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6.xml" ContentType="application/vnd.openxmlformats-officedocument.drawing+xml"/>
  <Override PartName="/xl/embeddings/oleObject1.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https://educationgovtnz.sharepoint.com/sites/GRPMoESESOperationalDelivery/Shared Documents/Operational Resourcing and Funding/School Financial Advice/Annual Financial Reporting (and RAPs)/Kiwi Park Model/2026/"/>
    </mc:Choice>
  </mc:AlternateContent>
  <xr:revisionPtr revIDLastSave="148" documentId="8_{35AAD13B-24C2-42F5-8226-F30888F93B2D}" xr6:coauthVersionLast="47" xr6:coauthVersionMax="47" xr10:uidLastSave="{0FA02697-7FF8-4DF5-82E5-AF7E22D17E07}"/>
  <bookViews>
    <workbookView xWindow="-110" yWindow="-110" windowWidth="19420" windowHeight="11500" tabRatio="866" xr2:uid="{00000000-000D-0000-FFFF-FFFF00000000}"/>
  </bookViews>
  <sheets>
    <sheet name="Changes for the 2026 model" sheetId="55" r:id="rId1"/>
    <sheet name="How to use the Kiwi Park Model" sheetId="14" r:id="rId2"/>
    <sheet name="Data Input -&gt;" sheetId="45" r:id="rId3"/>
    <sheet name="Sch Parent Trial Balance Input" sheetId="28" r:id="rId4"/>
    <sheet name="Sch Parent TB Converter" sheetId="27" r:id="rId5"/>
    <sheet name="Sch Parent Inputs" sheetId="33" r:id="rId6"/>
    <sheet name="Subsidiary Trial Balance Input" sheetId="50" r:id="rId7"/>
    <sheet name="Subsidiary TB Converter" sheetId="51" r:id="rId8"/>
    <sheet name="Subsidiary Inputs" sheetId="52" r:id="rId9"/>
    <sheet name="Eliminations" sheetId="35" r:id="rId10"/>
    <sheet name="Group Inputs" sheetId="17" r:id="rId11"/>
    <sheet name="Financial Statements -&gt;" sheetId="46" r:id="rId12"/>
    <sheet name="Annual Report Index" sheetId="59" r:id="rId13"/>
    <sheet name="Title Page" sheetId="22" r:id="rId14"/>
    <sheet name="Index Page" sheetId="21" r:id="rId15"/>
    <sheet name=" Statement of Responsibility" sheetId="15" r:id="rId16"/>
    <sheet name="St of Comprehensive Rev. &amp; Exp." sheetId="8" r:id="rId17"/>
    <sheet name="St of Ch in net Assets &amp; Equity" sheetId="4" r:id="rId18"/>
    <sheet name="Statement of Financial Position" sheetId="3" r:id="rId19"/>
    <sheet name="Statement of Cash Flows" sheetId="7" r:id="rId20"/>
    <sheet name="St of Accounting Policies" sheetId="12" r:id="rId21"/>
    <sheet name="Notes &amp; Disclosures" sheetId="9" r:id="rId22"/>
    <sheet name="Supporting work papers -&gt;" sheetId="48" r:id="rId23"/>
    <sheet name="Parent Actual CF Model CY" sheetId="18" r:id="rId24"/>
    <sheet name="Parent Budget CF Model CY" sheetId="41" r:id="rId25"/>
    <sheet name="Group Actual CF Model CY" sheetId="38" r:id="rId26"/>
    <sheet name="Group Budget CF Model CY" sheetId="29" r:id="rId27"/>
    <sheet name="Guidance -&gt;" sheetId="47" r:id="rId28"/>
    <sheet name="Guidance - General" sheetId="24" r:id="rId29"/>
    <sheet name="Guidance - Specific Disclosures" sheetId="26" r:id="rId30"/>
    <sheet name="Guidance - Cyclical Main Calc" sheetId="60" r:id="rId31"/>
    <sheet name="Guidance - RTLB (Lead Sch Only)" sheetId="57" r:id="rId32"/>
    <sheet name="Revenue Types " sheetId="53" r:id="rId33"/>
    <sheet name="Reporting -&gt;" sheetId="49" r:id="rId34"/>
    <sheet name="Kiwi Park Data" sheetId="43" r:id="rId35"/>
  </sheets>
  <externalReferences>
    <externalReference r:id="rId36"/>
  </externalReferences>
  <definedNames>
    <definedName name="_xlnm._FilterDatabase" localSheetId="10" hidden="1">'Group Inputs'!$A$1:$N$319</definedName>
    <definedName name="_xlnm._FilterDatabase" localSheetId="3" hidden="1">'Sch Parent Trial Balance Input'!$A$2:$I$510</definedName>
    <definedName name="_xlnm._FilterDatabase" localSheetId="20" hidden="1">'St of Accounting Policies'!$A$1:$Q$377</definedName>
    <definedName name="_xlnm._FilterDatabase" localSheetId="17" hidden="1">'St of Ch in net Assets &amp; Equity'!$B$1:$B$51</definedName>
    <definedName name="_xlnm._FilterDatabase" localSheetId="16" hidden="1">'St of Comprehensive Rev. &amp; Exp.'!$B$1:$B$45</definedName>
    <definedName name="_xlnm._FilterDatabase" localSheetId="19" hidden="1">'Statement of Cash Flows'!$A$1:$J$56</definedName>
    <definedName name="_xlnm._FilterDatabase" localSheetId="18" hidden="1">'Statement of Financial Position'!$B$1:$B$60</definedName>
    <definedName name="_xlnm._FilterDatabase" localSheetId="8" hidden="1">'Subsidiary Inputs'!$A$1:$N$314</definedName>
    <definedName name="_xlnm._FilterDatabase" localSheetId="6" hidden="1">'Subsidiary Trial Balance Input'!$A$2:$H$2</definedName>
    <definedName name="Actual_Group_Cash_Flow_Model_CY">'How to use the Kiwi Park Model'!$C$72</definedName>
    <definedName name="Authority" localSheetId="12">[1]Inputs!$F$2</definedName>
    <definedName name="Authority" localSheetId="30">#REF!</definedName>
    <definedName name="Authority">'Sch Parent Inputs'!$F$2</definedName>
    <definedName name="CY_Roll">'Group Inputs'!#REF!</definedName>
    <definedName name="DA_2120543759200000109" localSheetId="9" hidden="1">#REF!</definedName>
    <definedName name="DA_2120543759200000109" localSheetId="25" hidden="1">#REF!</definedName>
    <definedName name="DA_2120543759200000109" localSheetId="26" hidden="1">#REF!</definedName>
    <definedName name="DA_2120543759200000109" localSheetId="31" hidden="1">#REF!</definedName>
    <definedName name="DA_2120543759200000109" localSheetId="34" hidden="1">#REF!</definedName>
    <definedName name="DA_2120543759200000109" localSheetId="24" hidden="1">#REF!</definedName>
    <definedName name="DA_2120543759200000109" localSheetId="32" hidden="1">#REF!</definedName>
    <definedName name="DA_2120543759200000109" localSheetId="5" hidden="1">#REF!</definedName>
    <definedName name="DA_2120543759200000109" hidden="1">#REF!</definedName>
    <definedName name="Donations_Scheme" localSheetId="30">#REF!</definedName>
    <definedName name="Donations_Scheme">'Sch Parent Inputs'!$D$3</definedName>
    <definedName name="FY" localSheetId="12">[1]Inputs!$B$3</definedName>
    <definedName name="FY" localSheetId="30">#REF!</definedName>
    <definedName name="FY">'Group Inputs'!$B$3</definedName>
    <definedName name="_xlnm.Print_Area" localSheetId="15">' Statement of Responsibility'!$C$2:$L$46</definedName>
    <definedName name="_xlnm.Print_Area" localSheetId="12">'Annual Report Index'!$B$2:$K$52</definedName>
    <definedName name="_xlnm.Print_Area" localSheetId="25">'Group Actual CF Model CY'!$C$1:$U$160</definedName>
    <definedName name="_xlnm.Print_Area" localSheetId="10">'Group Inputs'!$B$2:$E$269</definedName>
    <definedName name="_xlnm.Print_Area" localSheetId="30">'Guidance - Cyclical Main Calc'!$D$1:$O$139</definedName>
    <definedName name="_xlnm.Print_Area" localSheetId="28">'Guidance - General'!$A$1:$B$39</definedName>
    <definedName name="_xlnm.Print_Area" localSheetId="29">'Guidance - Specific Disclosures'!$A$1:$B$159</definedName>
    <definedName name="_xlnm.Print_Area" localSheetId="14">'Index Page'!$B$2:$E$35</definedName>
    <definedName name="_xlnm.Print_Area" localSheetId="21">'Notes &amp; Disclosures'!$D$2:$M$760</definedName>
    <definedName name="_xlnm.Print_Area" localSheetId="23">'Parent Actual CF Model CY'!$C$1:$U$160</definedName>
    <definedName name="_xlnm.Print_Area" localSheetId="24">'Parent Budget CF Model CY'!$C$1:$U$238</definedName>
    <definedName name="_xlnm.Print_Area" localSheetId="5">'Sch Parent Inputs'!$B$2:$E$263</definedName>
    <definedName name="_xlnm.Print_Area" localSheetId="20">'St of Accounting Policies'!$C$2:$D$377</definedName>
    <definedName name="_xlnm.Print_Area" localSheetId="17">'St of Ch in net Assets &amp; Equity'!$C$1:$J$51</definedName>
    <definedName name="_xlnm.Print_Area" localSheetId="16">'St of Comprehensive Rev. &amp; Exp.'!$C$1:$J$46</definedName>
    <definedName name="_xlnm.Print_Area" localSheetId="19">'Statement of Cash Flows'!$C$2:$J$57</definedName>
    <definedName name="_xlnm.Print_Area" localSheetId="18">'Statement of Financial Position'!$C$1:$J$60</definedName>
    <definedName name="_xlnm.Print_Area" localSheetId="8">'Subsidiary Inputs'!$B$2:$E$262</definedName>
    <definedName name="_xlnm.Print_Area" localSheetId="13">'Title Page'!$B$2:$L$51</definedName>
    <definedName name="PY" localSheetId="12">'Annual Report Index'!FY-1</definedName>
    <definedName name="PY" localSheetId="30">'Guidance - Cyclical Main Calc'!FY-1</definedName>
    <definedName name="PY">FY-1</definedName>
    <definedName name="PY_Roll">'Group Inputs'!#REF!</definedName>
    <definedName name="SchoolName">'Group Inputs'!$B$2</definedName>
    <definedName name="SchoolNm" localSheetId="30">#REF!</definedName>
    <definedName name="SchoolNm">[1]Inputs!$B$2</definedName>
    <definedName name="SchParentTBConverter">'Sch Parent TB Converter'!$A$13:$D$249</definedName>
    <definedName name="SubsidiaryTBConverter">'Subsidiary TB Converter'!$A$13:$D$249</definedName>
    <definedName name="TblTBConverter" localSheetId="12">'[1]Trial Balance Converter'!$A$13:$D$255</definedName>
    <definedName name="TblTBConverter" localSheetId="30">#REF!</definedName>
    <definedName name="TblTBConverter">#REF!</definedName>
    <definedName name="Z_16158AC0_BDC0_11D7_BABA_AD30328A5118_.wvu.PrintArea" localSheetId="17" hidden="1">'St of Ch in net Assets &amp; Equity'!$C$1:$K$57</definedName>
    <definedName name="Z_16158AC0_BDC0_11D7_BABA_AD30328A5118_.wvu.PrintArea" localSheetId="18" hidden="1">'Statement of Financial Position'!$C$1:$G$60</definedName>
    <definedName name="Z_2F1C2500_C7E9_11D7_BAB9_00065B3658C6_.wvu.PrintArea" localSheetId="17" hidden="1">'St of Ch in net Assets &amp; Equity'!$C$1:$K$57</definedName>
    <definedName name="Z_2F1C2500_C7E9_11D7_BAB9_00065B3658C6_.wvu.PrintArea" localSheetId="18" hidden="1">'Statement of Financial Position'!$C$1:$G$60</definedName>
    <definedName name="Z_2F1C2502_C7E9_11D7_BAB9_00065B3658C6_.wvu.PrintArea" localSheetId="19" hidden="1">'Statement of Cash Flows'!$C$2:$G$62</definedName>
    <definedName name="Z_D97F6880_C1EB_11D7_BABA_97F470F7481E_.wvu.PrintArea" localSheetId="19" hidden="1">'Statement of Cash Flows'!$C$2:$G$62</definedName>
  </definedNames>
  <calcPr calcId="191028"/>
  <customWorkbookViews>
    <customWorkbookView name="Bridget Hesketh - Personal View" guid="{16158AC0-BDC0-11D7-BABA-AD30328A5118}" mergeInterval="0" personalView="1" maximized="1" windowWidth="1020" windowHeight="606" tabRatio="729" activeSheetId="5"/>
    <customWorkbookView name="Steve Kelsen MoE - Personal View" guid="{2F1C2500-C7E9-11D7-BAB9-00065B3658C6}" mergeInterval="0" personalView="1" maximized="1" windowWidth="1020" windowHeight="606" tabRatio="729"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50" l="1"/>
  <c r="G151" i="18"/>
  <c r="K137" i="60"/>
  <c r="J137" i="60"/>
  <c r="K129" i="60"/>
  <c r="K132" i="60" s="1"/>
  <c r="I128" i="60" s="1"/>
  <c r="J129" i="60"/>
  <c r="J132" i="60" s="1"/>
  <c r="K125" i="60"/>
  <c r="J125" i="60"/>
  <c r="I125" i="60"/>
  <c r="K123" i="60"/>
  <c r="J123" i="60"/>
  <c r="K109" i="60"/>
  <c r="J109" i="60"/>
  <c r="I109" i="60"/>
  <c r="D107" i="60"/>
  <c r="K97" i="60"/>
  <c r="J97" i="60"/>
  <c r="K94" i="60"/>
  <c r="J94" i="60"/>
  <c r="K89" i="60"/>
  <c r="J89" i="60"/>
  <c r="I89" i="60"/>
  <c r="D88" i="60"/>
  <c r="K83" i="60"/>
  <c r="J83" i="60"/>
  <c r="K78" i="60"/>
  <c r="J78" i="60"/>
  <c r="I78" i="60"/>
  <c r="D77" i="60"/>
  <c r="K58" i="60"/>
  <c r="L58" i="60" s="1"/>
  <c r="J58" i="60"/>
  <c r="G57" i="60"/>
  <c r="N57" i="60" s="1"/>
  <c r="E57" i="60"/>
  <c r="M57" i="60" s="1"/>
  <c r="D57" i="60"/>
  <c r="M56" i="60"/>
  <c r="G56" i="60"/>
  <c r="N56" i="60" s="1"/>
  <c r="E56" i="60"/>
  <c r="D56" i="60"/>
  <c r="E55" i="60"/>
  <c r="M55" i="60" s="1"/>
  <c r="D55" i="60"/>
  <c r="E54" i="60"/>
  <c r="M54" i="60" s="1"/>
  <c r="D54" i="60"/>
  <c r="G53" i="60"/>
  <c r="N53" i="60" s="1"/>
  <c r="D53" i="60"/>
  <c r="G52" i="60"/>
  <c r="N52" i="60" s="1"/>
  <c r="D52" i="60"/>
  <c r="E51" i="60"/>
  <c r="M51" i="60" s="1"/>
  <c r="D51" i="60"/>
  <c r="E50" i="60"/>
  <c r="M50" i="60" s="1"/>
  <c r="D50" i="60"/>
  <c r="E49" i="60"/>
  <c r="M49" i="60" s="1"/>
  <c r="D49" i="60"/>
  <c r="M48" i="60"/>
  <c r="E48" i="60"/>
  <c r="D48" i="60"/>
  <c r="E47" i="60"/>
  <c r="M47" i="60" s="1"/>
  <c r="D47" i="60"/>
  <c r="E46" i="60"/>
  <c r="M46" i="60" s="1"/>
  <c r="D46" i="60"/>
  <c r="E45" i="60"/>
  <c r="M45" i="60" s="1"/>
  <c r="D45" i="60"/>
  <c r="M44" i="60"/>
  <c r="E44" i="60"/>
  <c r="D44" i="60"/>
  <c r="L37" i="60"/>
  <c r="H37" i="60"/>
  <c r="G37" i="60"/>
  <c r="L36" i="60"/>
  <c r="G36" i="60"/>
  <c r="H36" i="60" s="1"/>
  <c r="L35" i="60"/>
  <c r="G35" i="60"/>
  <c r="H35" i="60" s="1"/>
  <c r="L34" i="60"/>
  <c r="G34" i="60"/>
  <c r="H34" i="60" s="1"/>
  <c r="L33" i="60"/>
  <c r="M33" i="60" s="1" a="1"/>
  <c r="N33" i="60" s="1"/>
  <c r="O33" i="60" s="1"/>
  <c r="G51" i="60" s="1"/>
  <c r="N51" i="60" s="1"/>
  <c r="G33" i="60"/>
  <c r="H33" i="60" s="1"/>
  <c r="L32" i="60"/>
  <c r="G32" i="60"/>
  <c r="H32" i="60" s="1"/>
  <c r="L31" i="60"/>
  <c r="G31" i="60"/>
  <c r="H31" i="60" s="1"/>
  <c r="L30" i="60"/>
  <c r="G30" i="60"/>
  <c r="H30" i="60" s="1"/>
  <c r="L29" i="60"/>
  <c r="G29" i="60"/>
  <c r="H29" i="60" s="1"/>
  <c r="M28" i="60" a="1"/>
  <c r="N28" i="60" s="1"/>
  <c r="O28" i="60" s="1"/>
  <c r="G46" i="60" s="1"/>
  <c r="N46" i="60" s="1"/>
  <c r="L28" i="60"/>
  <c r="H28" i="60"/>
  <c r="G28" i="60"/>
  <c r="L27" i="60"/>
  <c r="G27" i="60"/>
  <c r="H27" i="60" s="1"/>
  <c r="M26" i="60" a="1"/>
  <c r="L26" i="60"/>
  <c r="G26" i="60"/>
  <c r="H26" i="60" s="1"/>
  <c r="D663" i="9"/>
  <c r="B13" i="22"/>
  <c r="M35" i="60" l="1" a="1"/>
  <c r="N35" i="60" s="1"/>
  <c r="O35" i="60" s="1"/>
  <c r="E53" i="60" s="1"/>
  <c r="M53" i="60" s="1"/>
  <c r="M30" i="60" a="1"/>
  <c r="N30" i="60" s="1"/>
  <c r="O30" i="60" s="1"/>
  <c r="G48" i="60" s="1"/>
  <c r="N48" i="60" s="1"/>
  <c r="N26" i="60"/>
  <c r="M29" i="60" a="1"/>
  <c r="N29" i="60" s="1"/>
  <c r="O29" i="60" s="1"/>
  <c r="G47" i="60" s="1"/>
  <c r="N47" i="60" s="1"/>
  <c r="M32" i="60" a="1"/>
  <c r="N32" i="60" s="1"/>
  <c r="O32" i="60" s="1"/>
  <c r="G50" i="60" s="1"/>
  <c r="N50" i="60" s="1"/>
  <c r="L40" i="60"/>
  <c r="M36" i="60" a="1"/>
  <c r="N36" i="60" s="1"/>
  <c r="O36" i="60" s="1"/>
  <c r="G54" i="60" s="1"/>
  <c r="N54" i="60" s="1"/>
  <c r="M31" i="60" a="1"/>
  <c r="N31" i="60" s="1"/>
  <c r="O31" i="60" s="1"/>
  <c r="G49" i="60" s="1"/>
  <c r="N49" i="60" s="1"/>
  <c r="M34" i="60" a="1"/>
  <c r="N34" i="60" s="1"/>
  <c r="O34" i="60" s="1"/>
  <c r="E52" i="60" s="1"/>
  <c r="M52" i="60" s="1"/>
  <c r="M58" i="60" s="1"/>
  <c r="M37" i="60" a="1"/>
  <c r="N37" i="60" s="1"/>
  <c r="O37" i="60" s="1"/>
  <c r="G55" i="60" s="1"/>
  <c r="N55" i="60" s="1"/>
  <c r="M27" i="60" a="1"/>
  <c r="N27" i="60" s="1"/>
  <c r="O27" i="60" s="1"/>
  <c r="G45" i="60" s="1"/>
  <c r="N45" i="60" s="1"/>
  <c r="D673" i="43"/>
  <c r="D672" i="43"/>
  <c r="D671" i="43"/>
  <c r="M750" i="9"/>
  <c r="L750" i="9"/>
  <c r="M738" i="9"/>
  <c r="L738" i="9"/>
  <c r="K738" i="9"/>
  <c r="J738" i="9"/>
  <c r="J64" i="60" l="1"/>
  <c r="M40" i="60"/>
  <c r="E58" i="60"/>
  <c r="N40" i="60"/>
  <c r="O26" i="60"/>
  <c r="B294" i="9"/>
  <c r="B313" i="9"/>
  <c r="C169" i="27"/>
  <c r="D169" i="27"/>
  <c r="E169" i="27"/>
  <c r="F169" i="27"/>
  <c r="O40" i="60" l="1"/>
  <c r="G44" i="60"/>
  <c r="I134" i="60"/>
  <c r="D145" i="29"/>
  <c r="E145" i="38"/>
  <c r="D145" i="38"/>
  <c r="F145" i="38" s="1"/>
  <c r="T145" i="38" s="1"/>
  <c r="E145" i="41"/>
  <c r="D145" i="41"/>
  <c r="F145" i="41" s="1"/>
  <c r="T145" i="41" s="1"/>
  <c r="E145" i="18"/>
  <c r="D145" i="18"/>
  <c r="F145" i="18" s="1"/>
  <c r="T145" i="18" s="1"/>
  <c r="D670" i="43"/>
  <c r="D669" i="43"/>
  <c r="D668" i="43"/>
  <c r="D667" i="43"/>
  <c r="D665" i="43"/>
  <c r="D666" i="43"/>
  <c r="D664" i="43"/>
  <c r="D663" i="43"/>
  <c r="D662" i="43"/>
  <c r="D661" i="43"/>
  <c r="D660" i="43"/>
  <c r="D659" i="43"/>
  <c r="H255" i="9"/>
  <c r="H275" i="9"/>
  <c r="H294" i="9"/>
  <c r="F167" i="17"/>
  <c r="E145" i="29" s="1"/>
  <c r="E167" i="17"/>
  <c r="K275" i="9" s="1"/>
  <c r="M275" i="9" s="1"/>
  <c r="D167" i="17"/>
  <c r="H167" i="17" s="1"/>
  <c r="C167" i="17"/>
  <c r="G167" i="17" s="1"/>
  <c r="K313" i="9"/>
  <c r="M313" i="9" s="1"/>
  <c r="H313" i="9"/>
  <c r="A5" i="55"/>
  <c r="A9" i="55" s="1"/>
  <c r="A12" i="55" s="1"/>
  <c r="A15" i="55" s="1"/>
  <c r="A18" i="55" s="1"/>
  <c r="A21" i="55" s="1"/>
  <c r="A24" i="55" s="1"/>
  <c r="A27" i="55" s="1"/>
  <c r="A30" i="55" s="1"/>
  <c r="A33" i="55" s="1"/>
  <c r="A36" i="55" s="1"/>
  <c r="A39" i="55" s="1"/>
  <c r="A42" i="55" s="1"/>
  <c r="A45" i="55" s="1"/>
  <c r="A49" i="55" s="1"/>
  <c r="A56" i="55" s="1"/>
  <c r="A59" i="55" s="1"/>
  <c r="A62" i="55" s="1"/>
  <c r="A65" i="55" s="1"/>
  <c r="A68" i="55" s="1"/>
  <c r="F145" i="29" l="1"/>
  <c r="T145" i="29" s="1"/>
  <c r="I94" i="60"/>
  <c r="G58" i="60"/>
  <c r="N44" i="60"/>
  <c r="N58" i="60" s="1"/>
  <c r="J275" i="9"/>
  <c r="B275" i="9" s="1"/>
  <c r="M255" i="9"/>
  <c r="B255" i="9" s="1"/>
  <c r="AH145" i="29"/>
  <c r="AR145" i="29" s="1"/>
  <c r="AH145" i="38"/>
  <c r="AR145" i="38" s="1"/>
  <c r="AH145" i="41"/>
  <c r="AR145" i="41" s="1"/>
  <c r="AH145" i="18"/>
  <c r="AR145" i="18" s="1"/>
  <c r="B4" i="59"/>
  <c r="B178" i="9"/>
  <c r="B177" i="9"/>
  <c r="B176" i="9"/>
  <c r="B175" i="9"/>
  <c r="B174" i="9"/>
  <c r="B173" i="9"/>
  <c r="B172" i="9"/>
  <c r="B171" i="9"/>
  <c r="B170" i="9"/>
  <c r="B169" i="9"/>
  <c r="D120" i="57"/>
  <c r="D237" i="57"/>
  <c r="D224" i="57"/>
  <c r="M207" i="57"/>
  <c r="L207" i="57"/>
  <c r="K207" i="57"/>
  <c r="J207" i="57"/>
  <c r="I207" i="57"/>
  <c r="H207" i="57"/>
  <c r="M185" i="57"/>
  <c r="L185" i="57"/>
  <c r="K185" i="57"/>
  <c r="J185" i="57"/>
  <c r="I185" i="57"/>
  <c r="H185" i="57"/>
  <c r="M145" i="57"/>
  <c r="L145" i="57"/>
  <c r="K145" i="57"/>
  <c r="J145" i="57"/>
  <c r="I145" i="57"/>
  <c r="H145" i="57"/>
  <c r="D167" i="57"/>
  <c r="D127" i="57"/>
  <c r="M110" i="57"/>
  <c r="L110" i="57"/>
  <c r="K110" i="57"/>
  <c r="J110" i="57"/>
  <c r="I110" i="57"/>
  <c r="H110" i="57"/>
  <c r="M80" i="57"/>
  <c r="L80" i="57"/>
  <c r="K80" i="57"/>
  <c r="J80" i="57"/>
  <c r="I80" i="57"/>
  <c r="H80" i="57"/>
  <c r="K31" i="57"/>
  <c r="J31" i="57"/>
  <c r="I31" i="57"/>
  <c r="H31" i="57"/>
  <c r="G31" i="57"/>
  <c r="F31" i="57"/>
  <c r="D29" i="57"/>
  <c r="J174" i="26"/>
  <c r="I174" i="26"/>
  <c r="H174" i="26"/>
  <c r="J470" i="9"/>
  <c r="R47" i="7"/>
  <c r="P47" i="7"/>
  <c r="O47" i="7"/>
  <c r="M47" i="7"/>
  <c r="Q53" i="3"/>
  <c r="O53" i="3"/>
  <c r="N53" i="3"/>
  <c r="L53" i="3"/>
  <c r="Q8" i="4"/>
  <c r="O8" i="4"/>
  <c r="N8" i="4"/>
  <c r="L8" i="4"/>
  <c r="Q51" i="8"/>
  <c r="O51" i="8"/>
  <c r="N51" i="8"/>
  <c r="L51" i="8"/>
  <c r="B635" i="9"/>
  <c r="D508" i="9"/>
  <c r="D492" i="43"/>
  <c r="E492" i="43"/>
  <c r="D493" i="43"/>
  <c r="E493" i="43"/>
  <c r="D496" i="43"/>
  <c r="E496" i="43"/>
  <c r="ED96" i="51"/>
  <c r="ED14" i="51"/>
  <c r="ED96" i="27"/>
  <c r="ED93" i="27"/>
  <c r="ED65" i="27"/>
  <c r="ED61" i="27"/>
  <c r="ED55" i="27"/>
  <c r="ED46" i="27"/>
  <c r="ED37" i="27"/>
  <c r="O30" i="9"/>
  <c r="C37" i="26" s="1"/>
  <c r="E21" i="52"/>
  <c r="D21" i="52"/>
  <c r="H21" i="52"/>
  <c r="C21" i="52"/>
  <c r="G21" i="52"/>
  <c r="B21" i="52"/>
  <c r="F21" i="17"/>
  <c r="B21" i="17"/>
  <c r="D28" i="9" s="1"/>
  <c r="C27" i="27" a="1"/>
  <c r="B265" i="17"/>
  <c r="B264" i="17"/>
  <c r="B263" i="17"/>
  <c r="B262" i="17"/>
  <c r="B261" i="17"/>
  <c r="B257" i="17"/>
  <c r="B238" i="17"/>
  <c r="B234" i="17"/>
  <c r="B233" i="17"/>
  <c r="B229" i="17"/>
  <c r="B228" i="17"/>
  <c r="B224" i="17"/>
  <c r="B223" i="17"/>
  <c r="B219" i="17"/>
  <c r="B218" i="17"/>
  <c r="B214" i="17"/>
  <c r="B210" i="17"/>
  <c r="B209" i="17"/>
  <c r="B208" i="17"/>
  <c r="B207" i="17"/>
  <c r="B203" i="17"/>
  <c r="B202" i="17"/>
  <c r="B197" i="17"/>
  <c r="D331" i="9" s="1"/>
  <c r="B196" i="17"/>
  <c r="D330" i="9" s="1"/>
  <c r="B195" i="17"/>
  <c r="D329" i="9" s="1"/>
  <c r="B194" i="17"/>
  <c r="D328" i="9" s="1"/>
  <c r="B193" i="17"/>
  <c r="D327" i="9" s="1"/>
  <c r="B188" i="17"/>
  <c r="B186" i="17"/>
  <c r="B181" i="17"/>
  <c r="B180" i="17"/>
  <c r="B179" i="17"/>
  <c r="B178" i="17"/>
  <c r="B177" i="17"/>
  <c r="B176" i="17"/>
  <c r="B175" i="17"/>
  <c r="B174" i="17"/>
  <c r="B173" i="17"/>
  <c r="B172" i="17"/>
  <c r="B166" i="17"/>
  <c r="B165" i="17"/>
  <c r="B164" i="17"/>
  <c r="B163" i="17"/>
  <c r="B162" i="17"/>
  <c r="B161" i="17"/>
  <c r="B160" i="17"/>
  <c r="B159" i="17"/>
  <c r="B158" i="17"/>
  <c r="B157" i="17"/>
  <c r="B156" i="17"/>
  <c r="B151" i="17"/>
  <c r="B146" i="17"/>
  <c r="B145" i="17"/>
  <c r="B144" i="17"/>
  <c r="B139" i="17"/>
  <c r="B138" i="17"/>
  <c r="B133" i="17"/>
  <c r="D194" i="9" s="1"/>
  <c r="B132" i="17"/>
  <c r="D193" i="9" s="1"/>
  <c r="B131" i="17"/>
  <c r="D192" i="9" s="1"/>
  <c r="B130" i="17"/>
  <c r="D191" i="9" s="1"/>
  <c r="B129" i="17"/>
  <c r="D190" i="9" s="1"/>
  <c r="B128" i="17"/>
  <c r="D189" i="9" s="1"/>
  <c r="B123" i="17"/>
  <c r="D161" i="9" s="1"/>
  <c r="B122" i="17"/>
  <c r="B121" i="17"/>
  <c r="D159" i="9" s="1"/>
  <c r="B115" i="17"/>
  <c r="B114" i="17"/>
  <c r="B113" i="17"/>
  <c r="B112" i="17"/>
  <c r="B111" i="17"/>
  <c r="B110" i="17"/>
  <c r="B109" i="17"/>
  <c r="B108" i="17"/>
  <c r="B107" i="17"/>
  <c r="B106" i="17"/>
  <c r="B101" i="17"/>
  <c r="B100" i="17"/>
  <c r="D129" i="9" s="1"/>
  <c r="B99" i="17"/>
  <c r="D128" i="9" s="1"/>
  <c r="B98" i="17"/>
  <c r="B97" i="17"/>
  <c r="D126" i="9" s="1"/>
  <c r="B96" i="17"/>
  <c r="D125" i="9" s="1"/>
  <c r="B95" i="17"/>
  <c r="D124" i="9" s="1"/>
  <c r="B94" i="17"/>
  <c r="D123" i="9" s="1"/>
  <c r="B89" i="17"/>
  <c r="B88" i="17"/>
  <c r="B87" i="17"/>
  <c r="B86" i="17"/>
  <c r="B85" i="17"/>
  <c r="B84" i="17"/>
  <c r="B83" i="17"/>
  <c r="B79" i="17"/>
  <c r="B78" i="17"/>
  <c r="B77" i="17"/>
  <c r="B76" i="17"/>
  <c r="B75" i="17"/>
  <c r="B54" i="17"/>
  <c r="B54" i="35"/>
  <c r="B70" i="17"/>
  <c r="B69" i="17"/>
  <c r="D112" i="9" s="1"/>
  <c r="B68" i="17"/>
  <c r="D111" i="9" s="1"/>
  <c r="B67" i="17"/>
  <c r="D110" i="9" s="1"/>
  <c r="B66" i="17"/>
  <c r="D109" i="9" s="1"/>
  <c r="B65" i="17"/>
  <c r="D108" i="9" s="1"/>
  <c r="B64" i="17"/>
  <c r="D107" i="9" s="1"/>
  <c r="B63" i="17"/>
  <c r="B62" i="17"/>
  <c r="D105" i="9" s="1"/>
  <c r="B61" i="17"/>
  <c r="D104" i="9" s="1"/>
  <c r="B56" i="17"/>
  <c r="D91" i="9" s="1"/>
  <c r="B55" i="17"/>
  <c r="D90" i="9" s="1"/>
  <c r="B53" i="17"/>
  <c r="D89" i="9" s="1"/>
  <c r="B52" i="17"/>
  <c r="D88" i="9" s="1"/>
  <c r="B47" i="17"/>
  <c r="D74" i="9" s="1"/>
  <c r="B46" i="17"/>
  <c r="D72" i="9" s="1"/>
  <c r="B42" i="17"/>
  <c r="D68" i="9" s="1"/>
  <c r="B41" i="17"/>
  <c r="D67" i="9" s="1"/>
  <c r="B40" i="17"/>
  <c r="D66" i="9" s="1"/>
  <c r="B35" i="17"/>
  <c r="D43" i="9" s="1"/>
  <c r="B34" i="17"/>
  <c r="D42" i="9" s="1"/>
  <c r="B33" i="17"/>
  <c r="D41" i="9" s="1"/>
  <c r="B32" i="17"/>
  <c r="D40" i="9" s="1"/>
  <c r="B31" i="17"/>
  <c r="D39" i="9" s="1"/>
  <c r="B30" i="17"/>
  <c r="D38" i="9" s="1"/>
  <c r="B26" i="17"/>
  <c r="D33" i="9" s="1"/>
  <c r="B25" i="17"/>
  <c r="D32" i="9" s="1"/>
  <c r="B23" i="17"/>
  <c r="D30" i="9" s="1"/>
  <c r="B24" i="17"/>
  <c r="D31" i="9" s="1"/>
  <c r="B22" i="17"/>
  <c r="D29" i="9" s="1"/>
  <c r="B16" i="17"/>
  <c r="B15" i="17"/>
  <c r="C9" i="29" s="1"/>
  <c r="B14" i="17"/>
  <c r="C8" i="29" s="1"/>
  <c r="B13" i="17"/>
  <c r="C7" i="18" s="1"/>
  <c r="B12" i="17"/>
  <c r="C6" i="18" s="1"/>
  <c r="B35" i="52"/>
  <c r="B99" i="35"/>
  <c r="E100" i="52"/>
  <c r="D100" i="52"/>
  <c r="H100" i="52"/>
  <c r="C100" i="52"/>
  <c r="G100" i="52"/>
  <c r="B100" i="52"/>
  <c r="F100" i="33"/>
  <c r="F54" i="33"/>
  <c r="F57" i="33" s="1"/>
  <c r="F54" i="17"/>
  <c r="C89" i="27"/>
  <c r="C94" i="33" s="1"/>
  <c r="D89" i="27"/>
  <c r="D94" i="33" s="1"/>
  <c r="I123" i="9" s="1"/>
  <c r="E89" i="27"/>
  <c r="E94" i="33" s="1"/>
  <c r="ED89" i="27"/>
  <c r="E96" i="27"/>
  <c r="E100" i="33" s="1"/>
  <c r="D96" i="27"/>
  <c r="D100" i="33" s="1"/>
  <c r="C96" i="27"/>
  <c r="C100" i="33" s="1"/>
  <c r="D85" i="18" s="1"/>
  <c r="F85" i="18" s="1"/>
  <c r="T85" i="18" s="1"/>
  <c r="E55" i="27"/>
  <c r="E54" i="33" s="1"/>
  <c r="J93" i="9" s="1"/>
  <c r="D55" i="27"/>
  <c r="D54" i="33" s="1"/>
  <c r="I93" i="9" s="1"/>
  <c r="C55" i="27"/>
  <c r="C54" i="33" s="1"/>
  <c r="H93" i="9" s="1"/>
  <c r="D527" i="43"/>
  <c r="C149" i="26"/>
  <c r="O31" i="9"/>
  <c r="C164" i="27"/>
  <c r="C177" i="33" s="1"/>
  <c r="D155" i="18" s="1"/>
  <c r="D164" i="27"/>
  <c r="D177" i="33" s="1"/>
  <c r="D155" i="41" s="1"/>
  <c r="E164" i="27"/>
  <c r="E177" i="33" s="1"/>
  <c r="L308" i="9" s="1"/>
  <c r="F164" i="27"/>
  <c r="F177" i="33" s="1"/>
  <c r="C151" i="27"/>
  <c r="C162" i="33" s="1"/>
  <c r="D151" i="27"/>
  <c r="D162" i="33" s="1"/>
  <c r="D140" i="41" s="1"/>
  <c r="E151" i="27"/>
  <c r="E162" i="33" s="1"/>
  <c r="F151" i="27"/>
  <c r="F162" i="33" s="1"/>
  <c r="E140" i="41" s="1"/>
  <c r="C68" i="27"/>
  <c r="C70" i="33" s="1"/>
  <c r="C70" i="17" s="1"/>
  <c r="G70" i="17" s="1"/>
  <c r="D130" i="43" s="1"/>
  <c r="D68" i="27"/>
  <c r="D70" i="33" s="1"/>
  <c r="E68" i="27"/>
  <c r="E70" i="33" s="1"/>
  <c r="C18" i="27"/>
  <c r="C14" i="33" s="1"/>
  <c r="H11" i="9" s="1"/>
  <c r="D18" i="27"/>
  <c r="D14" i="33" s="1"/>
  <c r="D8" i="41" s="1"/>
  <c r="F8" i="41" s="1"/>
  <c r="E18" i="27"/>
  <c r="C19" i="27"/>
  <c r="C15" i="33" s="1"/>
  <c r="D9" i="18" s="1"/>
  <c r="F9" i="18" s="1"/>
  <c r="T9" i="18" s="1"/>
  <c r="AR9" i="18" s="1"/>
  <c r="D19" i="27"/>
  <c r="D15" i="33" s="1"/>
  <c r="D9" i="41" s="1"/>
  <c r="F9" i="41" s="1"/>
  <c r="T9" i="41" s="1"/>
  <c r="AR9" i="41" s="1"/>
  <c r="E19" i="27"/>
  <c r="E15" i="33" s="1"/>
  <c r="J12" i="9" s="1"/>
  <c r="E21" i="43"/>
  <c r="D21" i="43"/>
  <c r="B86" i="57"/>
  <c r="D614" i="43"/>
  <c r="E614" i="43"/>
  <c r="D610" i="43"/>
  <c r="E610" i="43"/>
  <c r="D611" i="43"/>
  <c r="E611" i="43"/>
  <c r="D612" i="43"/>
  <c r="E612" i="43"/>
  <c r="E609" i="43"/>
  <c r="D578" i="43"/>
  <c r="D579" i="43"/>
  <c r="D577" i="43"/>
  <c r="E486" i="43"/>
  <c r="D436" i="43"/>
  <c r="E436" i="43"/>
  <c r="D437" i="43"/>
  <c r="E437" i="43"/>
  <c r="D317" i="43"/>
  <c r="E317" i="43"/>
  <c r="D319" i="43"/>
  <c r="E319" i="43"/>
  <c r="G12" i="27"/>
  <c r="ED247" i="27"/>
  <c r="M130" i="57"/>
  <c r="M131" i="57"/>
  <c r="M132" i="57"/>
  <c r="M133" i="57"/>
  <c r="M134" i="57"/>
  <c r="M135" i="57"/>
  <c r="M136" i="57"/>
  <c r="M137" i="57"/>
  <c r="M138" i="57"/>
  <c r="M139" i="57"/>
  <c r="M140" i="57"/>
  <c r="M129" i="57"/>
  <c r="I142" i="57"/>
  <c r="J142" i="57"/>
  <c r="K142" i="57"/>
  <c r="L142" i="57"/>
  <c r="H142" i="57"/>
  <c r="I162" i="57"/>
  <c r="K162" i="57"/>
  <c r="L162" i="57"/>
  <c r="M150" i="57"/>
  <c r="M151" i="57"/>
  <c r="M152" i="57"/>
  <c r="M153" i="57"/>
  <c r="M154" i="57"/>
  <c r="M155" i="57"/>
  <c r="M156" i="57"/>
  <c r="M157" i="57"/>
  <c r="M158" i="57"/>
  <c r="M159" i="57"/>
  <c r="M160" i="57"/>
  <c r="M149" i="57"/>
  <c r="J150" i="57"/>
  <c r="J151" i="57"/>
  <c r="J152" i="57"/>
  <c r="J153" i="57"/>
  <c r="J154" i="57"/>
  <c r="J155" i="57"/>
  <c r="J156" i="57"/>
  <c r="J157" i="57"/>
  <c r="J158" i="57"/>
  <c r="J159" i="57"/>
  <c r="J149" i="57"/>
  <c r="I182" i="57"/>
  <c r="J182" i="57"/>
  <c r="K182" i="57"/>
  <c r="L182" i="57"/>
  <c r="H182" i="57"/>
  <c r="M170" i="57"/>
  <c r="M171" i="57"/>
  <c r="M172" i="57"/>
  <c r="M173" i="57"/>
  <c r="M174" i="57"/>
  <c r="M175" i="57"/>
  <c r="M176" i="57"/>
  <c r="M177" i="57"/>
  <c r="M178" i="57"/>
  <c r="M179" i="57"/>
  <c r="M180" i="57"/>
  <c r="M169" i="57"/>
  <c r="K202" i="57"/>
  <c r="L202" i="57"/>
  <c r="M190" i="57"/>
  <c r="M191" i="57"/>
  <c r="M192" i="57"/>
  <c r="M193" i="57"/>
  <c r="M194" i="57"/>
  <c r="M195" i="57"/>
  <c r="M196" i="57"/>
  <c r="M197" i="57"/>
  <c r="M198" i="57"/>
  <c r="M199" i="57"/>
  <c r="M200" i="57"/>
  <c r="M189" i="57"/>
  <c r="J190" i="57"/>
  <c r="J191" i="57"/>
  <c r="J192" i="57"/>
  <c r="J193" i="57"/>
  <c r="J194" i="57"/>
  <c r="J195" i="57"/>
  <c r="J196" i="57"/>
  <c r="J197" i="57"/>
  <c r="J198" i="57"/>
  <c r="J199" i="57"/>
  <c r="J189" i="57"/>
  <c r="L99" i="57"/>
  <c r="M99" i="57"/>
  <c r="K100" i="57"/>
  <c r="L100" i="57"/>
  <c r="M100" i="57"/>
  <c r="K101" i="57"/>
  <c r="L101" i="57"/>
  <c r="M101" i="57"/>
  <c r="K102" i="57"/>
  <c r="L102" i="57"/>
  <c r="M102" i="57"/>
  <c r="L98" i="57"/>
  <c r="M98" i="57"/>
  <c r="K98" i="57"/>
  <c r="L93" i="57"/>
  <c r="M93" i="57"/>
  <c r="K93" i="57"/>
  <c r="K85" i="57"/>
  <c r="L85" i="57"/>
  <c r="M85" i="57"/>
  <c r="K87" i="57"/>
  <c r="L87" i="57"/>
  <c r="M87" i="57"/>
  <c r="L88" i="57"/>
  <c r="K89" i="57"/>
  <c r="L89" i="57"/>
  <c r="M89" i="57"/>
  <c r="L84" i="57"/>
  <c r="M84" i="57"/>
  <c r="K84" i="57"/>
  <c r="J51" i="57"/>
  <c r="J36" i="57"/>
  <c r="M162" i="57"/>
  <c r="M142" i="57"/>
  <c r="M202" i="57"/>
  <c r="A37" i="26"/>
  <c r="A38" i="26"/>
  <c r="I35" i="7"/>
  <c r="C25" i="26"/>
  <c r="C16" i="24"/>
  <c r="B52" i="9"/>
  <c r="B181" i="9"/>
  <c r="AR237" i="38"/>
  <c r="AR237" i="41"/>
  <c r="B184" i="35"/>
  <c r="ED173" i="51"/>
  <c r="ED174" i="51"/>
  <c r="ED175" i="51"/>
  <c r="B185" i="52"/>
  <c r="B173" i="51"/>
  <c r="B184" i="52" s="1"/>
  <c r="F174" i="51"/>
  <c r="F185" i="52" s="1"/>
  <c r="E174" i="51"/>
  <c r="E185" i="52" s="1"/>
  <c r="D174" i="51"/>
  <c r="D185" i="52" s="1"/>
  <c r="H185" i="52" s="1"/>
  <c r="C174" i="51"/>
  <c r="C185" i="52" s="1"/>
  <c r="G185" i="52" s="1"/>
  <c r="B188" i="33"/>
  <c r="ED174" i="27"/>
  <c r="F174" i="27"/>
  <c r="F187" i="33" s="1"/>
  <c r="E164" i="41" s="1"/>
  <c r="E174" i="27"/>
  <c r="E187" i="33" s="1"/>
  <c r="D174" i="27"/>
  <c r="D187" i="33" s="1"/>
  <c r="I233" i="9" s="1"/>
  <c r="I723" i="9" s="1"/>
  <c r="C174" i="27"/>
  <c r="C187" i="33" s="1"/>
  <c r="D164" i="18" s="1"/>
  <c r="F89" i="17"/>
  <c r="B88" i="35"/>
  <c r="B89" i="52"/>
  <c r="ED16" i="51"/>
  <c r="ED17" i="51"/>
  <c r="ED18" i="51"/>
  <c r="ED19" i="51"/>
  <c r="ED20" i="51"/>
  <c r="ED21" i="51"/>
  <c r="ED22" i="51"/>
  <c r="ED23" i="51"/>
  <c r="ED24" i="51"/>
  <c r="ED25" i="51"/>
  <c r="ED26" i="51"/>
  <c r="ED27" i="51"/>
  <c r="ED28" i="51"/>
  <c r="ED29" i="51"/>
  <c r="ED30" i="51"/>
  <c r="ED31" i="51"/>
  <c r="ED32" i="51"/>
  <c r="ED33" i="51"/>
  <c r="ED34" i="51"/>
  <c r="ED35" i="51"/>
  <c r="ED36" i="51"/>
  <c r="ED37" i="51"/>
  <c r="ED38" i="51"/>
  <c r="ED39" i="51"/>
  <c r="ED40" i="51"/>
  <c r="ED41" i="51"/>
  <c r="ED42" i="51"/>
  <c r="ED43" i="51"/>
  <c r="ED44" i="51"/>
  <c r="ED45" i="51"/>
  <c r="ED46" i="51"/>
  <c r="ED47" i="51"/>
  <c r="ED48" i="51"/>
  <c r="ED49" i="51"/>
  <c r="ED50" i="51"/>
  <c r="ED51" i="51"/>
  <c r="ED52" i="51"/>
  <c r="ED53" i="51"/>
  <c r="ED54" i="51"/>
  <c r="ED55" i="51"/>
  <c r="ED56" i="51"/>
  <c r="ED57" i="51"/>
  <c r="ED58" i="51"/>
  <c r="ED60" i="51"/>
  <c r="ED61" i="51"/>
  <c r="ED62" i="51"/>
  <c r="ED63" i="51"/>
  <c r="ED64" i="51"/>
  <c r="ED65" i="51"/>
  <c r="ED66" i="51"/>
  <c r="ED67" i="51"/>
  <c r="ED59" i="51"/>
  <c r="ED68" i="51"/>
  <c r="ED69" i="51"/>
  <c r="ED70" i="51"/>
  <c r="ED71" i="51"/>
  <c r="ED72" i="51"/>
  <c r="ED73" i="51"/>
  <c r="ED74" i="51"/>
  <c r="ED75" i="51"/>
  <c r="ED76" i="51"/>
  <c r="ED77" i="51"/>
  <c r="ED78" i="51"/>
  <c r="ED79" i="51"/>
  <c r="ED80" i="51"/>
  <c r="ED81" i="51"/>
  <c r="ED82" i="51"/>
  <c r="ED83" i="51"/>
  <c r="ED84" i="51"/>
  <c r="ED85" i="51"/>
  <c r="ED86" i="51"/>
  <c r="ED87" i="51"/>
  <c r="ED88" i="51"/>
  <c r="ED89" i="51"/>
  <c r="ED90" i="51"/>
  <c r="ED91" i="51"/>
  <c r="ED92" i="51"/>
  <c r="ED93" i="51"/>
  <c r="ED94" i="51"/>
  <c r="ED95" i="51"/>
  <c r="ED97" i="51"/>
  <c r="ED98" i="51"/>
  <c r="ED99" i="51"/>
  <c r="ED100" i="51"/>
  <c r="ED101" i="51"/>
  <c r="ED102" i="51"/>
  <c r="ED103" i="51"/>
  <c r="ED104" i="51"/>
  <c r="ED105" i="51"/>
  <c r="ED106" i="51"/>
  <c r="ED107" i="51"/>
  <c r="ED108" i="51"/>
  <c r="ED109" i="51"/>
  <c r="ED110" i="51"/>
  <c r="ED111" i="51"/>
  <c r="ED112" i="51"/>
  <c r="ED113" i="51"/>
  <c r="ED114" i="51"/>
  <c r="ED115" i="51"/>
  <c r="ED116" i="51"/>
  <c r="ED117" i="51"/>
  <c r="ED118" i="51"/>
  <c r="ED119" i="51"/>
  <c r="ED120" i="51"/>
  <c r="ED121" i="51"/>
  <c r="ED122" i="51"/>
  <c r="ED123" i="51"/>
  <c r="ED124" i="51"/>
  <c r="ED125" i="51"/>
  <c r="ED126" i="51"/>
  <c r="ED127" i="51"/>
  <c r="ED128" i="51"/>
  <c r="ED129" i="51"/>
  <c r="ED130" i="51"/>
  <c r="ED131" i="51"/>
  <c r="ED132" i="51"/>
  <c r="ED133" i="51"/>
  <c r="ED134" i="51"/>
  <c r="ED135" i="51"/>
  <c r="ED136" i="51"/>
  <c r="ED137" i="51"/>
  <c r="ED138" i="51"/>
  <c r="ED139" i="51"/>
  <c r="ED140" i="51"/>
  <c r="ED141" i="51"/>
  <c r="ED142" i="51"/>
  <c r="ED143" i="51"/>
  <c r="ED144" i="51"/>
  <c r="ED145" i="51"/>
  <c r="ED146" i="51"/>
  <c r="ED147" i="51"/>
  <c r="ED148" i="51"/>
  <c r="ED149" i="51"/>
  <c r="ED150" i="51"/>
  <c r="ED151" i="51"/>
  <c r="ED152" i="51"/>
  <c r="ED153" i="51"/>
  <c r="ED154" i="51"/>
  <c r="ED155" i="51"/>
  <c r="ED156" i="51"/>
  <c r="ED157" i="51"/>
  <c r="ED158" i="51"/>
  <c r="ED159" i="51"/>
  <c r="ED160" i="51"/>
  <c r="ED161" i="51"/>
  <c r="ED162" i="51"/>
  <c r="ED163" i="51"/>
  <c r="ED164" i="51"/>
  <c r="ED165" i="51"/>
  <c r="ED166" i="51"/>
  <c r="ED167" i="51"/>
  <c r="ED168" i="51"/>
  <c r="ED169" i="51"/>
  <c r="ED170" i="51"/>
  <c r="ED171" i="51"/>
  <c r="ED172" i="51"/>
  <c r="ED176" i="51"/>
  <c r="ED177" i="51"/>
  <c r="ED178" i="51"/>
  <c r="ED179" i="51"/>
  <c r="ED180" i="51"/>
  <c r="ED181" i="51"/>
  <c r="ED182" i="51"/>
  <c r="ED183" i="51"/>
  <c r="ED184" i="51"/>
  <c r="ED185" i="51"/>
  <c r="ED186" i="51"/>
  <c r="ED187" i="51"/>
  <c r="ED190" i="51"/>
  <c r="ED191" i="51"/>
  <c r="ED192" i="51"/>
  <c r="ED193" i="51"/>
  <c r="ED194" i="51"/>
  <c r="ED195" i="51"/>
  <c r="ED196" i="51"/>
  <c r="ED197" i="51"/>
  <c r="ED198" i="51"/>
  <c r="ED199" i="51"/>
  <c r="ED200" i="51"/>
  <c r="ED201" i="51"/>
  <c r="ED202" i="51"/>
  <c r="ED203" i="51"/>
  <c r="ED204" i="51"/>
  <c r="ED205" i="51"/>
  <c r="ED206" i="51"/>
  <c r="ED188" i="51"/>
  <c r="ED189" i="51"/>
  <c r="ED207" i="51"/>
  <c r="ED208" i="51"/>
  <c r="ED209" i="51"/>
  <c r="ED210" i="51"/>
  <c r="ED211" i="51"/>
  <c r="ED212" i="51"/>
  <c r="ED213" i="51"/>
  <c r="ED214" i="51"/>
  <c r="ED215" i="51"/>
  <c r="ED216" i="51"/>
  <c r="ED217" i="51"/>
  <c r="ED218" i="51"/>
  <c r="ED219" i="51"/>
  <c r="ED220" i="51"/>
  <c r="ED221" i="51"/>
  <c r="ED222" i="51"/>
  <c r="ED223" i="51"/>
  <c r="ED224" i="51"/>
  <c r="ED225" i="51"/>
  <c r="ED226" i="51"/>
  <c r="ED227" i="51"/>
  <c r="ED228" i="51"/>
  <c r="ED229" i="51"/>
  <c r="ED230" i="51"/>
  <c r="ED231" i="51"/>
  <c r="ED232" i="51"/>
  <c r="ED233" i="51"/>
  <c r="ED234" i="51"/>
  <c r="ED235" i="51"/>
  <c r="ED236" i="51"/>
  <c r="ED237" i="51"/>
  <c r="ED238" i="51"/>
  <c r="ED239" i="51"/>
  <c r="ED240" i="51"/>
  <c r="ED241" i="51"/>
  <c r="ED242" i="51"/>
  <c r="ED243" i="51"/>
  <c r="ED244" i="51"/>
  <c r="ED245" i="51"/>
  <c r="ED246" i="51"/>
  <c r="ED247" i="51"/>
  <c r="C85" i="51"/>
  <c r="C89" i="52" s="1"/>
  <c r="G89" i="52" s="1"/>
  <c r="D85" i="51"/>
  <c r="D89" i="52" s="1"/>
  <c r="H89" i="52" s="1"/>
  <c r="E85" i="51"/>
  <c r="E89" i="52" s="1"/>
  <c r="B89" i="33"/>
  <c r="C85" i="27"/>
  <c r="C89" i="33" s="1"/>
  <c r="D85" i="27"/>
  <c r="D89" i="33" s="1"/>
  <c r="D75" i="41" s="1"/>
  <c r="F75" i="41" s="1"/>
  <c r="T75" i="41" s="1"/>
  <c r="E85" i="27"/>
  <c r="E89" i="33" s="1"/>
  <c r="B258" i="52"/>
  <c r="B259" i="52"/>
  <c r="B260" i="52"/>
  <c r="B261" i="52"/>
  <c r="B257" i="52"/>
  <c r="B253" i="52"/>
  <c r="B228" i="52"/>
  <c r="B227" i="52"/>
  <c r="B223" i="52"/>
  <c r="B222" i="52"/>
  <c r="B202" i="52"/>
  <c r="B201" i="52"/>
  <c r="B218" i="52"/>
  <c r="B217" i="52"/>
  <c r="B213" i="52"/>
  <c r="B207" i="52"/>
  <c r="B208" i="52"/>
  <c r="B209" i="52"/>
  <c r="B206" i="52"/>
  <c r="B200" i="52"/>
  <c r="B199" i="52"/>
  <c r="B191" i="52"/>
  <c r="B192" i="52"/>
  <c r="B193" i="52"/>
  <c r="B194" i="52"/>
  <c r="B190" i="52"/>
  <c r="B183" i="52"/>
  <c r="B170" i="52"/>
  <c r="B171" i="52"/>
  <c r="B172" i="52"/>
  <c r="B173" i="52"/>
  <c r="B174" i="52"/>
  <c r="B175" i="52"/>
  <c r="B176" i="52"/>
  <c r="B177" i="52"/>
  <c r="B178" i="52"/>
  <c r="B169" i="52"/>
  <c r="B155" i="52"/>
  <c r="B156" i="52"/>
  <c r="B157" i="52"/>
  <c r="B158" i="52"/>
  <c r="B159" i="52"/>
  <c r="B160" i="52"/>
  <c r="B161" i="52"/>
  <c r="B162" i="52"/>
  <c r="B163" i="52"/>
  <c r="B164" i="52"/>
  <c r="B154" i="52"/>
  <c r="B149" i="52"/>
  <c r="B143" i="52"/>
  <c r="B144" i="52"/>
  <c r="B142" i="52"/>
  <c r="B137" i="52"/>
  <c r="B136" i="52"/>
  <c r="B127" i="52"/>
  <c r="B128" i="52"/>
  <c r="B129" i="52"/>
  <c r="B130" i="52"/>
  <c r="B131" i="52"/>
  <c r="B126" i="52"/>
  <c r="B120" i="52"/>
  <c r="B121" i="52"/>
  <c r="B119" i="52"/>
  <c r="B105" i="52"/>
  <c r="B106" i="52"/>
  <c r="B107" i="52"/>
  <c r="B108" i="52"/>
  <c r="B109" i="52"/>
  <c r="B110" i="52"/>
  <c r="B111" i="52"/>
  <c r="B112" i="52"/>
  <c r="B113" i="52"/>
  <c r="B104" i="52"/>
  <c r="B93" i="52"/>
  <c r="B94" i="52"/>
  <c r="B95" i="52"/>
  <c r="B96" i="52"/>
  <c r="B97" i="52"/>
  <c r="B98" i="52"/>
  <c r="B99" i="52"/>
  <c r="B84" i="52"/>
  <c r="B85" i="52"/>
  <c r="B86" i="52"/>
  <c r="B87" i="52"/>
  <c r="B88" i="52"/>
  <c r="B83" i="52"/>
  <c r="B76" i="52"/>
  <c r="B77" i="52"/>
  <c r="B78" i="52"/>
  <c r="B79" i="52"/>
  <c r="B75" i="52"/>
  <c r="B62" i="52"/>
  <c r="B63" i="52"/>
  <c r="B64" i="52"/>
  <c r="B65" i="52"/>
  <c r="B66" i="52"/>
  <c r="B67" i="52"/>
  <c r="B68" i="52"/>
  <c r="B69" i="52"/>
  <c r="B70" i="52"/>
  <c r="B61" i="52"/>
  <c r="B53" i="52"/>
  <c r="B54" i="52"/>
  <c r="B55" i="52"/>
  <c r="B56" i="52"/>
  <c r="B52" i="52"/>
  <c r="B47" i="52"/>
  <c r="B46" i="52"/>
  <c r="B41" i="52"/>
  <c r="B42" i="52"/>
  <c r="B40" i="52"/>
  <c r="B31" i="52"/>
  <c r="B32" i="52"/>
  <c r="B33" i="52"/>
  <c r="B34" i="52"/>
  <c r="B30" i="52"/>
  <c r="B24" i="52"/>
  <c r="B23" i="52"/>
  <c r="B25" i="52"/>
  <c r="B26" i="52"/>
  <c r="B22" i="52"/>
  <c r="B259" i="33"/>
  <c r="B260" i="33"/>
  <c r="B261" i="33"/>
  <c r="B262" i="33"/>
  <c r="B258" i="33"/>
  <c r="B254" i="33"/>
  <c r="B231" i="33"/>
  <c r="B230" i="33"/>
  <c r="B226" i="33"/>
  <c r="B225" i="33"/>
  <c r="B205" i="33"/>
  <c r="B204" i="33"/>
  <c r="B221" i="33"/>
  <c r="B220" i="33"/>
  <c r="B216" i="33"/>
  <c r="B210" i="33"/>
  <c r="B211" i="33"/>
  <c r="B212" i="33"/>
  <c r="B209" i="33"/>
  <c r="B203" i="33"/>
  <c r="B202" i="33"/>
  <c r="B194" i="33"/>
  <c r="B195" i="33"/>
  <c r="B196" i="33"/>
  <c r="B197" i="33"/>
  <c r="B193" i="33"/>
  <c r="B187" i="33"/>
  <c r="B186" i="33"/>
  <c r="B173" i="33"/>
  <c r="B174" i="33"/>
  <c r="B175" i="33"/>
  <c r="B176" i="33"/>
  <c r="B177" i="33"/>
  <c r="B178" i="33"/>
  <c r="B179" i="33"/>
  <c r="B180" i="33"/>
  <c r="B181" i="33"/>
  <c r="B172" i="33"/>
  <c r="B157" i="33"/>
  <c r="B158" i="33"/>
  <c r="B159" i="33"/>
  <c r="B160" i="33"/>
  <c r="B161" i="33"/>
  <c r="B162" i="33"/>
  <c r="B163" i="33"/>
  <c r="B164" i="33"/>
  <c r="B165" i="33"/>
  <c r="B166" i="33"/>
  <c r="B156" i="33"/>
  <c r="B151" i="33"/>
  <c r="B145" i="33"/>
  <c r="B146" i="33"/>
  <c r="B144" i="33"/>
  <c r="B139" i="33"/>
  <c r="B138" i="33"/>
  <c r="B129" i="33"/>
  <c r="B130" i="33"/>
  <c r="B131" i="33"/>
  <c r="B132" i="33"/>
  <c r="B133" i="33"/>
  <c r="B128" i="33"/>
  <c r="B122" i="33"/>
  <c r="B123" i="33"/>
  <c r="B121" i="33"/>
  <c r="B107" i="33"/>
  <c r="B108" i="33"/>
  <c r="B109" i="33"/>
  <c r="B110" i="33"/>
  <c r="B111" i="33"/>
  <c r="B112" i="33"/>
  <c r="B113" i="33"/>
  <c r="B114" i="33"/>
  <c r="B115" i="33"/>
  <c r="B106" i="33"/>
  <c r="B94" i="33"/>
  <c r="B95" i="33"/>
  <c r="B96" i="33"/>
  <c r="B97" i="33"/>
  <c r="B98" i="33"/>
  <c r="B99" i="33"/>
  <c r="B100" i="33"/>
  <c r="B101" i="33"/>
  <c r="B84" i="33"/>
  <c r="B85" i="33"/>
  <c r="B86" i="33"/>
  <c r="B87" i="33"/>
  <c r="B88" i="33"/>
  <c r="B83" i="33"/>
  <c r="B76" i="33"/>
  <c r="B77" i="33"/>
  <c r="B78" i="33"/>
  <c r="B79" i="33"/>
  <c r="B75" i="33"/>
  <c r="B62" i="33"/>
  <c r="B63" i="33"/>
  <c r="B64" i="33"/>
  <c r="B65" i="33"/>
  <c r="B66" i="33"/>
  <c r="B67" i="33"/>
  <c r="B68" i="33"/>
  <c r="B69" i="33"/>
  <c r="B70" i="33"/>
  <c r="B61" i="33"/>
  <c r="B53" i="33"/>
  <c r="B54" i="33"/>
  <c r="B55" i="33"/>
  <c r="B56" i="33"/>
  <c r="B52" i="33"/>
  <c r="B47" i="33"/>
  <c r="B46" i="33"/>
  <c r="B41" i="33"/>
  <c r="B42" i="33"/>
  <c r="B40" i="33"/>
  <c r="B31" i="33"/>
  <c r="B32" i="33"/>
  <c r="B33" i="33"/>
  <c r="B34" i="33"/>
  <c r="B35" i="33"/>
  <c r="B30" i="33"/>
  <c r="B23" i="33"/>
  <c r="B25" i="33"/>
  <c r="B24" i="33"/>
  <c r="B21" i="33"/>
  <c r="B26" i="33"/>
  <c r="B22" i="33"/>
  <c r="B13" i="33"/>
  <c r="B14" i="33"/>
  <c r="B15" i="33"/>
  <c r="B16" i="33"/>
  <c r="B12" i="33"/>
  <c r="B13" i="52"/>
  <c r="B14" i="52"/>
  <c r="B15" i="52"/>
  <c r="B16" i="52"/>
  <c r="B12" i="52"/>
  <c r="B759" i="9"/>
  <c r="B760" i="9"/>
  <c r="B761" i="9"/>
  <c r="B762" i="9"/>
  <c r="B763" i="9"/>
  <c r="C117" i="12"/>
  <c r="C17" i="12"/>
  <c r="AR11" i="41"/>
  <c r="AR12" i="41"/>
  <c r="AR13" i="41"/>
  <c r="AR20" i="41"/>
  <c r="AR21" i="41"/>
  <c r="AR28" i="41"/>
  <c r="AR29" i="41"/>
  <c r="AR30" i="41"/>
  <c r="AR34" i="41"/>
  <c r="AR35" i="41"/>
  <c r="AR38" i="41"/>
  <c r="AR39" i="41"/>
  <c r="AR40" i="41"/>
  <c r="AR46" i="41"/>
  <c r="AR47" i="41"/>
  <c r="AR48" i="41"/>
  <c r="AR59" i="41"/>
  <c r="AR60" i="41"/>
  <c r="AR61" i="41"/>
  <c r="AR67" i="41"/>
  <c r="AR68" i="41"/>
  <c r="AR76" i="41"/>
  <c r="AR77" i="41"/>
  <c r="AR78" i="41"/>
  <c r="AR87" i="41"/>
  <c r="AR88" i="41"/>
  <c r="AR89" i="41"/>
  <c r="AR100" i="41"/>
  <c r="AR101" i="41"/>
  <c r="AR102" i="41"/>
  <c r="AR103" i="41"/>
  <c r="AR107" i="41"/>
  <c r="AR108" i="41"/>
  <c r="AR109" i="41"/>
  <c r="AR116" i="41"/>
  <c r="AR117" i="41"/>
  <c r="AR118" i="41"/>
  <c r="AR121" i="41"/>
  <c r="AR122" i="41"/>
  <c r="AR123" i="41"/>
  <c r="AR127" i="41"/>
  <c r="AR128" i="41"/>
  <c r="AR129" i="41"/>
  <c r="AR131" i="41"/>
  <c r="AR132" i="41"/>
  <c r="AR133" i="41"/>
  <c r="AR146" i="41"/>
  <c r="AR147" i="41"/>
  <c r="AR148" i="41"/>
  <c r="AR160" i="41"/>
  <c r="AR161" i="41"/>
  <c r="AR162" i="41"/>
  <c r="AR166" i="41"/>
  <c r="AR167" i="41"/>
  <c r="AR173" i="41"/>
  <c r="AR174" i="41"/>
  <c r="AR175" i="41"/>
  <c r="AR180" i="41"/>
  <c r="AR181" i="41"/>
  <c r="AR182" i="41"/>
  <c r="AR187" i="41"/>
  <c r="AR188" i="41"/>
  <c r="AR189" i="41"/>
  <c r="AR191" i="41"/>
  <c r="AR192" i="41"/>
  <c r="AR193" i="41"/>
  <c r="AR196" i="41"/>
  <c r="AR197" i="41"/>
  <c r="AR198" i="41"/>
  <c r="AR201" i="41"/>
  <c r="AR202" i="41"/>
  <c r="AR203" i="41"/>
  <c r="AR206" i="41"/>
  <c r="AR207" i="41"/>
  <c r="AR208" i="41"/>
  <c r="AR225" i="41"/>
  <c r="AR226" i="41"/>
  <c r="AR227" i="41"/>
  <c r="AR229" i="41"/>
  <c r="AR230" i="41"/>
  <c r="AR231" i="41"/>
  <c r="H239" i="41"/>
  <c r="AR11" i="29"/>
  <c r="AR12" i="29"/>
  <c r="AR13" i="29"/>
  <c r="AR20" i="29"/>
  <c r="AR21" i="29"/>
  <c r="AR28" i="29"/>
  <c r="AR29" i="29"/>
  <c r="AR34" i="29"/>
  <c r="AR35" i="29"/>
  <c r="AR38" i="29"/>
  <c r="AR39" i="29"/>
  <c r="AR40" i="29"/>
  <c r="AR46" i="29"/>
  <c r="AR47" i="29"/>
  <c r="AR48" i="29"/>
  <c r="AR59" i="29"/>
  <c r="AR60" i="29"/>
  <c r="AR61" i="29"/>
  <c r="AR67" i="29"/>
  <c r="AR68" i="29"/>
  <c r="AR76" i="29"/>
  <c r="AR77" i="29"/>
  <c r="AR78" i="29"/>
  <c r="AR87" i="29"/>
  <c r="AR88" i="29"/>
  <c r="AR89" i="29"/>
  <c r="AR100" i="29"/>
  <c r="AR101" i="29"/>
  <c r="AR102" i="29"/>
  <c r="AR103" i="29"/>
  <c r="AR107" i="29"/>
  <c r="AR108" i="29"/>
  <c r="AR109" i="29"/>
  <c r="AR116" i="29"/>
  <c r="AR117" i="29"/>
  <c r="AR118" i="29"/>
  <c r="AR121" i="29"/>
  <c r="AR122" i="29"/>
  <c r="AR123" i="29"/>
  <c r="AR127" i="29"/>
  <c r="AR128" i="29"/>
  <c r="AR129" i="29"/>
  <c r="AR131" i="29"/>
  <c r="AR132" i="29"/>
  <c r="AR133" i="29"/>
  <c r="AR146" i="29"/>
  <c r="AR147" i="29"/>
  <c r="AR148" i="29"/>
  <c r="AR160" i="29"/>
  <c r="AR161" i="29"/>
  <c r="AR162" i="29"/>
  <c r="AR166" i="29"/>
  <c r="AR167" i="29"/>
  <c r="AR173" i="29"/>
  <c r="AR174" i="29"/>
  <c r="AR175" i="29"/>
  <c r="AR180" i="29"/>
  <c r="AR181" i="29"/>
  <c r="AR182" i="29"/>
  <c r="AR187" i="29"/>
  <c r="AR188" i="29"/>
  <c r="AR189" i="29"/>
  <c r="AR191" i="29"/>
  <c r="AR192" i="29"/>
  <c r="AR193" i="29"/>
  <c r="AR196" i="29"/>
  <c r="AR197" i="29"/>
  <c r="AR198" i="29"/>
  <c r="AR201" i="29"/>
  <c r="AR202" i="29"/>
  <c r="AR203" i="29"/>
  <c r="AR206" i="29"/>
  <c r="AR207" i="29"/>
  <c r="AR208" i="29"/>
  <c r="AR225" i="29"/>
  <c r="AR226" i="29"/>
  <c r="AR227" i="29"/>
  <c r="AR229" i="29"/>
  <c r="AR230" i="29"/>
  <c r="AR231" i="29"/>
  <c r="AR237" i="29"/>
  <c r="AR9" i="38"/>
  <c r="AR11" i="38"/>
  <c r="AR12" i="38"/>
  <c r="AR13" i="38"/>
  <c r="AR20" i="38"/>
  <c r="AR21" i="38"/>
  <c r="AR28" i="38"/>
  <c r="AR29" i="38"/>
  <c r="AR30" i="38"/>
  <c r="AR34" i="38"/>
  <c r="AR35" i="38"/>
  <c r="AR38" i="38"/>
  <c r="AR39" i="38"/>
  <c r="AR40" i="38"/>
  <c r="AR46" i="38"/>
  <c r="AR47" i="38"/>
  <c r="AR48" i="38"/>
  <c r="AR58" i="38"/>
  <c r="AR59" i="38"/>
  <c r="AR60" i="38"/>
  <c r="AR61" i="38"/>
  <c r="AR67" i="38"/>
  <c r="AR68" i="38"/>
  <c r="AR76" i="38"/>
  <c r="AR77" i="38"/>
  <c r="AR78" i="38"/>
  <c r="AR87" i="38"/>
  <c r="AR88" i="38"/>
  <c r="AR89" i="38"/>
  <c r="AR100" i="38"/>
  <c r="AR101" i="38"/>
  <c r="AR102" i="38"/>
  <c r="AR103" i="38"/>
  <c r="AR107" i="38"/>
  <c r="AR108" i="38"/>
  <c r="AR109" i="38"/>
  <c r="AR116" i="38"/>
  <c r="AR117" i="38"/>
  <c r="AR118" i="38"/>
  <c r="AR121" i="38"/>
  <c r="AR122" i="38"/>
  <c r="AR123" i="38"/>
  <c r="AR127" i="38"/>
  <c r="AR128" i="38"/>
  <c r="AR129" i="38"/>
  <c r="AR131" i="38"/>
  <c r="AR132" i="38"/>
  <c r="AR133" i="38"/>
  <c r="AR146" i="38"/>
  <c r="AR147" i="38"/>
  <c r="AR148" i="38"/>
  <c r="AR160" i="38"/>
  <c r="AR161" i="38"/>
  <c r="AR162" i="38"/>
  <c r="AR166" i="38"/>
  <c r="AR167" i="38"/>
  <c r="AR173" i="38"/>
  <c r="AR174" i="38"/>
  <c r="AR175" i="38"/>
  <c r="AR180" i="38"/>
  <c r="AR181" i="38"/>
  <c r="AR182" i="38"/>
  <c r="AR187" i="38"/>
  <c r="AR188" i="38"/>
  <c r="AR189" i="38"/>
  <c r="AR191" i="38"/>
  <c r="AR192" i="38"/>
  <c r="AR193" i="38"/>
  <c r="AR196" i="38"/>
  <c r="AR197" i="38"/>
  <c r="AR198" i="38"/>
  <c r="AR201" i="38"/>
  <c r="AR202" i="38"/>
  <c r="AR203" i="38"/>
  <c r="AR206" i="38"/>
  <c r="AR207" i="38"/>
  <c r="AR208" i="38"/>
  <c r="AR225" i="38"/>
  <c r="AR226" i="38"/>
  <c r="AR227" i="38"/>
  <c r="AR229" i="38"/>
  <c r="AR230" i="38"/>
  <c r="AR231" i="38"/>
  <c r="S239" i="38"/>
  <c r="R239" i="38"/>
  <c r="P239" i="38"/>
  <c r="O239" i="38"/>
  <c r="S239" i="29"/>
  <c r="R239" i="29"/>
  <c r="P239" i="29"/>
  <c r="O239" i="29"/>
  <c r="H239" i="29"/>
  <c r="G149" i="29"/>
  <c r="T149" i="29"/>
  <c r="AH149" i="29"/>
  <c r="AR149" i="29"/>
  <c r="G149" i="38"/>
  <c r="E149" i="38"/>
  <c r="D149" i="38"/>
  <c r="S239" i="18"/>
  <c r="R239" i="18"/>
  <c r="P239" i="18"/>
  <c r="O239" i="18"/>
  <c r="S239" i="41"/>
  <c r="R239" i="41"/>
  <c r="P239" i="41"/>
  <c r="O239" i="41"/>
  <c r="F149" i="38"/>
  <c r="T149" i="38"/>
  <c r="AH149" i="38"/>
  <c r="AR149" i="38"/>
  <c r="G149" i="41"/>
  <c r="E149" i="41"/>
  <c r="D149" i="41"/>
  <c r="E149" i="18"/>
  <c r="D149" i="18"/>
  <c r="F149" i="41"/>
  <c r="T149" i="41"/>
  <c r="F149" i="18"/>
  <c r="T149" i="18"/>
  <c r="AH149" i="18"/>
  <c r="AR149" i="18"/>
  <c r="J40" i="4"/>
  <c r="J43" i="4" s="1"/>
  <c r="I40" i="4"/>
  <c r="G40" i="4"/>
  <c r="F40" i="4"/>
  <c r="E40" i="4"/>
  <c r="E43" i="4" s="1"/>
  <c r="E54" i="3" s="1"/>
  <c r="J21" i="4"/>
  <c r="I21" i="4"/>
  <c r="G21" i="4"/>
  <c r="F21" i="4"/>
  <c r="F69" i="17"/>
  <c r="F68" i="17"/>
  <c r="F67" i="17"/>
  <c r="F66" i="17"/>
  <c r="F70" i="17"/>
  <c r="J38" i="8"/>
  <c r="I38" i="8"/>
  <c r="H38" i="8"/>
  <c r="H40" i="4" s="1"/>
  <c r="G38" i="8"/>
  <c r="F38" i="8"/>
  <c r="E38" i="8"/>
  <c r="E21" i="4" s="1"/>
  <c r="C230" i="51"/>
  <c r="C243" i="52" s="1"/>
  <c r="G243" i="52" s="1"/>
  <c r="G305" i="28"/>
  <c r="I305" i="28" s="1"/>
  <c r="G306" i="28"/>
  <c r="I306" i="28" s="1"/>
  <c r="G307" i="28"/>
  <c r="G308" i="28"/>
  <c r="I308" i="28" s="1"/>
  <c r="G309" i="28"/>
  <c r="G310" i="28"/>
  <c r="I310" i="28" s="1"/>
  <c r="G311" i="28"/>
  <c r="I311" i="28" s="1"/>
  <c r="G312" i="28"/>
  <c r="I312" i="28" s="1"/>
  <c r="G313" i="28"/>
  <c r="G314" i="28"/>
  <c r="G315" i="28"/>
  <c r="G316" i="28"/>
  <c r="I316" i="28" s="1"/>
  <c r="G317" i="28"/>
  <c r="I317" i="28" s="1"/>
  <c r="G318" i="28"/>
  <c r="I318" i="28" s="1"/>
  <c r="G319" i="28"/>
  <c r="I319" i="28" s="1"/>
  <c r="G320" i="28"/>
  <c r="G321" i="28"/>
  <c r="G322" i="28"/>
  <c r="G323" i="28"/>
  <c r="I323" i="28" s="1"/>
  <c r="G324" i="28"/>
  <c r="I324" i="28" s="1"/>
  <c r="G325" i="28"/>
  <c r="G326" i="28"/>
  <c r="G327" i="28"/>
  <c r="I327" i="28" s="1"/>
  <c r="G328" i="28"/>
  <c r="I328" i="28" s="1"/>
  <c r="G329" i="28"/>
  <c r="G330" i="28"/>
  <c r="G331" i="28"/>
  <c r="I331" i="28" s="1"/>
  <c r="G332" i="28"/>
  <c r="G333" i="28"/>
  <c r="I333" i="28" s="1"/>
  <c r="G334" i="28"/>
  <c r="I334" i="28" s="1"/>
  <c r="G335" i="28"/>
  <c r="I335" i="28" s="1"/>
  <c r="G336" i="28"/>
  <c r="I336" i="28" s="1"/>
  <c r="G337" i="28"/>
  <c r="G338" i="28"/>
  <c r="G339" i="28"/>
  <c r="I339" i="28" s="1"/>
  <c r="G340" i="28"/>
  <c r="I340" i="28" s="1"/>
  <c r="G341" i="28"/>
  <c r="I341" i="28" s="1"/>
  <c r="G342" i="28"/>
  <c r="I342" i="28" s="1"/>
  <c r="G343" i="28"/>
  <c r="G344" i="28"/>
  <c r="G345" i="28"/>
  <c r="G346" i="28"/>
  <c r="I346" i="28" s="1"/>
  <c r="G347" i="28"/>
  <c r="I347" i="28" s="1"/>
  <c r="G348" i="28"/>
  <c r="I348" i="28" s="1"/>
  <c r="G349" i="28"/>
  <c r="G350" i="28"/>
  <c r="G351" i="28"/>
  <c r="I351" i="28" s="1"/>
  <c r="G352" i="28"/>
  <c r="I352" i="28" s="1"/>
  <c r="G353" i="28"/>
  <c r="I353" i="28" s="1"/>
  <c r="G354" i="28"/>
  <c r="I354" i="28" s="1"/>
  <c r="G355" i="28"/>
  <c r="G356" i="28"/>
  <c r="G357" i="28"/>
  <c r="G358" i="28"/>
  <c r="I358" i="28" s="1"/>
  <c r="G359" i="28"/>
  <c r="I359" i="28" s="1"/>
  <c r="G360" i="28"/>
  <c r="I360" i="28" s="1"/>
  <c r="G361" i="28"/>
  <c r="G362" i="28"/>
  <c r="G363" i="28"/>
  <c r="I363" i="28" s="1"/>
  <c r="G364" i="28"/>
  <c r="I364" i="28" s="1"/>
  <c r="G365" i="28"/>
  <c r="I365" i="28" s="1"/>
  <c r="G366" i="28"/>
  <c r="I366" i="28" s="1"/>
  <c r="G367" i="28"/>
  <c r="G368" i="28"/>
  <c r="G369" i="28"/>
  <c r="G370" i="28"/>
  <c r="I370" i="28" s="1"/>
  <c r="G371" i="28"/>
  <c r="I371" i="28" s="1"/>
  <c r="G372" i="28"/>
  <c r="I372" i="28" s="1"/>
  <c r="G373" i="28"/>
  <c r="G374" i="28"/>
  <c r="G375" i="28"/>
  <c r="I375" i="28" s="1"/>
  <c r="G376" i="28"/>
  <c r="I376" i="28" s="1"/>
  <c r="G377" i="28"/>
  <c r="I377" i="28" s="1"/>
  <c r="G378" i="28"/>
  <c r="I378" i="28" s="1"/>
  <c r="G379" i="28"/>
  <c r="G380" i="28"/>
  <c r="G381" i="28"/>
  <c r="G382" i="28"/>
  <c r="I382" i="28" s="1"/>
  <c r="G383" i="28"/>
  <c r="I383" i="28" s="1"/>
  <c r="G384" i="28"/>
  <c r="I384" i="28" s="1"/>
  <c r="G385" i="28"/>
  <c r="G386" i="28"/>
  <c r="G387" i="28"/>
  <c r="I387" i="28" s="1"/>
  <c r="G388" i="28"/>
  <c r="I388" i="28" s="1"/>
  <c r="G389" i="28"/>
  <c r="I389" i="28" s="1"/>
  <c r="G390" i="28"/>
  <c r="I390" i="28" s="1"/>
  <c r="G391" i="28"/>
  <c r="G392" i="28"/>
  <c r="G393" i="28"/>
  <c r="G394" i="28"/>
  <c r="I394" i="28" s="1"/>
  <c r="G395" i="28"/>
  <c r="I395" i="28" s="1"/>
  <c r="G396" i="28"/>
  <c r="I396" i="28" s="1"/>
  <c r="G397" i="28"/>
  <c r="G398" i="28"/>
  <c r="G399" i="28"/>
  <c r="I399" i="28" s="1"/>
  <c r="G400" i="28"/>
  <c r="I400" i="28" s="1"/>
  <c r="G401" i="28"/>
  <c r="I401" i="28" s="1"/>
  <c r="G402" i="28"/>
  <c r="I402" i="28" s="1"/>
  <c r="G403" i="28"/>
  <c r="G404" i="28"/>
  <c r="G405" i="28"/>
  <c r="G406" i="28"/>
  <c r="I406" i="28" s="1"/>
  <c r="G407" i="28"/>
  <c r="I407" i="28" s="1"/>
  <c r="G408" i="28"/>
  <c r="I408" i="28" s="1"/>
  <c r="G409" i="28"/>
  <c r="G410" i="28"/>
  <c r="G411" i="28"/>
  <c r="I411" i="28" s="1"/>
  <c r="G412" i="28"/>
  <c r="I412" i="28" s="1"/>
  <c r="G413" i="28"/>
  <c r="I413" i="28" s="1"/>
  <c r="G414" i="28"/>
  <c r="I414" i="28" s="1"/>
  <c r="G415" i="28"/>
  <c r="G416" i="28"/>
  <c r="G417" i="28"/>
  <c r="G418" i="28"/>
  <c r="I418" i="28" s="1"/>
  <c r="G419" i="28"/>
  <c r="I419" i="28" s="1"/>
  <c r="G420" i="28"/>
  <c r="I420" i="28" s="1"/>
  <c r="G421" i="28"/>
  <c r="G422" i="28"/>
  <c r="G423" i="28"/>
  <c r="I423" i="28" s="1"/>
  <c r="G424" i="28"/>
  <c r="I424" i="28" s="1"/>
  <c r="G425" i="28"/>
  <c r="I425" i="28" s="1"/>
  <c r="G426" i="28"/>
  <c r="I426" i="28" s="1"/>
  <c r="G427" i="28"/>
  <c r="G428" i="28"/>
  <c r="G429" i="28"/>
  <c r="G430" i="28"/>
  <c r="I430" i="28" s="1"/>
  <c r="G431" i="28"/>
  <c r="I431" i="28" s="1"/>
  <c r="G432" i="28"/>
  <c r="I432" i="28" s="1"/>
  <c r="G433" i="28"/>
  <c r="G434" i="28"/>
  <c r="G435" i="28"/>
  <c r="G436" i="28"/>
  <c r="I436" i="28" s="1"/>
  <c r="G437" i="28"/>
  <c r="I437" i="28" s="1"/>
  <c r="G438" i="28"/>
  <c r="I438" i="28" s="1"/>
  <c r="G439" i="28"/>
  <c r="I439" i="28" s="1"/>
  <c r="G440" i="28"/>
  <c r="G441" i="28"/>
  <c r="I441" i="28" s="1"/>
  <c r="G442" i="28"/>
  <c r="G443" i="28"/>
  <c r="G444" i="28"/>
  <c r="I444" i="28" s="1"/>
  <c r="G445" i="28"/>
  <c r="G446" i="28"/>
  <c r="G447" i="28"/>
  <c r="G448" i="28"/>
  <c r="G449" i="28"/>
  <c r="G450" i="28"/>
  <c r="I450" i="28" s="1"/>
  <c r="G451" i="28"/>
  <c r="I451" i="28" s="1"/>
  <c r="G452" i="28"/>
  <c r="G453" i="28"/>
  <c r="I453" i="28" s="1"/>
  <c r="G454" i="28"/>
  <c r="I454" i="28" s="1"/>
  <c r="G455" i="28"/>
  <c r="I455" i="28" s="1"/>
  <c r="G456" i="28"/>
  <c r="I456" i="28" s="1"/>
  <c r="G457" i="28"/>
  <c r="G458" i="28"/>
  <c r="G459" i="28"/>
  <c r="I459" i="28" s="1"/>
  <c r="G460" i="28"/>
  <c r="I460" i="28" s="1"/>
  <c r="G461" i="28"/>
  <c r="I461" i="28" s="1"/>
  <c r="G462" i="28"/>
  <c r="I462" i="28" s="1"/>
  <c r="G463" i="28"/>
  <c r="I463" i="28" s="1"/>
  <c r="G464" i="28"/>
  <c r="G465" i="28"/>
  <c r="I465" i="28" s="1"/>
  <c r="G466" i="28"/>
  <c r="G467" i="28"/>
  <c r="I467" i="28" s="1"/>
  <c r="G468" i="28"/>
  <c r="I468" i="28" s="1"/>
  <c r="G469" i="28"/>
  <c r="G470" i="28"/>
  <c r="G471" i="28"/>
  <c r="G472" i="28"/>
  <c r="G473" i="28"/>
  <c r="I473" i="28" s="1"/>
  <c r="G474" i="28"/>
  <c r="I474" i="28" s="1"/>
  <c r="G475" i="28"/>
  <c r="I475" i="28" s="1"/>
  <c r="G476" i="28"/>
  <c r="G477" i="28"/>
  <c r="I477" i="28" s="1"/>
  <c r="G478" i="28"/>
  <c r="G479" i="28"/>
  <c r="G480" i="28"/>
  <c r="G481" i="28"/>
  <c r="G482" i="28"/>
  <c r="G483" i="28"/>
  <c r="I483" i="28" s="1"/>
  <c r="G484" i="28"/>
  <c r="I484" i="28" s="1"/>
  <c r="G485" i="28"/>
  <c r="I485" i="28" s="1"/>
  <c r="G486" i="28"/>
  <c r="I486" i="28" s="1"/>
  <c r="G487" i="28"/>
  <c r="I487" i="28" s="1"/>
  <c r="G488" i="28"/>
  <c r="G489" i="28"/>
  <c r="I489" i="28" s="1"/>
  <c r="G490" i="28"/>
  <c r="I490" i="28" s="1"/>
  <c r="G491" i="28"/>
  <c r="I491" i="28" s="1"/>
  <c r="G492" i="28"/>
  <c r="I492" i="28" s="1"/>
  <c r="G493" i="28"/>
  <c r="G494" i="28"/>
  <c r="G495" i="28"/>
  <c r="G496" i="28"/>
  <c r="I496" i="28" s="1"/>
  <c r="G497" i="28"/>
  <c r="I497" i="28" s="1"/>
  <c r="G498" i="28"/>
  <c r="I498" i="28" s="1"/>
  <c r="G499" i="28"/>
  <c r="I499" i="28" s="1"/>
  <c r="G500" i="28"/>
  <c r="G501" i="28"/>
  <c r="I501" i="28" s="1"/>
  <c r="G502" i="28"/>
  <c r="G503" i="28"/>
  <c r="G504" i="28"/>
  <c r="I504" i="28" s="1"/>
  <c r="G505" i="28"/>
  <c r="G506" i="28"/>
  <c r="G507" i="28"/>
  <c r="G508" i="28"/>
  <c r="G509" i="28"/>
  <c r="G510" i="28"/>
  <c r="I510" i="28" s="1"/>
  <c r="AH149" i="41"/>
  <c r="AR149" i="41"/>
  <c r="G17" i="50"/>
  <c r="I17" i="50" s="1"/>
  <c r="G18" i="50"/>
  <c r="I18" i="50" s="1"/>
  <c r="G19" i="50"/>
  <c r="I19" i="50" s="1"/>
  <c r="G20" i="50"/>
  <c r="I20" i="50" s="1"/>
  <c r="G21" i="50"/>
  <c r="G22" i="50"/>
  <c r="G23" i="50"/>
  <c r="G24" i="50"/>
  <c r="G25" i="50"/>
  <c r="G26" i="50"/>
  <c r="I26" i="50" s="1"/>
  <c r="G27" i="50"/>
  <c r="I27" i="50" s="1"/>
  <c r="G28" i="50"/>
  <c r="G29" i="50"/>
  <c r="I29" i="50" s="1"/>
  <c r="G30" i="50"/>
  <c r="I30" i="50" s="1"/>
  <c r="G31" i="50"/>
  <c r="I31" i="50" s="1"/>
  <c r="G32" i="50"/>
  <c r="I32" i="50" s="1"/>
  <c r="G33" i="50"/>
  <c r="G34" i="50"/>
  <c r="G35" i="50"/>
  <c r="G36" i="50"/>
  <c r="I36" i="50" s="1"/>
  <c r="G37" i="50"/>
  <c r="G38" i="50"/>
  <c r="G39" i="50"/>
  <c r="G40" i="50"/>
  <c r="G41" i="50"/>
  <c r="I41" i="50" s="1"/>
  <c r="G42" i="50"/>
  <c r="I42" i="50" s="1"/>
  <c r="G43" i="50"/>
  <c r="I43" i="50" s="1"/>
  <c r="G44" i="50"/>
  <c r="I44" i="50" s="1"/>
  <c r="G45" i="50"/>
  <c r="G46" i="50"/>
  <c r="G47" i="50"/>
  <c r="G48" i="50"/>
  <c r="G49" i="50"/>
  <c r="G50" i="50"/>
  <c r="G51" i="50"/>
  <c r="G52" i="50"/>
  <c r="G53" i="50"/>
  <c r="G54" i="50"/>
  <c r="I54" i="50" s="1"/>
  <c r="G55" i="50"/>
  <c r="I55" i="50" s="1"/>
  <c r="G56" i="50"/>
  <c r="I56" i="50" s="1"/>
  <c r="G57" i="50"/>
  <c r="G58" i="50"/>
  <c r="G59" i="50"/>
  <c r="G60" i="50"/>
  <c r="G61" i="50"/>
  <c r="G62" i="50"/>
  <c r="I62" i="50" s="1"/>
  <c r="G63" i="50"/>
  <c r="G64" i="50"/>
  <c r="G65" i="50"/>
  <c r="I65" i="50" s="1"/>
  <c r="G66" i="50"/>
  <c r="G67" i="50"/>
  <c r="I67" i="50" s="1"/>
  <c r="G68" i="50"/>
  <c r="I68" i="50" s="1"/>
  <c r="G69" i="50"/>
  <c r="G70" i="50"/>
  <c r="G71" i="50"/>
  <c r="G72" i="50"/>
  <c r="G73" i="50"/>
  <c r="G74" i="50"/>
  <c r="G75" i="50"/>
  <c r="I75" i="50" s="1"/>
  <c r="G76" i="50"/>
  <c r="G77" i="50"/>
  <c r="I77" i="50" s="1"/>
  <c r="G78" i="50"/>
  <c r="G79" i="50"/>
  <c r="I79" i="50" s="1"/>
  <c r="G80" i="50"/>
  <c r="I80" i="50" s="1"/>
  <c r="G81" i="50"/>
  <c r="G82" i="50"/>
  <c r="G83" i="50"/>
  <c r="G84" i="50"/>
  <c r="G85" i="50"/>
  <c r="G86" i="50"/>
  <c r="I86" i="50" s="1"/>
  <c r="G87" i="50"/>
  <c r="G88" i="50"/>
  <c r="G89" i="50"/>
  <c r="G90" i="50"/>
  <c r="I90" i="50" s="1"/>
  <c r="G91" i="50"/>
  <c r="I91" i="50" s="1"/>
  <c r="G92" i="50"/>
  <c r="I92" i="50" s="1"/>
  <c r="G93" i="50"/>
  <c r="G94" i="50"/>
  <c r="G95" i="50"/>
  <c r="G96" i="50"/>
  <c r="I96" i="50" s="1"/>
  <c r="G97" i="50"/>
  <c r="G98" i="50"/>
  <c r="I98" i="50" s="1"/>
  <c r="G99" i="50"/>
  <c r="G100" i="50"/>
  <c r="G101" i="50"/>
  <c r="I101" i="50" s="1"/>
  <c r="G102" i="50"/>
  <c r="G103" i="50"/>
  <c r="I103" i="50" s="1"/>
  <c r="G104" i="50"/>
  <c r="I104" i="50" s="1"/>
  <c r="G105" i="50"/>
  <c r="G106" i="50"/>
  <c r="G107" i="50"/>
  <c r="G108" i="50"/>
  <c r="G109" i="50"/>
  <c r="G110" i="50"/>
  <c r="G111" i="50"/>
  <c r="G112" i="50"/>
  <c r="G113" i="50"/>
  <c r="G114" i="50"/>
  <c r="I114" i="50" s="1"/>
  <c r="G115" i="50"/>
  <c r="I115" i="50" s="1"/>
  <c r="G116" i="50"/>
  <c r="I116" i="50" s="1"/>
  <c r="G117" i="50"/>
  <c r="G118" i="50"/>
  <c r="G119" i="50"/>
  <c r="I119" i="50" s="1"/>
  <c r="G120" i="50"/>
  <c r="G121" i="50"/>
  <c r="G122" i="50"/>
  <c r="I122" i="50" s="1"/>
  <c r="G123" i="50"/>
  <c r="I123" i="50" s="1"/>
  <c r="G124" i="50"/>
  <c r="G125" i="50"/>
  <c r="G126" i="50"/>
  <c r="G127" i="50"/>
  <c r="I127" i="50" s="1"/>
  <c r="G128" i="50"/>
  <c r="I128" i="50" s="1"/>
  <c r="G129" i="50"/>
  <c r="G130" i="50"/>
  <c r="G131" i="50"/>
  <c r="G132" i="50"/>
  <c r="G133" i="50"/>
  <c r="G134" i="50"/>
  <c r="G135" i="50"/>
  <c r="I135" i="50" s="1"/>
  <c r="G136" i="50"/>
  <c r="G137" i="50"/>
  <c r="I137" i="50" s="1"/>
  <c r="G138" i="50"/>
  <c r="G139" i="50"/>
  <c r="I139" i="50" s="1"/>
  <c r="G140" i="50"/>
  <c r="I140" i="50" s="1"/>
  <c r="G141" i="50"/>
  <c r="G142" i="50"/>
  <c r="G143" i="50"/>
  <c r="G144" i="50"/>
  <c r="G145" i="50"/>
  <c r="G146" i="50"/>
  <c r="I146" i="50" s="1"/>
  <c r="G147" i="50"/>
  <c r="I147" i="50" s="1"/>
  <c r="G148" i="50"/>
  <c r="G149" i="50"/>
  <c r="G150" i="50"/>
  <c r="G151" i="50"/>
  <c r="I151" i="50" s="1"/>
  <c r="G152" i="50"/>
  <c r="G153" i="50"/>
  <c r="G154" i="50"/>
  <c r="G155" i="50"/>
  <c r="G156" i="50"/>
  <c r="G157" i="50"/>
  <c r="G158" i="50"/>
  <c r="G159" i="50"/>
  <c r="I159" i="50" s="1"/>
  <c r="G160" i="50"/>
  <c r="G161" i="50"/>
  <c r="G162" i="50"/>
  <c r="G163" i="50"/>
  <c r="I163" i="50" s="1"/>
  <c r="G164" i="50"/>
  <c r="I164" i="50" s="1"/>
  <c r="G165" i="50"/>
  <c r="G166" i="50"/>
  <c r="G167" i="50"/>
  <c r="G168" i="50"/>
  <c r="G169" i="50"/>
  <c r="G170" i="50"/>
  <c r="I170" i="50" s="1"/>
  <c r="G171" i="50"/>
  <c r="I171" i="50" s="1"/>
  <c r="G172" i="50"/>
  <c r="G173" i="50"/>
  <c r="I173" i="50" s="1"/>
  <c r="G174" i="50"/>
  <c r="I174" i="50" s="1"/>
  <c r="G175" i="50"/>
  <c r="I175" i="50" s="1"/>
  <c r="G176" i="50"/>
  <c r="I176" i="50" s="1"/>
  <c r="G177" i="50"/>
  <c r="G178" i="50"/>
  <c r="G179" i="50"/>
  <c r="I179" i="50" s="1"/>
  <c r="G180" i="50"/>
  <c r="G181" i="50"/>
  <c r="G182" i="50"/>
  <c r="I182" i="50" s="1"/>
  <c r="G183" i="50"/>
  <c r="I183" i="50" s="1"/>
  <c r="G184" i="50"/>
  <c r="I184" i="50" s="1"/>
  <c r="G185" i="50"/>
  <c r="I185" i="50" s="1"/>
  <c r="G186" i="50"/>
  <c r="I186" i="50" s="1"/>
  <c r="G187" i="50"/>
  <c r="G188" i="50"/>
  <c r="G189" i="50"/>
  <c r="G190" i="50"/>
  <c r="G191" i="50"/>
  <c r="G192" i="50"/>
  <c r="G193" i="50"/>
  <c r="G194" i="50"/>
  <c r="I194" i="50" s="1"/>
  <c r="G195" i="50"/>
  <c r="I195" i="50" s="1"/>
  <c r="G196" i="50"/>
  <c r="G197" i="50"/>
  <c r="G198" i="50"/>
  <c r="I198" i="50" s="1"/>
  <c r="G199" i="50"/>
  <c r="G200" i="50"/>
  <c r="I200" i="50" s="1"/>
  <c r="G201" i="50"/>
  <c r="G202" i="50"/>
  <c r="G203" i="50"/>
  <c r="G204" i="50"/>
  <c r="G205" i="50"/>
  <c r="G206" i="50"/>
  <c r="I206" i="50" s="1"/>
  <c r="G207" i="50"/>
  <c r="I207" i="50" s="1"/>
  <c r="G208" i="50"/>
  <c r="G209" i="50"/>
  <c r="I209" i="50" s="1"/>
  <c r="G210" i="50"/>
  <c r="G211" i="50"/>
  <c r="I211" i="50" s="1"/>
  <c r="G212" i="50"/>
  <c r="I212" i="50" s="1"/>
  <c r="G213" i="50"/>
  <c r="G214" i="50"/>
  <c r="G215" i="50"/>
  <c r="G216" i="50"/>
  <c r="G217" i="50"/>
  <c r="G218" i="50"/>
  <c r="G219" i="50"/>
  <c r="G220" i="50"/>
  <c r="G221" i="50"/>
  <c r="G222" i="50"/>
  <c r="I222" i="50" s="1"/>
  <c r="G223" i="50"/>
  <c r="G224" i="50"/>
  <c r="I224" i="50" s="1"/>
  <c r="G225" i="50"/>
  <c r="G226" i="50"/>
  <c r="G227" i="50"/>
  <c r="G228" i="50"/>
  <c r="G229" i="50"/>
  <c r="G230" i="50"/>
  <c r="G231" i="50"/>
  <c r="G232" i="50"/>
  <c r="G233" i="50"/>
  <c r="G234" i="50"/>
  <c r="I234" i="50" s="1"/>
  <c r="G235" i="50"/>
  <c r="I235" i="50" s="1"/>
  <c r="G236" i="50"/>
  <c r="I236" i="50" s="1"/>
  <c r="G237" i="50"/>
  <c r="G238" i="50"/>
  <c r="G239" i="50"/>
  <c r="G240" i="50"/>
  <c r="G241" i="50"/>
  <c r="G242" i="50"/>
  <c r="G243" i="50"/>
  <c r="G244" i="50"/>
  <c r="G245" i="50"/>
  <c r="I245" i="50" s="1"/>
  <c r="G246" i="50"/>
  <c r="G247" i="50"/>
  <c r="I247" i="50" s="1"/>
  <c r="G248" i="50"/>
  <c r="I248" i="50" s="1"/>
  <c r="G249" i="50"/>
  <c r="G250" i="50"/>
  <c r="G251" i="50"/>
  <c r="G252" i="50"/>
  <c r="G253" i="50"/>
  <c r="G254" i="50"/>
  <c r="G255" i="50"/>
  <c r="G256" i="50"/>
  <c r="G257" i="50"/>
  <c r="G258" i="50"/>
  <c r="G259" i="50"/>
  <c r="I259" i="50" s="1"/>
  <c r="G260" i="50"/>
  <c r="I260" i="50" s="1"/>
  <c r="G261" i="50"/>
  <c r="G262" i="50"/>
  <c r="G263" i="50"/>
  <c r="G264" i="50"/>
  <c r="G265" i="50"/>
  <c r="I265" i="50" s="1"/>
  <c r="G266" i="50"/>
  <c r="I266" i="50" s="1"/>
  <c r="G267" i="50"/>
  <c r="G268" i="50"/>
  <c r="G269" i="50"/>
  <c r="G270" i="50"/>
  <c r="I270" i="50" s="1"/>
  <c r="G271" i="50"/>
  <c r="G272" i="50"/>
  <c r="I272" i="50" s="1"/>
  <c r="G273" i="50"/>
  <c r="G274" i="50"/>
  <c r="G275" i="50"/>
  <c r="G276" i="50"/>
  <c r="G277" i="50"/>
  <c r="G278" i="50"/>
  <c r="I278" i="50" s="1"/>
  <c r="G279" i="50"/>
  <c r="I279" i="50" s="1"/>
  <c r="G280" i="50"/>
  <c r="G281" i="50"/>
  <c r="G282" i="50"/>
  <c r="I282" i="50" s="1"/>
  <c r="G283" i="50"/>
  <c r="G284" i="50"/>
  <c r="G285" i="50"/>
  <c r="G286" i="50"/>
  <c r="G287" i="50"/>
  <c r="I287" i="50" s="1"/>
  <c r="G288" i="50"/>
  <c r="G289" i="50"/>
  <c r="G290" i="50"/>
  <c r="I290" i="50" s="1"/>
  <c r="G291" i="50"/>
  <c r="I291" i="50" s="1"/>
  <c r="G292" i="50"/>
  <c r="G293" i="50"/>
  <c r="G294" i="50"/>
  <c r="I294" i="50" s="1"/>
  <c r="G295" i="50"/>
  <c r="I295" i="50" s="1"/>
  <c r="G296" i="50"/>
  <c r="I296" i="50" s="1"/>
  <c r="G297" i="50"/>
  <c r="G298" i="50"/>
  <c r="G299" i="50"/>
  <c r="G300" i="50"/>
  <c r="G301" i="50"/>
  <c r="G302" i="50"/>
  <c r="G303" i="50"/>
  <c r="I303" i="50" s="1"/>
  <c r="G304" i="50"/>
  <c r="G305" i="50"/>
  <c r="G306" i="50"/>
  <c r="I306" i="50" s="1"/>
  <c r="G307" i="50"/>
  <c r="G308" i="50"/>
  <c r="I308" i="50" s="1"/>
  <c r="G309" i="50"/>
  <c r="G310" i="50"/>
  <c r="G311" i="50"/>
  <c r="G312" i="50"/>
  <c r="G313" i="50"/>
  <c r="G314" i="50"/>
  <c r="I314" i="50" s="1"/>
  <c r="G315" i="50"/>
  <c r="G316" i="50"/>
  <c r="G317" i="50"/>
  <c r="G318" i="50"/>
  <c r="I318" i="50" s="1"/>
  <c r="G319" i="50"/>
  <c r="I319" i="50" s="1"/>
  <c r="G320" i="50"/>
  <c r="I320" i="50" s="1"/>
  <c r="G321" i="50"/>
  <c r="G322" i="50"/>
  <c r="G323" i="50"/>
  <c r="G324" i="50"/>
  <c r="G325" i="50"/>
  <c r="G326" i="50"/>
  <c r="I326" i="50" s="1"/>
  <c r="G327" i="50"/>
  <c r="I327" i="50" s="1"/>
  <c r="G328" i="50"/>
  <c r="G329" i="50"/>
  <c r="G330" i="50"/>
  <c r="I330" i="50" s="1"/>
  <c r="G331" i="50"/>
  <c r="G332" i="50"/>
  <c r="I332" i="50" s="1"/>
  <c r="G333" i="50"/>
  <c r="G334" i="50"/>
  <c r="G335" i="50"/>
  <c r="G336" i="50"/>
  <c r="G337" i="50"/>
  <c r="G338" i="50"/>
  <c r="G339" i="50"/>
  <c r="G340" i="50"/>
  <c r="G341" i="50"/>
  <c r="G342" i="50"/>
  <c r="G343" i="50"/>
  <c r="G344" i="50"/>
  <c r="I344" i="50" s="1"/>
  <c r="G345" i="50"/>
  <c r="G346" i="50"/>
  <c r="G347" i="50"/>
  <c r="G348" i="50"/>
  <c r="G349" i="50"/>
  <c r="G350" i="50"/>
  <c r="I350" i="50" s="1"/>
  <c r="G351" i="50"/>
  <c r="G352" i="50"/>
  <c r="G353" i="50"/>
  <c r="I353" i="50" s="1"/>
  <c r="G354" i="50"/>
  <c r="I354" i="50" s="1"/>
  <c r="G355" i="50"/>
  <c r="I355" i="50" s="1"/>
  <c r="G356" i="50"/>
  <c r="I356" i="50" s="1"/>
  <c r="G357" i="50"/>
  <c r="G358" i="50"/>
  <c r="G359" i="50"/>
  <c r="G360" i="50"/>
  <c r="G361" i="50"/>
  <c r="G362" i="50"/>
  <c r="G363" i="50"/>
  <c r="I363" i="50" s="1"/>
  <c r="G364" i="50"/>
  <c r="G365" i="50"/>
  <c r="G366" i="50"/>
  <c r="I366" i="50" s="1"/>
  <c r="G367" i="50"/>
  <c r="G368" i="50"/>
  <c r="I368" i="50" s="1"/>
  <c r="G369" i="50"/>
  <c r="G370" i="50"/>
  <c r="G371" i="50"/>
  <c r="G372" i="50"/>
  <c r="G373" i="50"/>
  <c r="G374" i="50"/>
  <c r="G375" i="50"/>
  <c r="I375" i="50" s="1"/>
  <c r="G376" i="50"/>
  <c r="G377" i="50"/>
  <c r="I377" i="50" s="1"/>
  <c r="G378" i="50"/>
  <c r="I378" i="50" s="1"/>
  <c r="G379" i="50"/>
  <c r="I379" i="50" s="1"/>
  <c r="G380" i="50"/>
  <c r="I380" i="50" s="1"/>
  <c r="G381" i="50"/>
  <c r="G382" i="50"/>
  <c r="G383" i="50"/>
  <c r="G384" i="50"/>
  <c r="G385" i="50"/>
  <c r="G386" i="50"/>
  <c r="I386" i="50" s="1"/>
  <c r="G387" i="50"/>
  <c r="I387" i="50" s="1"/>
  <c r="G388" i="50"/>
  <c r="G389" i="50"/>
  <c r="I389" i="50" s="1"/>
  <c r="G390" i="50"/>
  <c r="G391" i="50"/>
  <c r="G392" i="50"/>
  <c r="G393" i="50"/>
  <c r="G394" i="50"/>
  <c r="G395" i="50"/>
  <c r="G396" i="50"/>
  <c r="G397" i="50"/>
  <c r="G398" i="50"/>
  <c r="I398" i="50" s="1"/>
  <c r="G399" i="50"/>
  <c r="G400" i="50"/>
  <c r="G401" i="50"/>
  <c r="G402" i="50"/>
  <c r="I402" i="50" s="1"/>
  <c r="G403" i="50"/>
  <c r="I403" i="50" s="1"/>
  <c r="G404" i="50"/>
  <c r="I404" i="50" s="1"/>
  <c r="G405" i="50"/>
  <c r="G406" i="50"/>
  <c r="G407" i="50"/>
  <c r="G408" i="50"/>
  <c r="G409" i="50"/>
  <c r="G410" i="50"/>
  <c r="G411" i="50"/>
  <c r="I411" i="50" s="1"/>
  <c r="G412" i="50"/>
  <c r="G413" i="50"/>
  <c r="G414" i="50"/>
  <c r="I414" i="50" s="1"/>
  <c r="G415" i="50"/>
  <c r="I415" i="50" s="1"/>
  <c r="G416" i="50"/>
  <c r="I416" i="50" s="1"/>
  <c r="G417" i="50"/>
  <c r="G418" i="50"/>
  <c r="G419" i="50"/>
  <c r="G420" i="50"/>
  <c r="G421" i="50"/>
  <c r="G422" i="50"/>
  <c r="G423" i="50"/>
  <c r="G424" i="50"/>
  <c r="G425" i="50"/>
  <c r="G426" i="50"/>
  <c r="G427" i="50"/>
  <c r="G428" i="50"/>
  <c r="I428" i="50" s="1"/>
  <c r="G429" i="50"/>
  <c r="G430" i="50"/>
  <c r="G431" i="50"/>
  <c r="G432" i="50"/>
  <c r="G433" i="50"/>
  <c r="G434" i="50"/>
  <c r="I434" i="50" s="1"/>
  <c r="G435" i="50"/>
  <c r="G436" i="50"/>
  <c r="G437" i="50"/>
  <c r="I437" i="50" s="1"/>
  <c r="G438" i="50"/>
  <c r="I438" i="50" s="1"/>
  <c r="G439" i="50"/>
  <c r="I439" i="50" s="1"/>
  <c r="G440" i="50"/>
  <c r="I440" i="50" s="1"/>
  <c r="G441" i="50"/>
  <c r="G442" i="50"/>
  <c r="G443" i="50"/>
  <c r="G444" i="50"/>
  <c r="G445" i="50"/>
  <c r="G446" i="50"/>
  <c r="G447" i="50"/>
  <c r="I447" i="50" s="1"/>
  <c r="G448" i="50"/>
  <c r="G449" i="50"/>
  <c r="G450" i="50"/>
  <c r="I450" i="50" s="1"/>
  <c r="G451" i="50"/>
  <c r="I451" i="50" s="1"/>
  <c r="G452" i="50"/>
  <c r="I452" i="50" s="1"/>
  <c r="G453" i="50"/>
  <c r="G454" i="50"/>
  <c r="G455" i="50"/>
  <c r="G456" i="50"/>
  <c r="G457" i="50"/>
  <c r="G458" i="50"/>
  <c r="I458" i="50" s="1"/>
  <c r="G459" i="50"/>
  <c r="G460" i="50"/>
  <c r="G461" i="50"/>
  <c r="G462" i="50"/>
  <c r="I462" i="50" s="1"/>
  <c r="G463" i="50"/>
  <c r="I463" i="50" s="1"/>
  <c r="G464" i="50"/>
  <c r="I464" i="50" s="1"/>
  <c r="G465" i="50"/>
  <c r="G466" i="50"/>
  <c r="G467" i="50"/>
  <c r="G468" i="50"/>
  <c r="G469" i="50"/>
  <c r="G470" i="50"/>
  <c r="I470" i="50" s="1"/>
  <c r="G471" i="50"/>
  <c r="G472" i="50"/>
  <c r="G473" i="50"/>
  <c r="I473" i="50" s="1"/>
  <c r="G474" i="50"/>
  <c r="I474" i="50" s="1"/>
  <c r="G475" i="50"/>
  <c r="I475" i="50" s="1"/>
  <c r="G476" i="50"/>
  <c r="I476" i="50" s="1"/>
  <c r="G477" i="50"/>
  <c r="G478" i="50"/>
  <c r="G479" i="50"/>
  <c r="G480" i="50"/>
  <c r="G481" i="50"/>
  <c r="G482" i="50"/>
  <c r="I482" i="50" s="1"/>
  <c r="G483" i="50"/>
  <c r="I483" i="50" s="1"/>
  <c r="G484" i="50"/>
  <c r="I484" i="50" s="1"/>
  <c r="G485" i="50"/>
  <c r="G486" i="50"/>
  <c r="G487" i="50"/>
  <c r="G488" i="50"/>
  <c r="I488" i="50" s="1"/>
  <c r="G489" i="50"/>
  <c r="G490" i="50"/>
  <c r="G491" i="50"/>
  <c r="G492" i="50"/>
  <c r="G493" i="50"/>
  <c r="I493" i="50" s="1"/>
  <c r="G494" i="50"/>
  <c r="I494" i="50" s="1"/>
  <c r="G495" i="50"/>
  <c r="G496" i="50"/>
  <c r="G497" i="50"/>
  <c r="I497" i="50" s="1"/>
  <c r="G498" i="50"/>
  <c r="I498" i="50" s="1"/>
  <c r="G499" i="50"/>
  <c r="I499" i="50" s="1"/>
  <c r="G500" i="50"/>
  <c r="I500" i="50" s="1"/>
  <c r="G501" i="50"/>
  <c r="G502" i="50"/>
  <c r="G503" i="50"/>
  <c r="G504" i="50"/>
  <c r="G505" i="50"/>
  <c r="G506" i="50"/>
  <c r="ED16" i="27"/>
  <c r="ED17" i="27"/>
  <c r="ED18" i="27"/>
  <c r="ED19" i="27"/>
  <c r="ED20" i="27"/>
  <c r="ED21" i="27"/>
  <c r="ED22" i="27"/>
  <c r="ED23" i="27"/>
  <c r="ED24" i="27"/>
  <c r="ED25" i="27"/>
  <c r="ED26" i="27"/>
  <c r="ED27" i="27"/>
  <c r="ED28" i="27"/>
  <c r="ED29" i="27"/>
  <c r="ED30" i="27"/>
  <c r="ED31" i="27"/>
  <c r="ED32" i="27"/>
  <c r="ED33" i="27"/>
  <c r="ED34" i="27"/>
  <c r="ED35" i="27"/>
  <c r="ED36" i="27"/>
  <c r="ED38" i="27"/>
  <c r="ED39" i="27"/>
  <c r="ED40" i="27"/>
  <c r="ED41" i="27"/>
  <c r="ED42" i="27"/>
  <c r="ED43" i="27"/>
  <c r="ED44" i="27"/>
  <c r="ED45" i="27"/>
  <c r="ED47" i="27"/>
  <c r="ED48" i="27"/>
  <c r="ED49" i="27"/>
  <c r="ED50" i="27"/>
  <c r="ED51" i="27"/>
  <c r="ED52" i="27"/>
  <c r="ED53" i="27"/>
  <c r="ED54" i="27"/>
  <c r="ED56" i="27"/>
  <c r="ED57" i="27"/>
  <c r="ED58" i="27"/>
  <c r="ED60" i="27"/>
  <c r="ED62" i="27"/>
  <c r="ED63" i="27"/>
  <c r="ED64" i="27"/>
  <c r="ED66" i="27"/>
  <c r="ED67" i="27"/>
  <c r="ED59" i="27"/>
  <c r="ED68" i="27"/>
  <c r="ED69" i="27"/>
  <c r="ED70" i="27"/>
  <c r="ED71" i="27"/>
  <c r="ED72" i="27"/>
  <c r="ED73" i="27"/>
  <c r="ED74" i="27"/>
  <c r="ED75" i="27"/>
  <c r="ED76" i="27"/>
  <c r="ED77" i="27"/>
  <c r="ED78" i="27"/>
  <c r="ED79" i="27"/>
  <c r="ED80" i="27"/>
  <c r="ED81" i="27"/>
  <c r="ED82" i="27"/>
  <c r="ED83" i="27"/>
  <c r="ED84" i="27"/>
  <c r="ED85" i="27"/>
  <c r="ED86" i="27"/>
  <c r="ED87" i="27"/>
  <c r="ED88" i="27"/>
  <c r="ED90" i="27"/>
  <c r="ED91" i="27"/>
  <c r="ED92" i="27"/>
  <c r="ED94" i="27"/>
  <c r="ED95" i="27"/>
  <c r="ED97" i="27"/>
  <c r="ED98" i="27"/>
  <c r="ED99" i="27"/>
  <c r="ED100" i="27"/>
  <c r="ED101" i="27"/>
  <c r="ED102" i="27"/>
  <c r="ED103" i="27"/>
  <c r="ED104" i="27"/>
  <c r="ED105" i="27"/>
  <c r="ED106" i="27"/>
  <c r="ED107" i="27"/>
  <c r="ED108" i="27"/>
  <c r="ED109" i="27"/>
  <c r="ED110" i="27"/>
  <c r="ED111" i="27"/>
  <c r="ED112" i="27"/>
  <c r="ED113" i="27"/>
  <c r="ED114" i="27"/>
  <c r="ED115" i="27"/>
  <c r="ED116" i="27"/>
  <c r="ED117" i="27"/>
  <c r="ED118" i="27"/>
  <c r="ED119" i="27"/>
  <c r="ED120" i="27"/>
  <c r="ED121" i="27"/>
  <c r="ED122" i="27"/>
  <c r="ED123" i="27"/>
  <c r="ED124" i="27"/>
  <c r="ED125" i="27"/>
  <c r="ED126" i="27"/>
  <c r="ED127" i="27"/>
  <c r="ED128" i="27"/>
  <c r="ED129" i="27"/>
  <c r="ED130" i="27"/>
  <c r="ED131" i="27"/>
  <c r="ED132" i="27"/>
  <c r="ED133" i="27"/>
  <c r="ED134" i="27"/>
  <c r="ED135" i="27"/>
  <c r="ED136" i="27"/>
  <c r="ED137" i="27"/>
  <c r="ED138" i="27"/>
  <c r="ED139" i="27"/>
  <c r="ED140" i="27"/>
  <c r="ED141" i="27"/>
  <c r="ED142" i="27"/>
  <c r="ED143" i="27"/>
  <c r="ED144" i="27"/>
  <c r="ED145" i="27"/>
  <c r="ED146" i="27"/>
  <c r="ED147" i="27"/>
  <c r="ED148" i="27"/>
  <c r="ED149" i="27"/>
  <c r="ED150" i="27"/>
  <c r="ED151" i="27"/>
  <c r="ED152" i="27"/>
  <c r="ED153" i="27"/>
  <c r="ED154" i="27"/>
  <c r="ED155" i="27"/>
  <c r="ED156" i="27"/>
  <c r="ED157" i="27"/>
  <c r="ED158" i="27"/>
  <c r="ED159" i="27"/>
  <c r="ED160" i="27"/>
  <c r="ED161" i="27"/>
  <c r="ED162" i="27"/>
  <c r="ED163" i="27"/>
  <c r="ED164" i="27"/>
  <c r="ED165" i="27"/>
  <c r="ED166" i="27"/>
  <c r="ED167" i="27"/>
  <c r="ED168" i="27"/>
  <c r="ED170" i="27"/>
  <c r="ED171" i="27"/>
  <c r="ED172" i="27"/>
  <c r="ED173" i="27"/>
  <c r="ED175" i="27"/>
  <c r="ED176" i="27"/>
  <c r="ED177" i="27"/>
  <c r="ED178" i="27"/>
  <c r="ED179" i="27"/>
  <c r="ED180" i="27"/>
  <c r="ED181" i="27"/>
  <c r="ED182" i="27"/>
  <c r="ED183" i="27"/>
  <c r="ED184" i="27"/>
  <c r="ED185" i="27"/>
  <c r="ED186" i="27"/>
  <c r="ED187" i="27"/>
  <c r="ED188" i="27"/>
  <c r="ED191" i="27"/>
  <c r="ED192" i="27"/>
  <c r="ED193" i="27"/>
  <c r="ED194" i="27"/>
  <c r="ED195" i="27"/>
  <c r="ED196" i="27"/>
  <c r="ED197" i="27"/>
  <c r="ED198" i="27"/>
  <c r="ED199" i="27"/>
  <c r="ED200" i="27"/>
  <c r="ED201" i="27"/>
  <c r="ED202" i="27"/>
  <c r="ED203" i="27"/>
  <c r="ED204" i="27"/>
  <c r="ED205" i="27"/>
  <c r="ED206" i="27"/>
  <c r="ED207" i="27"/>
  <c r="ED189" i="27"/>
  <c r="ED190" i="27"/>
  <c r="ED208" i="27"/>
  <c r="ED209" i="27"/>
  <c r="ED210" i="27"/>
  <c r="ED211" i="27"/>
  <c r="ED212" i="27"/>
  <c r="ED213" i="27"/>
  <c r="ED214" i="27"/>
  <c r="ED215" i="27"/>
  <c r="ED216" i="27"/>
  <c r="ED217" i="27"/>
  <c r="ED218" i="27"/>
  <c r="ED219" i="27"/>
  <c r="ED220" i="27"/>
  <c r="ED221" i="27"/>
  <c r="ED222" i="27"/>
  <c r="ED223" i="27"/>
  <c r="ED224" i="27"/>
  <c r="ED225" i="27"/>
  <c r="ED226" i="27"/>
  <c r="ED227" i="27"/>
  <c r="ED228" i="27"/>
  <c r="ED229" i="27"/>
  <c r="ED230" i="27"/>
  <c r="ED231" i="27"/>
  <c r="ED232" i="27"/>
  <c r="ED233" i="27"/>
  <c r="ED234" i="27"/>
  <c r="ED235" i="27"/>
  <c r="ED236" i="27"/>
  <c r="ED237" i="27"/>
  <c r="ED238" i="27"/>
  <c r="ED239" i="27"/>
  <c r="ED240" i="27"/>
  <c r="ED241" i="27"/>
  <c r="ED242" i="27"/>
  <c r="ED243" i="27"/>
  <c r="ED244" i="27"/>
  <c r="ED245" i="27"/>
  <c r="ED246" i="27"/>
  <c r="ED248" i="27"/>
  <c r="B255" i="35"/>
  <c r="B256" i="35"/>
  <c r="B257" i="35"/>
  <c r="B258" i="35"/>
  <c r="B232" i="35"/>
  <c r="B233" i="35"/>
  <c r="B234" i="35"/>
  <c r="B235" i="35"/>
  <c r="B236" i="35"/>
  <c r="B237" i="35"/>
  <c r="B238" i="35"/>
  <c r="B239" i="35"/>
  <c r="B240" i="35"/>
  <c r="B241" i="35"/>
  <c r="B242" i="35"/>
  <c r="B243" i="35"/>
  <c r="B244" i="35"/>
  <c r="B245" i="35"/>
  <c r="B246" i="35"/>
  <c r="B231" i="35"/>
  <c r="B169" i="35"/>
  <c r="B170" i="35"/>
  <c r="B171" i="35"/>
  <c r="B172" i="35"/>
  <c r="B173" i="35"/>
  <c r="B174" i="35"/>
  <c r="B175" i="35"/>
  <c r="B176" i="35"/>
  <c r="B177" i="35"/>
  <c r="B70" i="35"/>
  <c r="H39" i="35"/>
  <c r="F16" i="17"/>
  <c r="B16" i="35"/>
  <c r="F111" i="17"/>
  <c r="F12" i="17"/>
  <c r="F13" i="17"/>
  <c r="F14" i="17"/>
  <c r="C244" i="51"/>
  <c r="D244" i="51"/>
  <c r="E244" i="51"/>
  <c r="F244" i="51"/>
  <c r="C223" i="51"/>
  <c r="C236" i="52" s="1"/>
  <c r="G236" i="52" s="1"/>
  <c r="D223" i="51"/>
  <c r="D236" i="52" s="1"/>
  <c r="H236" i="52" s="1"/>
  <c r="E223" i="51"/>
  <c r="E236" i="52" s="1"/>
  <c r="F223" i="51"/>
  <c r="F236" i="52" s="1"/>
  <c r="C224" i="51"/>
  <c r="C237" i="52" s="1"/>
  <c r="G237" i="52" s="1"/>
  <c r="D224" i="51"/>
  <c r="D237" i="52" s="1"/>
  <c r="H237" i="52" s="1"/>
  <c r="E224" i="51"/>
  <c r="E237" i="52" s="1"/>
  <c r="F224" i="51"/>
  <c r="F237" i="52" s="1"/>
  <c r="C225" i="51"/>
  <c r="C238" i="52" s="1"/>
  <c r="G238" i="52" s="1"/>
  <c r="D225" i="51"/>
  <c r="D238" i="52" s="1"/>
  <c r="H238" i="52" s="1"/>
  <c r="E225" i="51"/>
  <c r="E238" i="52" s="1"/>
  <c r="F225" i="51"/>
  <c r="F238" i="52" s="1"/>
  <c r="C226" i="51"/>
  <c r="C239" i="52" s="1"/>
  <c r="G239" i="52" s="1"/>
  <c r="D226" i="51"/>
  <c r="D239" i="52" s="1"/>
  <c r="H239" i="52" s="1"/>
  <c r="E226" i="51"/>
  <c r="E239" i="52" s="1"/>
  <c r="F226" i="51"/>
  <c r="F239" i="52" s="1"/>
  <c r="C227" i="51"/>
  <c r="C240" i="52" s="1"/>
  <c r="G240" i="52" s="1"/>
  <c r="D227" i="51"/>
  <c r="D240" i="52" s="1"/>
  <c r="H240" i="52" s="1"/>
  <c r="E227" i="51"/>
  <c r="E240" i="52" s="1"/>
  <c r="F227" i="51"/>
  <c r="F240" i="52" s="1"/>
  <c r="C228" i="51"/>
  <c r="C241" i="52" s="1"/>
  <c r="G241" i="52" s="1"/>
  <c r="D228" i="51"/>
  <c r="D241" i="52" s="1"/>
  <c r="H241" i="52" s="1"/>
  <c r="E228" i="51"/>
  <c r="E241" i="52" s="1"/>
  <c r="F228" i="51"/>
  <c r="F241" i="52" s="1"/>
  <c r="C229" i="51"/>
  <c r="C242" i="52" s="1"/>
  <c r="G242" i="52" s="1"/>
  <c r="D229" i="51"/>
  <c r="D242" i="52" s="1"/>
  <c r="H242" i="52" s="1"/>
  <c r="E229" i="51"/>
  <c r="E242" i="52" s="1"/>
  <c r="F229" i="51"/>
  <c r="F242" i="52" s="1"/>
  <c r="D230" i="51"/>
  <c r="D243" i="52" s="1"/>
  <c r="H243" i="52" s="1"/>
  <c r="E230" i="51"/>
  <c r="E243" i="52" s="1"/>
  <c r="F230" i="51"/>
  <c r="F243" i="52" s="1"/>
  <c r="C231" i="51"/>
  <c r="C244" i="52" s="1"/>
  <c r="G244" i="52" s="1"/>
  <c r="D231" i="51"/>
  <c r="D244" i="52" s="1"/>
  <c r="H244" i="52" s="1"/>
  <c r="E231" i="51"/>
  <c r="E244" i="52" s="1"/>
  <c r="F231" i="51"/>
  <c r="F244" i="52" s="1"/>
  <c r="C232" i="51"/>
  <c r="C245" i="52" s="1"/>
  <c r="G245" i="52" s="1"/>
  <c r="D232" i="51"/>
  <c r="D245" i="52" s="1"/>
  <c r="H245" i="52" s="1"/>
  <c r="E232" i="51"/>
  <c r="E245" i="52" s="1"/>
  <c r="F232" i="51"/>
  <c r="F245" i="52" s="1"/>
  <c r="C233" i="51"/>
  <c r="C246" i="52" s="1"/>
  <c r="G246" i="52" s="1"/>
  <c r="D233" i="51"/>
  <c r="D246" i="52" s="1"/>
  <c r="H246" i="52" s="1"/>
  <c r="E233" i="51"/>
  <c r="E246" i="52" s="1"/>
  <c r="F233" i="51"/>
  <c r="F246" i="52" s="1"/>
  <c r="C234" i="51"/>
  <c r="C247" i="52" s="1"/>
  <c r="G247" i="52" s="1"/>
  <c r="D234" i="51"/>
  <c r="D247" i="52" s="1"/>
  <c r="H247" i="52" s="1"/>
  <c r="E234" i="51"/>
  <c r="E247" i="52" s="1"/>
  <c r="F234" i="51"/>
  <c r="F247" i="52" s="1"/>
  <c r="C151" i="51"/>
  <c r="D151" i="51"/>
  <c r="E151" i="51"/>
  <c r="F151" i="51"/>
  <c r="C164" i="51"/>
  <c r="D164" i="51"/>
  <c r="E164" i="51"/>
  <c r="F164" i="51"/>
  <c r="C105" i="51"/>
  <c r="D105" i="51"/>
  <c r="E105" i="51"/>
  <c r="C68" i="51"/>
  <c r="D68" i="51"/>
  <c r="E68" i="51"/>
  <c r="C20" i="51"/>
  <c r="D20" i="51"/>
  <c r="E20" i="51"/>
  <c r="F116" i="33"/>
  <c r="F102" i="33"/>
  <c r="E236" i="41" s="1"/>
  <c r="F101" i="17"/>
  <c r="F90" i="33"/>
  <c r="F80" i="33"/>
  <c r="F71" i="33"/>
  <c r="F48" i="33"/>
  <c r="F43" i="33"/>
  <c r="F36" i="33"/>
  <c r="F27" i="33"/>
  <c r="C16" i="52"/>
  <c r="G16" i="52"/>
  <c r="D16" i="52"/>
  <c r="H16" i="52"/>
  <c r="E16" i="52"/>
  <c r="J45" i="3"/>
  <c r="J27" i="3"/>
  <c r="I45" i="3"/>
  <c r="I27" i="3"/>
  <c r="H45" i="3"/>
  <c r="H27" i="3"/>
  <c r="G45" i="3"/>
  <c r="G27" i="3"/>
  <c r="F45" i="3"/>
  <c r="F27" i="3"/>
  <c r="E45" i="3"/>
  <c r="E27" i="3"/>
  <c r="C230" i="27"/>
  <c r="C245" i="33" s="1"/>
  <c r="D219" i="18" s="1"/>
  <c r="D230" i="27"/>
  <c r="D245" i="33" s="1"/>
  <c r="D219" i="41" s="1"/>
  <c r="E230" i="27"/>
  <c r="E245" i="33" s="1"/>
  <c r="F230" i="27"/>
  <c r="F245" i="33" s="1"/>
  <c r="C231" i="27"/>
  <c r="C246" i="33" s="1"/>
  <c r="D231" i="27"/>
  <c r="D246" i="33" s="1"/>
  <c r="E231" i="27"/>
  <c r="E246" i="33" s="1"/>
  <c r="E220" i="18" s="1"/>
  <c r="F231" i="27"/>
  <c r="F246" i="33" s="1"/>
  <c r="C232" i="27"/>
  <c r="C247" i="33" s="1"/>
  <c r="D221" i="18" s="1"/>
  <c r="D232" i="27"/>
  <c r="D247" i="33" s="1"/>
  <c r="D221" i="41" s="1"/>
  <c r="E232" i="27"/>
  <c r="E247" i="33" s="1"/>
  <c r="F232" i="27"/>
  <c r="F247" i="33" s="1"/>
  <c r="E221" i="41" s="1"/>
  <c r="C233" i="27"/>
  <c r="C248" i="33" s="1"/>
  <c r="D233" i="27"/>
  <c r="D248" i="33" s="1"/>
  <c r="E233" i="27"/>
  <c r="E248" i="33" s="1"/>
  <c r="E222" i="18" s="1"/>
  <c r="F233" i="27"/>
  <c r="F248" i="33" s="1"/>
  <c r="C234" i="27"/>
  <c r="C249" i="33" s="1"/>
  <c r="D223" i="18" s="1"/>
  <c r="D234" i="27"/>
  <c r="D249" i="33" s="1"/>
  <c r="E234" i="27"/>
  <c r="E249" i="33" s="1"/>
  <c r="F234" i="27"/>
  <c r="F249" i="33" s="1"/>
  <c r="E223" i="41" s="1"/>
  <c r="C235" i="27"/>
  <c r="C250" i="33" s="1"/>
  <c r="D235" i="27"/>
  <c r="D250" i="33" s="1"/>
  <c r="D224" i="41" s="1"/>
  <c r="E235" i="27"/>
  <c r="E250" i="33" s="1"/>
  <c r="F235" i="27"/>
  <c r="F250" i="33" s="1"/>
  <c r="E224" i="41" s="1"/>
  <c r="C105" i="27"/>
  <c r="C111" i="33" s="1"/>
  <c r="L289" i="9" s="1"/>
  <c r="D105" i="27"/>
  <c r="D111" i="33" s="1"/>
  <c r="D95" i="41" s="1"/>
  <c r="F95" i="41" s="1"/>
  <c r="E105" i="27"/>
  <c r="E111" i="33" s="1"/>
  <c r="E59" i="27"/>
  <c r="E69" i="33" s="1"/>
  <c r="J112" i="9" s="1"/>
  <c r="D59" i="27"/>
  <c r="D69" i="33" s="1"/>
  <c r="I112" i="9" s="1"/>
  <c r="C59" i="27"/>
  <c r="C69" i="33" s="1"/>
  <c r="H112" i="9" s="1"/>
  <c r="F245" i="27"/>
  <c r="E245" i="27"/>
  <c r="D245" i="27"/>
  <c r="C245" i="27"/>
  <c r="C260" i="33" s="1"/>
  <c r="B478" i="9"/>
  <c r="F17" i="33"/>
  <c r="F15" i="17"/>
  <c r="F17" i="17"/>
  <c r="B689" i="9"/>
  <c r="B693" i="9" s="1"/>
  <c r="B690" i="9"/>
  <c r="B694" i="9" s="1"/>
  <c r="B688" i="9"/>
  <c r="B648" i="9"/>
  <c r="B649" i="9"/>
  <c r="B647" i="9"/>
  <c r="B632" i="9"/>
  <c r="B633" i="9"/>
  <c r="B634" i="9"/>
  <c r="B636" i="9"/>
  <c r="B637" i="9"/>
  <c r="B638" i="9"/>
  <c r="B639" i="9"/>
  <c r="B640" i="9"/>
  <c r="B631" i="9"/>
  <c r="B611" i="9"/>
  <c r="B612" i="9"/>
  <c r="B613" i="9"/>
  <c r="B614" i="9"/>
  <c r="B615" i="9"/>
  <c r="B616" i="9"/>
  <c r="B617" i="9"/>
  <c r="B610" i="9"/>
  <c r="B572" i="9"/>
  <c r="B573" i="9"/>
  <c r="B574" i="9"/>
  <c r="B575" i="9"/>
  <c r="B571" i="9"/>
  <c r="B567" i="9"/>
  <c r="B565" i="9"/>
  <c r="B562" i="9"/>
  <c r="B563" i="9"/>
  <c r="B561" i="9"/>
  <c r="B555" i="9"/>
  <c r="B556" i="9"/>
  <c r="B557" i="9"/>
  <c r="B558" i="9"/>
  <c r="B559" i="9"/>
  <c r="B554" i="9"/>
  <c r="B537" i="9"/>
  <c r="B538" i="9"/>
  <c r="B539" i="9"/>
  <c r="B540" i="9"/>
  <c r="B541" i="9"/>
  <c r="B536" i="9"/>
  <c r="B526" i="9"/>
  <c r="B527" i="9"/>
  <c r="B528" i="9"/>
  <c r="B525" i="9"/>
  <c r="B516" i="9"/>
  <c r="B515" i="9"/>
  <c r="D682" i="9"/>
  <c r="I202" i="57"/>
  <c r="H200" i="57"/>
  <c r="M182" i="57"/>
  <c r="M118" i="57"/>
  <c r="L118" i="57"/>
  <c r="K118" i="57"/>
  <c r="L111" i="57"/>
  <c r="K111" i="57"/>
  <c r="M104" i="57"/>
  <c r="L104" i="57"/>
  <c r="L91" i="57"/>
  <c r="L95" i="57"/>
  <c r="H202" i="57"/>
  <c r="J200" i="57"/>
  <c r="J202" i="57"/>
  <c r="L106" i="57"/>
  <c r="M216" i="57"/>
  <c r="L216" i="57"/>
  <c r="K216" i="57"/>
  <c r="J57" i="57"/>
  <c r="J44" i="57"/>
  <c r="C9" i="21"/>
  <c r="B106" i="57"/>
  <c r="J59" i="57"/>
  <c r="J63" i="57"/>
  <c r="B55" i="9"/>
  <c r="B56" i="9"/>
  <c r="B57" i="9"/>
  <c r="B58" i="9"/>
  <c r="B54" i="9"/>
  <c r="L246" i="57"/>
  <c r="F238" i="51"/>
  <c r="F253" i="52" s="1"/>
  <c r="E238" i="51"/>
  <c r="E253" i="52" s="1"/>
  <c r="D238" i="51"/>
  <c r="D253" i="52" s="1"/>
  <c r="H253" i="52" s="1"/>
  <c r="C238" i="51"/>
  <c r="C253" i="52" s="1"/>
  <c r="G253" i="52" s="1"/>
  <c r="F139" i="33"/>
  <c r="O388" i="9"/>
  <c r="P246" i="57"/>
  <c r="M246" i="57"/>
  <c r="K246" i="57"/>
  <c r="J246" i="57"/>
  <c r="H246" i="57"/>
  <c r="G246" i="57"/>
  <c r="O243" i="57"/>
  <c r="O246" i="57"/>
  <c r="N243" i="57"/>
  <c r="N246" i="57"/>
  <c r="I246" i="57"/>
  <c r="F246" i="57"/>
  <c r="E246" i="57"/>
  <c r="P232" i="57"/>
  <c r="O232" i="57"/>
  <c r="N232" i="57"/>
  <c r="M232" i="57"/>
  <c r="K232" i="57"/>
  <c r="J232" i="57"/>
  <c r="I232" i="57"/>
  <c r="H232" i="57"/>
  <c r="G232" i="57"/>
  <c r="F232" i="57"/>
  <c r="L225" i="57"/>
  <c r="L232" i="57"/>
  <c r="E225" i="57"/>
  <c r="E232" i="57"/>
  <c r="J216" i="57"/>
  <c r="I216" i="57"/>
  <c r="H216" i="57"/>
  <c r="H160" i="57"/>
  <c r="J118" i="57"/>
  <c r="I118" i="57"/>
  <c r="H118" i="57"/>
  <c r="B107" i="57"/>
  <c r="B105" i="57"/>
  <c r="J104" i="57"/>
  <c r="H51" i="57"/>
  <c r="I104" i="57"/>
  <c r="B104" i="57"/>
  <c r="B103" i="57"/>
  <c r="B102" i="57"/>
  <c r="B101" i="57"/>
  <c r="B100" i="57"/>
  <c r="H99" i="57"/>
  <c r="B98" i="57"/>
  <c r="B97" i="57"/>
  <c r="B96" i="57"/>
  <c r="B95" i="57"/>
  <c r="B94" i="57"/>
  <c r="B93" i="57"/>
  <c r="B92" i="57"/>
  <c r="I91" i="57"/>
  <c r="I95" i="57"/>
  <c r="B91" i="57"/>
  <c r="B90" i="57"/>
  <c r="B89" i="57"/>
  <c r="J88" i="57"/>
  <c r="M88" i="57"/>
  <c r="M91" i="57"/>
  <c r="M95" i="57"/>
  <c r="M106" i="57"/>
  <c r="H88" i="57"/>
  <c r="B87" i="57"/>
  <c r="B85" i="57"/>
  <c r="B84" i="57"/>
  <c r="G57" i="57"/>
  <c r="G44" i="57"/>
  <c r="H162" i="57"/>
  <c r="J160" i="57"/>
  <c r="J162" i="57"/>
  <c r="H104" i="57"/>
  <c r="F51" i="57"/>
  <c r="K99" i="57"/>
  <c r="K104" i="57"/>
  <c r="H91" i="57"/>
  <c r="H95" i="57"/>
  <c r="F36" i="57"/>
  <c r="K88" i="57"/>
  <c r="K91" i="57"/>
  <c r="K95" i="57"/>
  <c r="K106" i="57"/>
  <c r="F57" i="57"/>
  <c r="I51" i="57"/>
  <c r="I57" i="57"/>
  <c r="H57" i="57"/>
  <c r="K51" i="57"/>
  <c r="K57" i="57"/>
  <c r="G59" i="57"/>
  <c r="G63" i="57"/>
  <c r="I106" i="57"/>
  <c r="O234" i="57"/>
  <c r="H234" i="57"/>
  <c r="H248" i="57"/>
  <c r="L234" i="57"/>
  <c r="I234" i="57"/>
  <c r="I235" i="57"/>
  <c r="O248" i="57"/>
  <c r="O250" i="57"/>
  <c r="B88" i="57"/>
  <c r="I248" i="57"/>
  <c r="I250" i="57"/>
  <c r="E234" i="57"/>
  <c r="E248" i="57"/>
  <c r="M234" i="57"/>
  <c r="J91" i="57"/>
  <c r="J95" i="57"/>
  <c r="B99" i="57"/>
  <c r="H106" i="57"/>
  <c r="H250" i="57"/>
  <c r="F44" i="57"/>
  <c r="F59" i="57"/>
  <c r="F63" i="57"/>
  <c r="I36" i="57"/>
  <c r="I44" i="57"/>
  <c r="I59" i="57"/>
  <c r="I63" i="57"/>
  <c r="H36" i="57"/>
  <c r="J106" i="57"/>
  <c r="M235" i="57"/>
  <c r="M248" i="57"/>
  <c r="M250" i="57"/>
  <c r="L235" i="57"/>
  <c r="L248" i="57"/>
  <c r="L250" i="57"/>
  <c r="H235" i="57"/>
  <c r="L672" i="9"/>
  <c r="D558" i="43"/>
  <c r="D562" i="43" s="1"/>
  <c r="H44" i="57"/>
  <c r="H59" i="57"/>
  <c r="H63" i="57"/>
  <c r="K36" i="57"/>
  <c r="K44" i="57"/>
  <c r="K59" i="57"/>
  <c r="K63" i="57"/>
  <c r="E250" i="57"/>
  <c r="E251" i="57"/>
  <c r="E32" i="27" a="1"/>
  <c r="D32" i="27" a="1"/>
  <c r="C32" i="27" a="1"/>
  <c r="O83" i="14"/>
  <c r="C224" i="27"/>
  <c r="C239" i="33" s="1"/>
  <c r="D224" i="27"/>
  <c r="D239" i="33" s="1"/>
  <c r="E224" i="27"/>
  <c r="E239" i="33" s="1"/>
  <c r="F224" i="27"/>
  <c r="F239" i="33" s="1"/>
  <c r="C225" i="27"/>
  <c r="C240" i="33" s="1"/>
  <c r="D225" i="27"/>
  <c r="D240" i="33" s="1"/>
  <c r="D214" i="41" s="1"/>
  <c r="E225" i="27"/>
  <c r="E240" i="33" s="1"/>
  <c r="E214" i="18" s="1"/>
  <c r="F225" i="27"/>
  <c r="F240" i="33" s="1"/>
  <c r="E214" i="41" s="1"/>
  <c r="C226" i="27"/>
  <c r="C241" i="33" s="1"/>
  <c r="D215" i="18" s="1"/>
  <c r="D226" i="27"/>
  <c r="D241" i="33" s="1"/>
  <c r="D215" i="41" s="1"/>
  <c r="E226" i="27"/>
  <c r="E241" i="33" s="1"/>
  <c r="E215" i="18" s="1"/>
  <c r="F226" i="27"/>
  <c r="F241" i="33" s="1"/>
  <c r="C227" i="27"/>
  <c r="C242" i="33" s="1"/>
  <c r="D216" i="18" s="1"/>
  <c r="D227" i="27"/>
  <c r="D242" i="33" s="1"/>
  <c r="D216" i="41" s="1"/>
  <c r="E227" i="27"/>
  <c r="E242" i="33" s="1"/>
  <c r="E216" i="18" s="1"/>
  <c r="F227" i="27"/>
  <c r="F242" i="33" s="1"/>
  <c r="E216" i="41" s="1"/>
  <c r="C228" i="27"/>
  <c r="C243" i="33" s="1"/>
  <c r="D228" i="27"/>
  <c r="D243" i="33" s="1"/>
  <c r="E228" i="27"/>
  <c r="E243" i="33" s="1"/>
  <c r="E217" i="18" s="1"/>
  <c r="F228" i="27"/>
  <c r="F243" i="33" s="1"/>
  <c r="C229" i="27"/>
  <c r="C244" i="33" s="1"/>
  <c r="D229" i="27"/>
  <c r="D244" i="33" s="1"/>
  <c r="D218" i="41" s="1"/>
  <c r="E229" i="27"/>
  <c r="E244" i="33" s="1"/>
  <c r="E218" i="18" s="1"/>
  <c r="F229" i="27"/>
  <c r="F244" i="33" s="1"/>
  <c r="B404" i="9"/>
  <c r="B319" i="9"/>
  <c r="L23" i="4"/>
  <c r="N667" i="9"/>
  <c r="N668" i="9"/>
  <c r="F243" i="51"/>
  <c r="F259" i="52" s="1"/>
  <c r="E243" i="51"/>
  <c r="E259" i="52" s="1"/>
  <c r="D243" i="51"/>
  <c r="D259" i="52" s="1"/>
  <c r="H259" i="52" s="1"/>
  <c r="C243" i="51"/>
  <c r="F244" i="27"/>
  <c r="F260" i="33" s="1"/>
  <c r="E234" i="41" s="1"/>
  <c r="E244" i="27"/>
  <c r="E260" i="33" s="1"/>
  <c r="G16" i="4" s="1"/>
  <c r="G33" i="4" s="1"/>
  <c r="D244" i="27"/>
  <c r="D260" i="33" s="1"/>
  <c r="D234" i="41" s="1"/>
  <c r="C244" i="27"/>
  <c r="C259" i="33" s="1"/>
  <c r="L692" i="9"/>
  <c r="C129" i="14" a="1"/>
  <c r="C187" i="27"/>
  <c r="C186" i="51"/>
  <c r="C199" i="52" s="1"/>
  <c r="G199" i="52" s="1"/>
  <c r="E187" i="27"/>
  <c r="E202" i="33" s="1"/>
  <c r="E186" i="51"/>
  <c r="E199" i="52" s="1"/>
  <c r="D187" i="27"/>
  <c r="D202" i="33" s="1"/>
  <c r="D186" i="51"/>
  <c r="D199" i="52" s="1"/>
  <c r="F186" i="51"/>
  <c r="F199" i="52" s="1"/>
  <c r="D161" i="27"/>
  <c r="D174" i="33" s="1"/>
  <c r="D152" i="41" s="1"/>
  <c r="D161" i="51"/>
  <c r="D171" i="52" s="1"/>
  <c r="E161" i="27"/>
  <c r="E174" i="33" s="1"/>
  <c r="L305" i="9" s="1"/>
  <c r="F161" i="51"/>
  <c r="F171" i="52" s="1"/>
  <c r="F174" i="17" s="1"/>
  <c r="E152" i="29" s="1"/>
  <c r="D102" i="27"/>
  <c r="D108" i="33" s="1"/>
  <c r="D92" i="41" s="1"/>
  <c r="F92" i="41" s="1"/>
  <c r="G92" i="41" s="1"/>
  <c r="G152" i="41" s="1"/>
  <c r="D106" i="52"/>
  <c r="H106" i="52"/>
  <c r="D148" i="27"/>
  <c r="D159" i="33" s="1"/>
  <c r="D137" i="41" s="1"/>
  <c r="D148" i="51"/>
  <c r="D157" i="52" s="1"/>
  <c r="E148" i="27"/>
  <c r="E159" i="33" s="1"/>
  <c r="E137" i="18" s="1"/>
  <c r="F148" i="51"/>
  <c r="F157" i="52" s="1"/>
  <c r="C102" i="27"/>
  <c r="C108" i="33" s="1"/>
  <c r="L286" i="9" s="1"/>
  <c r="C106" i="52"/>
  <c r="C148" i="27"/>
  <c r="C159" i="33" s="1"/>
  <c r="D137" i="18" s="1"/>
  <c r="C148" i="51"/>
  <c r="C157" i="52" s="1"/>
  <c r="G157" i="52" s="1"/>
  <c r="E148" i="51"/>
  <c r="E157" i="52" s="1"/>
  <c r="C161" i="27"/>
  <c r="C174" i="33" s="1"/>
  <c r="I305" i="9" s="1"/>
  <c r="C161" i="51"/>
  <c r="C171" i="52" s="1"/>
  <c r="E161" i="51"/>
  <c r="E171" i="52" s="1"/>
  <c r="C149" i="27"/>
  <c r="C160" i="33" s="1"/>
  <c r="D138" i="18" s="1"/>
  <c r="E149" i="27"/>
  <c r="E160" i="33" s="1"/>
  <c r="E138" i="18" s="1"/>
  <c r="C103" i="27"/>
  <c r="C109" i="33" s="1"/>
  <c r="D93" i="18" s="1"/>
  <c r="F93" i="18" s="1"/>
  <c r="G93" i="18" s="1"/>
  <c r="E220" i="27"/>
  <c r="E235" i="33" s="1"/>
  <c r="E209" i="18" s="1"/>
  <c r="E219" i="51"/>
  <c r="E232" i="52" s="1"/>
  <c r="E221" i="27"/>
  <c r="E236" i="33" s="1"/>
  <c r="E210" i="18" s="1"/>
  <c r="E220" i="51"/>
  <c r="E233" i="52" s="1"/>
  <c r="E222" i="27"/>
  <c r="E237" i="33" s="1"/>
  <c r="E211" i="18" s="1"/>
  <c r="E221" i="51"/>
  <c r="E234" i="52" s="1"/>
  <c r="E223" i="27"/>
  <c r="E238" i="33" s="1"/>
  <c r="E212" i="18" s="1"/>
  <c r="E222" i="51"/>
  <c r="E235" i="52" s="1"/>
  <c r="B35" i="35"/>
  <c r="B34" i="35"/>
  <c r="B26" i="35"/>
  <c r="B254" i="35"/>
  <c r="B250" i="35"/>
  <c r="B227" i="35"/>
  <c r="B226" i="35"/>
  <c r="B222" i="35"/>
  <c r="B221" i="35"/>
  <c r="B201" i="35"/>
  <c r="B200" i="35"/>
  <c r="B217" i="35"/>
  <c r="B216" i="35"/>
  <c r="B212" i="35"/>
  <c r="B208" i="35"/>
  <c r="B207" i="35"/>
  <c r="B206" i="35"/>
  <c r="B205" i="35"/>
  <c r="B199" i="35"/>
  <c r="B198" i="35"/>
  <c r="B193" i="35"/>
  <c r="B192" i="35"/>
  <c r="B191" i="35"/>
  <c r="B190" i="35"/>
  <c r="B189" i="35"/>
  <c r="B183" i="35"/>
  <c r="B182" i="35"/>
  <c r="B168" i="35"/>
  <c r="B163" i="35"/>
  <c r="B162" i="35"/>
  <c r="B161" i="35"/>
  <c r="B160" i="35"/>
  <c r="B157" i="35"/>
  <c r="B156" i="35"/>
  <c r="B155" i="35"/>
  <c r="B154" i="35"/>
  <c r="B153" i="35"/>
  <c r="B148" i="35"/>
  <c r="B143" i="35"/>
  <c r="B142" i="35"/>
  <c r="B141" i="35"/>
  <c r="B136" i="35"/>
  <c r="B135" i="35"/>
  <c r="B130" i="35"/>
  <c r="B129" i="35"/>
  <c r="B128" i="35"/>
  <c r="B127" i="35"/>
  <c r="B126" i="35"/>
  <c r="B125" i="35"/>
  <c r="B120" i="35"/>
  <c r="B119" i="35"/>
  <c r="B118" i="35"/>
  <c r="B112" i="35"/>
  <c r="B111" i="35"/>
  <c r="B110" i="35"/>
  <c r="B109" i="35"/>
  <c r="B106" i="35"/>
  <c r="B105" i="35"/>
  <c r="B104" i="35"/>
  <c r="B103" i="35"/>
  <c r="B98" i="35"/>
  <c r="B97" i="35"/>
  <c r="B96" i="35"/>
  <c r="B95" i="35"/>
  <c r="B94" i="35"/>
  <c r="B93" i="35"/>
  <c r="B92" i="35"/>
  <c r="B87" i="35"/>
  <c r="B86" i="35"/>
  <c r="B85" i="35"/>
  <c r="B84" i="35"/>
  <c r="B83" i="35"/>
  <c r="B82" i="35"/>
  <c r="B79" i="35"/>
  <c r="B78" i="35"/>
  <c r="B77" i="35"/>
  <c r="B76" i="35"/>
  <c r="B75" i="35"/>
  <c r="B69" i="35"/>
  <c r="B68" i="35"/>
  <c r="B67" i="35"/>
  <c r="B66" i="35"/>
  <c r="B65" i="35"/>
  <c r="B64" i="35"/>
  <c r="B63" i="35"/>
  <c r="B62" i="35"/>
  <c r="B61" i="35"/>
  <c r="B56" i="35"/>
  <c r="B55" i="35"/>
  <c r="B53" i="35"/>
  <c r="B52" i="35"/>
  <c r="B47" i="35"/>
  <c r="B46" i="35"/>
  <c r="B42" i="35"/>
  <c r="B41" i="35"/>
  <c r="B40" i="35"/>
  <c r="B33" i="35"/>
  <c r="B32" i="35"/>
  <c r="B31" i="35"/>
  <c r="B30" i="35"/>
  <c r="B25" i="35"/>
  <c r="B23" i="35"/>
  <c r="B24" i="35"/>
  <c r="B21" i="35"/>
  <c r="B22" i="35"/>
  <c r="B14" i="35"/>
  <c r="B13" i="35"/>
  <c r="B12" i="35"/>
  <c r="B18" i="3"/>
  <c r="D220" i="27"/>
  <c r="D235" i="33" s="1"/>
  <c r="D221" i="27"/>
  <c r="D236" i="33" s="1"/>
  <c r="D210" i="41" s="1"/>
  <c r="D222" i="27"/>
  <c r="D237" i="33" s="1"/>
  <c r="D211" i="41" s="1"/>
  <c r="D223" i="27"/>
  <c r="D238" i="33" s="1"/>
  <c r="F108" i="17"/>
  <c r="F116" i="17" s="1"/>
  <c r="E102" i="27"/>
  <c r="E108" i="33" s="1"/>
  <c r="E108" i="17" s="1"/>
  <c r="E106" i="52"/>
  <c r="E100" i="27"/>
  <c r="E106" i="33" s="1"/>
  <c r="E101" i="27"/>
  <c r="E107" i="33" s="1"/>
  <c r="E103" i="27"/>
  <c r="E109" i="33" s="1"/>
  <c r="E104" i="27"/>
  <c r="E110" i="33" s="1"/>
  <c r="E106" i="27"/>
  <c r="E112" i="33" s="1"/>
  <c r="E107" i="27"/>
  <c r="E113" i="33" s="1"/>
  <c r="E108" i="27"/>
  <c r="E114" i="33" s="1"/>
  <c r="E109" i="27"/>
  <c r="E115" i="33" s="1"/>
  <c r="F161" i="27"/>
  <c r="F174" i="33" s="1"/>
  <c r="F148" i="27"/>
  <c r="F159" i="33" s="1"/>
  <c r="E137" i="41" s="1"/>
  <c r="C24" i="12"/>
  <c r="A8" i="26"/>
  <c r="A11" i="26"/>
  <c r="A13" i="26"/>
  <c r="O238" i="9"/>
  <c r="C13" i="26" s="1"/>
  <c r="D100" i="27"/>
  <c r="D106" i="33" s="1"/>
  <c r="D90" i="41" s="1"/>
  <c r="F90" i="41" s="1"/>
  <c r="G90" i="41" s="1"/>
  <c r="G150" i="41" s="1"/>
  <c r="D101" i="27"/>
  <c r="D107" i="33" s="1"/>
  <c r="D91" i="41" s="1"/>
  <c r="F91" i="41" s="1"/>
  <c r="G91" i="41" s="1"/>
  <c r="T91" i="41" s="1"/>
  <c r="AR91" i="41" s="1"/>
  <c r="D103" i="27"/>
  <c r="D109" i="33" s="1"/>
  <c r="D93" i="41" s="1"/>
  <c r="F93" i="41" s="1"/>
  <c r="D104" i="27"/>
  <c r="D110" i="33" s="1"/>
  <c r="D106" i="27"/>
  <c r="D112" i="33" s="1"/>
  <c r="D96" i="41" s="1"/>
  <c r="F96" i="41" s="1"/>
  <c r="D107" i="27"/>
  <c r="D113" i="33" s="1"/>
  <c r="D108" i="27"/>
  <c r="D114" i="33" s="1"/>
  <c r="D98" i="41" s="1"/>
  <c r="F98" i="41" s="1"/>
  <c r="G98" i="41" s="1"/>
  <c r="D109" i="27"/>
  <c r="D115" i="33" s="1"/>
  <c r="D99" i="41" s="1"/>
  <c r="F99" i="41" s="1"/>
  <c r="G99" i="41" s="1"/>
  <c r="G159" i="41" s="1"/>
  <c r="L142" i="9"/>
  <c r="K142" i="9"/>
  <c r="I142" i="9"/>
  <c r="H142" i="9"/>
  <c r="M141" i="9"/>
  <c r="L141" i="9"/>
  <c r="K141" i="9"/>
  <c r="J141" i="9"/>
  <c r="I141" i="9"/>
  <c r="H141" i="9"/>
  <c r="F34" i="17"/>
  <c r="F35" i="17"/>
  <c r="F26" i="17"/>
  <c r="E37" i="51"/>
  <c r="D37" i="51"/>
  <c r="D35" i="52" s="1"/>
  <c r="H35" i="52" s="1"/>
  <c r="C37" i="51"/>
  <c r="C35" i="52" s="1"/>
  <c r="G35" i="52" s="1"/>
  <c r="E36" i="51"/>
  <c r="E34" i="52" s="1"/>
  <c r="D36" i="51"/>
  <c r="D34" i="52" s="1"/>
  <c r="H34" i="52" s="1"/>
  <c r="C36" i="51"/>
  <c r="C34" i="52" s="1"/>
  <c r="E29" i="51"/>
  <c r="E26" i="52" s="1"/>
  <c r="D29" i="51"/>
  <c r="D26" i="52" s="1"/>
  <c r="C29" i="51"/>
  <c r="C26" i="52" s="1"/>
  <c r="E37" i="27"/>
  <c r="E35" i="33" s="1"/>
  <c r="J43" i="9" s="1"/>
  <c r="D37" i="27"/>
  <c r="D35" i="33" s="1"/>
  <c r="C37" i="27"/>
  <c r="C35" i="33" s="1"/>
  <c r="E36" i="27"/>
  <c r="E34" i="33" s="1"/>
  <c r="J42" i="9" s="1"/>
  <c r="D36" i="27"/>
  <c r="D34" i="33" s="1"/>
  <c r="I42" i="9" s="1"/>
  <c r="C36" i="27"/>
  <c r="C34" i="33" s="1"/>
  <c r="H42" i="9" s="1"/>
  <c r="E29" i="27"/>
  <c r="E26" i="33" s="1"/>
  <c r="D29" i="27"/>
  <c r="D26" i="33" s="1"/>
  <c r="C29" i="27"/>
  <c r="C26" i="33" s="1"/>
  <c r="D19" i="18" s="1"/>
  <c r="F19" i="18" s="1"/>
  <c r="G41" i="7"/>
  <c r="J41" i="7"/>
  <c r="I33" i="7"/>
  <c r="D246" i="27"/>
  <c r="D261" i="33" s="1"/>
  <c r="C246" i="27"/>
  <c r="C261" i="33" s="1"/>
  <c r="D235" i="18" s="1"/>
  <c r="D1" i="28"/>
  <c r="Q135" i="38"/>
  <c r="Q135" i="41"/>
  <c r="Q135" i="29"/>
  <c r="M425" i="9"/>
  <c r="L425" i="9"/>
  <c r="K425" i="9"/>
  <c r="J425" i="9"/>
  <c r="I425" i="9"/>
  <c r="H425" i="9"/>
  <c r="I22" i="50"/>
  <c r="I23" i="50"/>
  <c r="I25" i="50"/>
  <c r="I33" i="50"/>
  <c r="I35" i="50"/>
  <c r="I40" i="50"/>
  <c r="I45" i="50"/>
  <c r="I46" i="50"/>
  <c r="I47" i="50"/>
  <c r="I48" i="50"/>
  <c r="I50" i="50"/>
  <c r="I52" i="50"/>
  <c r="I53" i="50"/>
  <c r="I59" i="50"/>
  <c r="I64" i="50"/>
  <c r="I71" i="50"/>
  <c r="I72" i="50"/>
  <c r="I73" i="50"/>
  <c r="I74" i="50"/>
  <c r="I76" i="50"/>
  <c r="I81" i="50"/>
  <c r="I82" i="50"/>
  <c r="I83" i="50"/>
  <c r="I84" i="50"/>
  <c r="I85" i="50"/>
  <c r="I88" i="50"/>
  <c r="I89" i="50"/>
  <c r="I95" i="50"/>
  <c r="I97" i="50"/>
  <c r="I100" i="50"/>
  <c r="I106" i="50"/>
  <c r="I107" i="50"/>
  <c r="I112" i="50"/>
  <c r="I113" i="50"/>
  <c r="I118" i="50"/>
  <c r="I120" i="50"/>
  <c r="I121" i="50"/>
  <c r="I124" i="50"/>
  <c r="I125" i="50"/>
  <c r="I129" i="50"/>
  <c r="I131" i="50"/>
  <c r="I134" i="50"/>
  <c r="I136" i="50"/>
  <c r="I142" i="50"/>
  <c r="I143" i="50"/>
  <c r="I148" i="50"/>
  <c r="I149" i="50"/>
  <c r="I155" i="50"/>
  <c r="I156" i="50"/>
  <c r="I157" i="50"/>
  <c r="I158" i="50"/>
  <c r="I161" i="50"/>
  <c r="I165" i="50"/>
  <c r="I166" i="50"/>
  <c r="I167" i="50"/>
  <c r="I168" i="50"/>
  <c r="I169" i="50"/>
  <c r="I172" i="50"/>
  <c r="I177" i="50"/>
  <c r="I178" i="50"/>
  <c r="I180" i="50"/>
  <c r="I181" i="50"/>
  <c r="I190" i="50"/>
  <c r="I191" i="50"/>
  <c r="I193" i="50"/>
  <c r="I196" i="50"/>
  <c r="I197" i="50"/>
  <c r="I199" i="50"/>
  <c r="I201" i="50"/>
  <c r="I203" i="50"/>
  <c r="I208" i="50"/>
  <c r="I215" i="50"/>
  <c r="I217" i="50"/>
  <c r="I218" i="50"/>
  <c r="I221" i="50"/>
  <c r="I223" i="50"/>
  <c r="I226" i="50"/>
  <c r="I227" i="50"/>
  <c r="I228" i="50"/>
  <c r="I229" i="50"/>
  <c r="I230" i="50"/>
  <c r="I233" i="50"/>
  <c r="I239" i="50"/>
  <c r="I240" i="50"/>
  <c r="I242" i="50"/>
  <c r="I249" i="50"/>
  <c r="I250" i="50"/>
  <c r="I251" i="50"/>
  <c r="I254" i="50"/>
  <c r="I256" i="50"/>
  <c r="I257" i="50"/>
  <c r="I261" i="50"/>
  <c r="I263" i="50"/>
  <c r="I274" i="50"/>
  <c r="I275" i="50"/>
  <c r="I276" i="50"/>
  <c r="I277" i="50"/>
  <c r="I281" i="50"/>
  <c r="I283" i="50"/>
  <c r="I285" i="50"/>
  <c r="I286" i="50"/>
  <c r="I288" i="50"/>
  <c r="I289" i="50"/>
  <c r="I297" i="50"/>
  <c r="I298" i="50"/>
  <c r="I299" i="50"/>
  <c r="I302" i="50"/>
  <c r="I305" i="50"/>
  <c r="I307" i="50"/>
  <c r="I311" i="50"/>
  <c r="I313" i="50"/>
  <c r="I321" i="50"/>
  <c r="I323" i="50"/>
  <c r="I325" i="50"/>
  <c r="I328" i="50"/>
  <c r="I329" i="50"/>
  <c r="I331" i="50"/>
  <c r="I333" i="50"/>
  <c r="I334" i="50"/>
  <c r="I335" i="50"/>
  <c r="I336" i="50"/>
  <c r="I337" i="50"/>
  <c r="I338" i="50"/>
  <c r="I340" i="50"/>
  <c r="I341" i="50"/>
  <c r="I345" i="50"/>
  <c r="I347" i="50"/>
  <c r="I352" i="50"/>
  <c r="I357" i="50"/>
  <c r="I358" i="50"/>
  <c r="I359" i="50"/>
  <c r="I360" i="50"/>
  <c r="I361" i="50"/>
  <c r="I362" i="50"/>
  <c r="I365" i="50"/>
  <c r="I367" i="50"/>
  <c r="I369" i="50"/>
  <c r="I371" i="50"/>
  <c r="I383" i="50"/>
  <c r="I384" i="50"/>
  <c r="I385" i="50"/>
  <c r="I388" i="50"/>
  <c r="I391" i="50"/>
  <c r="I392" i="50"/>
  <c r="I393" i="50"/>
  <c r="I394" i="50"/>
  <c r="I395" i="50"/>
  <c r="I397" i="50"/>
  <c r="I400" i="50"/>
  <c r="I401" i="50"/>
  <c r="I406" i="50"/>
  <c r="I409" i="50"/>
  <c r="I410" i="50"/>
  <c r="I413" i="50"/>
  <c r="I417" i="50"/>
  <c r="I418" i="50"/>
  <c r="I419" i="50"/>
  <c r="I420" i="50"/>
  <c r="I422" i="50"/>
  <c r="I424" i="50"/>
  <c r="I425" i="50"/>
  <c r="I431" i="50"/>
  <c r="I433" i="50"/>
  <c r="I436" i="50"/>
  <c r="I441" i="50"/>
  <c r="I442" i="50"/>
  <c r="I443" i="50"/>
  <c r="I444" i="50"/>
  <c r="I446" i="50"/>
  <c r="I448" i="50"/>
  <c r="I449" i="50"/>
  <c r="I455" i="50"/>
  <c r="I456" i="50"/>
  <c r="I457" i="50"/>
  <c r="I460" i="50"/>
  <c r="I461" i="50"/>
  <c r="I465" i="50"/>
  <c r="I466" i="50"/>
  <c r="I467" i="50"/>
  <c r="I469" i="50"/>
  <c r="I478" i="50"/>
  <c r="I479" i="50"/>
  <c r="I480" i="50"/>
  <c r="I481" i="50"/>
  <c r="I489" i="50"/>
  <c r="I490" i="50"/>
  <c r="I492" i="50"/>
  <c r="I501" i="50"/>
  <c r="I503" i="50"/>
  <c r="I504" i="50"/>
  <c r="I505" i="50"/>
  <c r="I307" i="28"/>
  <c r="I313" i="28"/>
  <c r="I314" i="28"/>
  <c r="I315" i="28"/>
  <c r="I320" i="28"/>
  <c r="I321" i="28"/>
  <c r="I322" i="28"/>
  <c r="I325" i="28"/>
  <c r="I326" i="28"/>
  <c r="I329" i="28"/>
  <c r="I330" i="28"/>
  <c r="I332" i="28"/>
  <c r="I337" i="28"/>
  <c r="I338" i="28"/>
  <c r="I343" i="28"/>
  <c r="I344" i="28"/>
  <c r="I345" i="28"/>
  <c r="I349" i="28"/>
  <c r="I350" i="28"/>
  <c r="I355" i="28"/>
  <c r="I356" i="28"/>
  <c r="I357" i="28"/>
  <c r="I361" i="28"/>
  <c r="I362" i="28"/>
  <c r="I367" i="28"/>
  <c r="I368" i="28"/>
  <c r="I369" i="28"/>
  <c r="I373" i="28"/>
  <c r="I374" i="28"/>
  <c r="I379" i="28"/>
  <c r="I380" i="28"/>
  <c r="I381" i="28"/>
  <c r="I385" i="28"/>
  <c r="I386" i="28"/>
  <c r="I391" i="28"/>
  <c r="I392" i="28"/>
  <c r="I393" i="28"/>
  <c r="I397" i="28"/>
  <c r="I398" i="28"/>
  <c r="I403" i="28"/>
  <c r="I404" i="28"/>
  <c r="I405" i="28"/>
  <c r="I409" i="28"/>
  <c r="I410" i="28"/>
  <c r="I415" i="28"/>
  <c r="I416" i="28"/>
  <c r="I417" i="28"/>
  <c r="I421" i="28"/>
  <c r="I422" i="28"/>
  <c r="I427" i="28"/>
  <c r="I428" i="28"/>
  <c r="I433" i="28"/>
  <c r="I434" i="28"/>
  <c r="I435" i="28"/>
  <c r="I440" i="28"/>
  <c r="I442" i="28"/>
  <c r="I443" i="28"/>
  <c r="I445" i="28"/>
  <c r="I446" i="28"/>
  <c r="I447" i="28"/>
  <c r="I448" i="28"/>
  <c r="I449" i="28"/>
  <c r="I452" i="28"/>
  <c r="I457" i="28"/>
  <c r="I458" i="28"/>
  <c r="I464" i="28"/>
  <c r="I466" i="28"/>
  <c r="I469" i="28"/>
  <c r="I470" i="28"/>
  <c r="I471" i="28"/>
  <c r="I472" i="28"/>
  <c r="I476" i="28"/>
  <c r="I478" i="28"/>
  <c r="I479" i="28"/>
  <c r="I480" i="28"/>
  <c r="I481" i="28"/>
  <c r="I482" i="28"/>
  <c r="I488" i="28"/>
  <c r="I493" i="28"/>
  <c r="I494" i="28"/>
  <c r="I495" i="28"/>
  <c r="I500" i="28"/>
  <c r="I502" i="28"/>
  <c r="I503" i="28"/>
  <c r="I505" i="28"/>
  <c r="I506" i="28"/>
  <c r="I507" i="28"/>
  <c r="I508" i="28"/>
  <c r="I509" i="28"/>
  <c r="ED15" i="51"/>
  <c r="B20" i="8"/>
  <c r="B9" i="8"/>
  <c r="A16" i="24"/>
  <c r="A19" i="24"/>
  <c r="C15" i="24"/>
  <c r="C88" i="26"/>
  <c r="D242" i="9"/>
  <c r="M260" i="9"/>
  <c r="M298" i="9" s="1"/>
  <c r="L260" i="9"/>
  <c r="L298" i="9" s="1"/>
  <c r="K260" i="9"/>
  <c r="K298" i="9" s="1"/>
  <c r="J260" i="9"/>
  <c r="J298" i="9" s="1"/>
  <c r="I260" i="9"/>
  <c r="I298" i="9" s="1"/>
  <c r="H260" i="9"/>
  <c r="H298" i="9" s="1"/>
  <c r="H421" i="9"/>
  <c r="G6" i="4"/>
  <c r="B419" i="9"/>
  <c r="O2" i="9"/>
  <c r="C187" i="26"/>
  <c r="F1" i="50"/>
  <c r="E1" i="50"/>
  <c r="D1" i="50"/>
  <c r="C1" i="50"/>
  <c r="C247" i="27"/>
  <c r="C262" i="33" s="1"/>
  <c r="F1" i="28"/>
  <c r="E1" i="28"/>
  <c r="C16" i="15"/>
  <c r="D2" i="9"/>
  <c r="C16" i="12"/>
  <c r="P22" i="12"/>
  <c r="P125" i="12"/>
  <c r="C125" i="12"/>
  <c r="B441" i="9"/>
  <c r="B440" i="9"/>
  <c r="B417" i="9"/>
  <c r="B416" i="9"/>
  <c r="B337" i="9"/>
  <c r="B336" i="9"/>
  <c r="B135" i="9"/>
  <c r="B136" i="9"/>
  <c r="B51" i="9"/>
  <c r="B2" i="52"/>
  <c r="B2" i="33" s="1"/>
  <c r="E624" i="43"/>
  <c r="E626" i="43" s="1"/>
  <c r="D624" i="43"/>
  <c r="D626" i="43" s="1"/>
  <c r="E82" i="43"/>
  <c r="D82" i="43"/>
  <c r="E81" i="43"/>
  <c r="D81" i="43"/>
  <c r="E80" i="43"/>
  <c r="D80" i="43"/>
  <c r="E79" i="43"/>
  <c r="D79" i="43"/>
  <c r="E78" i="43"/>
  <c r="D78" i="43"/>
  <c r="E77" i="43"/>
  <c r="D77" i="43"/>
  <c r="E76" i="43"/>
  <c r="D76" i="43"/>
  <c r="E27" i="43"/>
  <c r="D27" i="43"/>
  <c r="E26" i="43"/>
  <c r="D26" i="43"/>
  <c r="E25" i="43"/>
  <c r="D25" i="43"/>
  <c r="E24" i="43"/>
  <c r="D24" i="43"/>
  <c r="E23" i="43"/>
  <c r="D23" i="43"/>
  <c r="E22" i="43"/>
  <c r="D22" i="43"/>
  <c r="E20" i="43"/>
  <c r="D20" i="43"/>
  <c r="E602" i="43"/>
  <c r="D602" i="43"/>
  <c r="E579" i="43"/>
  <c r="E578" i="43"/>
  <c r="E577" i="43"/>
  <c r="E571" i="43"/>
  <c r="D571" i="43"/>
  <c r="E570" i="43"/>
  <c r="D570" i="43"/>
  <c r="E569" i="43"/>
  <c r="D569" i="43"/>
  <c r="E489" i="43"/>
  <c r="D489" i="43"/>
  <c r="E479" i="43"/>
  <c r="D479" i="43"/>
  <c r="E476" i="43"/>
  <c r="D476" i="43"/>
  <c r="E474" i="43"/>
  <c r="D474" i="43"/>
  <c r="D473" i="43"/>
  <c r="E471" i="43"/>
  <c r="D471" i="43"/>
  <c r="E465" i="43"/>
  <c r="D465" i="43"/>
  <c r="E464" i="43"/>
  <c r="D464" i="43"/>
  <c r="E457" i="43"/>
  <c r="D457" i="43"/>
  <c r="E425" i="43"/>
  <c r="E644" i="43" s="1"/>
  <c r="D425" i="43"/>
  <c r="D644" i="43" s="1"/>
  <c r="E413" i="43"/>
  <c r="D413" i="43"/>
  <c r="E412" i="43"/>
  <c r="D412" i="43"/>
  <c r="E390" i="43"/>
  <c r="D390" i="43"/>
  <c r="E389" i="43"/>
  <c r="D389" i="43"/>
  <c r="E327" i="43"/>
  <c r="E641" i="43" s="1"/>
  <c r="D327" i="43"/>
  <c r="D641" i="43" s="1"/>
  <c r="E312" i="43"/>
  <c r="D312" i="43"/>
  <c r="E280" i="43"/>
  <c r="D280" i="43"/>
  <c r="E279" i="43"/>
  <c r="D279" i="43"/>
  <c r="E275" i="43"/>
  <c r="D275" i="43"/>
  <c r="E268" i="43"/>
  <c r="D268" i="43"/>
  <c r="E264" i="43"/>
  <c r="D264" i="43"/>
  <c r="E252" i="43"/>
  <c r="D252" i="43"/>
  <c r="E249" i="43"/>
  <c r="D249" i="43"/>
  <c r="D225" i="43"/>
  <c r="E197" i="43"/>
  <c r="D197" i="43"/>
  <c r="E175" i="43"/>
  <c r="D175" i="43"/>
  <c r="E153" i="43"/>
  <c r="D153" i="43"/>
  <c r="E115" i="43"/>
  <c r="D115" i="43"/>
  <c r="E144" i="43"/>
  <c r="D144" i="43"/>
  <c r="E97" i="43"/>
  <c r="D97" i="43"/>
  <c r="E96" i="43"/>
  <c r="D96" i="43"/>
  <c r="E56" i="43"/>
  <c r="D56" i="43"/>
  <c r="E55" i="43"/>
  <c r="D55" i="43"/>
  <c r="E49" i="43"/>
  <c r="D49" i="43"/>
  <c r="E42" i="43"/>
  <c r="D42" i="43"/>
  <c r="E40" i="43"/>
  <c r="D40" i="43"/>
  <c r="E32" i="43"/>
  <c r="D32" i="43"/>
  <c r="E13" i="43"/>
  <c r="D13" i="43"/>
  <c r="D2" i="43"/>
  <c r="E1" i="43"/>
  <c r="D1" i="43"/>
  <c r="AS107" i="29"/>
  <c r="C102" i="29"/>
  <c r="E101" i="29"/>
  <c r="D101" i="29"/>
  <c r="C88" i="29"/>
  <c r="G87" i="29"/>
  <c r="N80" i="29"/>
  <c r="G77" i="29"/>
  <c r="C77" i="29"/>
  <c r="K65" i="29"/>
  <c r="K64" i="29"/>
  <c r="C60" i="29"/>
  <c r="C47" i="29"/>
  <c r="C39" i="29"/>
  <c r="T30" i="29"/>
  <c r="AR30" i="29"/>
  <c r="C29" i="29"/>
  <c r="C12" i="29"/>
  <c r="C5" i="29"/>
  <c r="C4" i="29"/>
  <c r="E3" i="29"/>
  <c r="D3" i="29"/>
  <c r="AI239" i="38"/>
  <c r="H28" i="7"/>
  <c r="AS107" i="38"/>
  <c r="C102" i="38"/>
  <c r="E101" i="38"/>
  <c r="D101" i="38"/>
  <c r="C88" i="38"/>
  <c r="N80" i="38"/>
  <c r="C77" i="38"/>
  <c r="K65" i="38"/>
  <c r="K64" i="38"/>
  <c r="C60" i="38"/>
  <c r="C47" i="38"/>
  <c r="C39" i="38"/>
  <c r="C29" i="38"/>
  <c r="C12" i="38"/>
  <c r="C5" i="38"/>
  <c r="C4" i="38"/>
  <c r="E3" i="38"/>
  <c r="D3" i="38"/>
  <c r="C102" i="41"/>
  <c r="E101" i="41"/>
  <c r="D101" i="41"/>
  <c r="C88" i="41"/>
  <c r="N80" i="41"/>
  <c r="G77" i="41"/>
  <c r="C77" i="41"/>
  <c r="K65" i="41"/>
  <c r="K64" i="41"/>
  <c r="C60" i="41"/>
  <c r="C47" i="41"/>
  <c r="C39" i="41"/>
  <c r="C29" i="41"/>
  <c r="C12" i="41"/>
  <c r="C5" i="41"/>
  <c r="C4" i="41"/>
  <c r="E3" i="41"/>
  <c r="D3" i="41"/>
  <c r="AI239" i="18"/>
  <c r="E28" i="7"/>
  <c r="C102" i="18"/>
  <c r="E101" i="18"/>
  <c r="D101" i="18"/>
  <c r="C88" i="18"/>
  <c r="G87" i="18"/>
  <c r="N80" i="18"/>
  <c r="G77" i="18"/>
  <c r="C77" i="18"/>
  <c r="K65" i="18"/>
  <c r="K64" i="18"/>
  <c r="C60" i="18"/>
  <c r="C47" i="18"/>
  <c r="C39" i="18"/>
  <c r="T30" i="18"/>
  <c r="C29" i="18"/>
  <c r="C12" i="18"/>
  <c r="C5" i="18"/>
  <c r="C4" i="18"/>
  <c r="E3" i="18"/>
  <c r="D3" i="18"/>
  <c r="J180" i="26"/>
  <c r="I180" i="26"/>
  <c r="H180" i="26"/>
  <c r="A10" i="26"/>
  <c r="M16" i="7"/>
  <c r="C10" i="26"/>
  <c r="A7" i="26"/>
  <c r="A4" i="26"/>
  <c r="O13" i="9"/>
  <c r="C4" i="26" s="1"/>
  <c r="A15" i="24"/>
  <c r="O198" i="9"/>
  <c r="A12" i="24"/>
  <c r="L752" i="9"/>
  <c r="L756" i="9" s="1"/>
  <c r="L703" i="9"/>
  <c r="K703" i="9"/>
  <c r="I703" i="9"/>
  <c r="H703" i="9"/>
  <c r="M702" i="9"/>
  <c r="L702" i="9"/>
  <c r="K702" i="9"/>
  <c r="J702" i="9"/>
  <c r="I702" i="9"/>
  <c r="H702" i="9"/>
  <c r="M692" i="9"/>
  <c r="M685" i="9"/>
  <c r="L685" i="9"/>
  <c r="M636" i="9"/>
  <c r="L636" i="9"/>
  <c r="M626" i="9"/>
  <c r="L626" i="9"/>
  <c r="D674" i="43" s="1"/>
  <c r="M621" i="9"/>
  <c r="L621" i="9"/>
  <c r="M611" i="9"/>
  <c r="L611" i="9"/>
  <c r="M602" i="9"/>
  <c r="L602" i="9"/>
  <c r="M594" i="9"/>
  <c r="L594" i="9"/>
  <c r="M584" i="9"/>
  <c r="L584" i="9"/>
  <c r="M518" i="9"/>
  <c r="M522" i="9" s="1"/>
  <c r="L518" i="9"/>
  <c r="L522" i="9" s="1"/>
  <c r="L512" i="9"/>
  <c r="K512" i="9"/>
  <c r="M511" i="9"/>
  <c r="L511" i="9"/>
  <c r="K511" i="9"/>
  <c r="L499" i="9"/>
  <c r="K499" i="9"/>
  <c r="J499" i="9"/>
  <c r="I499" i="9"/>
  <c r="H480" i="9"/>
  <c r="L470" i="9"/>
  <c r="K470" i="9"/>
  <c r="H451" i="9"/>
  <c r="O447" i="9"/>
  <c r="C34" i="24" s="1"/>
  <c r="L431" i="9"/>
  <c r="K431" i="9"/>
  <c r="I431" i="9"/>
  <c r="H431" i="9"/>
  <c r="M430" i="9"/>
  <c r="L430" i="9"/>
  <c r="K430" i="9"/>
  <c r="J430" i="9"/>
  <c r="I430" i="9"/>
  <c r="H430" i="9"/>
  <c r="M421" i="9"/>
  <c r="L421" i="9"/>
  <c r="K421" i="9"/>
  <c r="J421" i="9"/>
  <c r="I421" i="9"/>
  <c r="L413" i="9"/>
  <c r="K413" i="9"/>
  <c r="I413" i="9"/>
  <c r="H413" i="9"/>
  <c r="M412" i="9"/>
  <c r="L412" i="9"/>
  <c r="K412" i="9"/>
  <c r="J412" i="9"/>
  <c r="I412" i="9"/>
  <c r="H412" i="9"/>
  <c r="L387" i="9"/>
  <c r="K387" i="9"/>
  <c r="M386" i="9"/>
  <c r="Q398" i="9" s="1"/>
  <c r="L386" i="9"/>
  <c r="K386" i="9"/>
  <c r="O398" i="9" s="1"/>
  <c r="L373" i="9"/>
  <c r="K373" i="9"/>
  <c r="I373" i="9"/>
  <c r="H373" i="9"/>
  <c r="M372" i="9"/>
  <c r="L372" i="9"/>
  <c r="K372" i="9"/>
  <c r="J372" i="9"/>
  <c r="I372" i="9"/>
  <c r="H372" i="9"/>
  <c r="L348" i="9"/>
  <c r="K348" i="9"/>
  <c r="I348" i="9"/>
  <c r="H348" i="9"/>
  <c r="M347" i="9"/>
  <c r="L347" i="9"/>
  <c r="K347" i="9"/>
  <c r="J347" i="9"/>
  <c r="I347" i="9"/>
  <c r="H347" i="9"/>
  <c r="L324" i="9"/>
  <c r="K324" i="9"/>
  <c r="I324" i="9"/>
  <c r="H324" i="9"/>
  <c r="M323" i="9"/>
  <c r="L323" i="9"/>
  <c r="K323" i="9"/>
  <c r="J323" i="9"/>
  <c r="I323" i="9"/>
  <c r="H323" i="9"/>
  <c r="K296" i="9"/>
  <c r="J296" i="9"/>
  <c r="I296" i="9"/>
  <c r="D281" i="9"/>
  <c r="K257" i="9"/>
  <c r="D658" i="43" s="1"/>
  <c r="J257" i="9"/>
  <c r="D657" i="43" s="1"/>
  <c r="I257" i="9"/>
  <c r="D656" i="43" s="1"/>
  <c r="L225" i="9"/>
  <c r="K225" i="9"/>
  <c r="I225" i="9"/>
  <c r="H225" i="9"/>
  <c r="M224" i="9"/>
  <c r="L224" i="9"/>
  <c r="K224" i="9"/>
  <c r="J224" i="9"/>
  <c r="I224" i="9"/>
  <c r="H224" i="9"/>
  <c r="L207" i="9"/>
  <c r="K207" i="9"/>
  <c r="I207" i="9"/>
  <c r="H207" i="9"/>
  <c r="M206" i="9"/>
  <c r="L206" i="9"/>
  <c r="K206" i="9"/>
  <c r="J206" i="9"/>
  <c r="I206" i="9"/>
  <c r="H206" i="9"/>
  <c r="L186" i="9"/>
  <c r="K186" i="9"/>
  <c r="I186" i="9"/>
  <c r="H186" i="9"/>
  <c r="M185" i="9"/>
  <c r="L185" i="9"/>
  <c r="K185" i="9"/>
  <c r="J185" i="9"/>
  <c r="I185" i="9"/>
  <c r="H185" i="9"/>
  <c r="L156" i="9"/>
  <c r="K156" i="9"/>
  <c r="I156" i="9"/>
  <c r="H156" i="9"/>
  <c r="M155" i="9"/>
  <c r="L155" i="9"/>
  <c r="K155" i="9"/>
  <c r="J155" i="9"/>
  <c r="I155" i="9"/>
  <c r="H155" i="9"/>
  <c r="D127" i="9"/>
  <c r="L120" i="9"/>
  <c r="K120" i="9"/>
  <c r="I120" i="9"/>
  <c r="H120" i="9"/>
  <c r="M119" i="9"/>
  <c r="L119" i="9"/>
  <c r="K119" i="9"/>
  <c r="J119" i="9"/>
  <c r="I119" i="9"/>
  <c r="H119" i="9"/>
  <c r="L101" i="9"/>
  <c r="K101" i="9"/>
  <c r="I101" i="9"/>
  <c r="H101" i="9"/>
  <c r="M100" i="9"/>
  <c r="L100" i="9"/>
  <c r="K100" i="9"/>
  <c r="J100" i="9"/>
  <c r="I100" i="9"/>
  <c r="H100" i="9"/>
  <c r="L85" i="9"/>
  <c r="K85" i="9"/>
  <c r="I85" i="9"/>
  <c r="H85" i="9"/>
  <c r="M84" i="9"/>
  <c r="L84" i="9"/>
  <c r="K84" i="9"/>
  <c r="J84" i="9"/>
  <c r="I84" i="9"/>
  <c r="H84" i="9"/>
  <c r="L25" i="9"/>
  <c r="K25" i="9"/>
  <c r="I25" i="9"/>
  <c r="H25" i="9"/>
  <c r="M24" i="9"/>
  <c r="L24" i="9"/>
  <c r="K24" i="9"/>
  <c r="J24" i="9"/>
  <c r="I24" i="9"/>
  <c r="H24" i="9"/>
  <c r="L6" i="9"/>
  <c r="K6" i="9"/>
  <c r="I6" i="9"/>
  <c r="H6" i="9"/>
  <c r="M5" i="9"/>
  <c r="L5" i="9"/>
  <c r="K5" i="9"/>
  <c r="J5" i="9"/>
  <c r="I5" i="9"/>
  <c r="H5" i="9"/>
  <c r="C4" i="12"/>
  <c r="C2" i="12"/>
  <c r="J30" i="7"/>
  <c r="G30" i="7"/>
  <c r="J22" i="7"/>
  <c r="G22" i="7"/>
  <c r="G43" i="7" s="1"/>
  <c r="G47" i="7" s="1"/>
  <c r="C4" i="7"/>
  <c r="C2" i="7"/>
  <c r="J6" i="3"/>
  <c r="I6" i="3"/>
  <c r="H6" i="3"/>
  <c r="G6" i="3"/>
  <c r="F6" i="3"/>
  <c r="E6" i="3"/>
  <c r="C3" i="3"/>
  <c r="C1" i="3"/>
  <c r="B41" i="4"/>
  <c r="B30" i="4"/>
  <c r="B19" i="4"/>
  <c r="B18" i="4" s="1"/>
  <c r="J6" i="4"/>
  <c r="I6" i="4"/>
  <c r="H6" i="4"/>
  <c r="F6" i="4"/>
  <c r="E6" i="4"/>
  <c r="C3" i="4"/>
  <c r="C1" i="4"/>
  <c r="L9" i="8"/>
  <c r="C37" i="24"/>
  <c r="J6" i="8"/>
  <c r="I6" i="8"/>
  <c r="H6" i="8"/>
  <c r="G6" i="8"/>
  <c r="F6" i="8"/>
  <c r="E6" i="8"/>
  <c r="C3" i="8"/>
  <c r="C1" i="8"/>
  <c r="C6" i="15"/>
  <c r="C2" i="15"/>
  <c r="C4" i="21"/>
  <c r="B4" i="22"/>
  <c r="F115" i="17"/>
  <c r="F114" i="17"/>
  <c r="F113" i="17"/>
  <c r="F112" i="17"/>
  <c r="F110" i="17"/>
  <c r="F109" i="17"/>
  <c r="F107" i="17"/>
  <c r="F106" i="17"/>
  <c r="F100" i="17"/>
  <c r="F99" i="17"/>
  <c r="F98" i="17"/>
  <c r="F97" i="17"/>
  <c r="F96" i="17"/>
  <c r="F95" i="17"/>
  <c r="F94" i="17"/>
  <c r="F88" i="17"/>
  <c r="F87" i="17"/>
  <c r="F86" i="17"/>
  <c r="F85" i="17"/>
  <c r="F84" i="17"/>
  <c r="F83" i="17"/>
  <c r="F79" i="17"/>
  <c r="F78" i="17"/>
  <c r="F77" i="17"/>
  <c r="F76" i="17"/>
  <c r="F75" i="17"/>
  <c r="F65" i="17"/>
  <c r="F64" i="17"/>
  <c r="F63" i="17"/>
  <c r="F62" i="17"/>
  <c r="F61" i="17"/>
  <c r="F56" i="17"/>
  <c r="F55" i="17"/>
  <c r="F53" i="17"/>
  <c r="F52" i="17"/>
  <c r="F47" i="17"/>
  <c r="F46" i="17"/>
  <c r="F45" i="17"/>
  <c r="E45" i="17"/>
  <c r="D45" i="17"/>
  <c r="C45" i="17"/>
  <c r="F42" i="17"/>
  <c r="F41" i="17"/>
  <c r="F40" i="17"/>
  <c r="F33" i="17"/>
  <c r="F32" i="17"/>
  <c r="F31" i="17"/>
  <c r="F30" i="17"/>
  <c r="F29" i="17"/>
  <c r="E29" i="17"/>
  <c r="D29" i="17"/>
  <c r="C29" i="17"/>
  <c r="F25" i="17"/>
  <c r="F23" i="17"/>
  <c r="F24" i="17"/>
  <c r="F22" i="17"/>
  <c r="H7" i="17"/>
  <c r="E7" i="17"/>
  <c r="M111" i="57"/>
  <c r="H6" i="17"/>
  <c r="G6" i="17"/>
  <c r="F6" i="17"/>
  <c r="E6" i="17"/>
  <c r="J7" i="7" s="1"/>
  <c r="D6" i="17"/>
  <c r="I62" i="9" s="1"/>
  <c r="C6" i="17"/>
  <c r="H62" i="9" s="1"/>
  <c r="J260" i="35"/>
  <c r="I260" i="35"/>
  <c r="H250" i="35"/>
  <c r="H234" i="35"/>
  <c r="H233" i="35"/>
  <c r="H232" i="35"/>
  <c r="H231" i="35"/>
  <c r="H227" i="35"/>
  <c r="H226" i="35"/>
  <c r="H222" i="35"/>
  <c r="H221" i="35"/>
  <c r="H201" i="35"/>
  <c r="H200" i="35"/>
  <c r="H217" i="35"/>
  <c r="H216" i="35"/>
  <c r="H212" i="35"/>
  <c r="H208" i="35"/>
  <c r="H207" i="35"/>
  <c r="H206" i="35"/>
  <c r="H205" i="35"/>
  <c r="H199" i="35"/>
  <c r="H198" i="35"/>
  <c r="H193" i="35"/>
  <c r="H192" i="35"/>
  <c r="H191" i="35"/>
  <c r="H190" i="35"/>
  <c r="H189" i="35"/>
  <c r="H182" i="35"/>
  <c r="H177" i="35"/>
  <c r="H176" i="35"/>
  <c r="H175" i="35"/>
  <c r="H174" i="35"/>
  <c r="H172" i="35"/>
  <c r="H171" i="35"/>
  <c r="H169" i="35"/>
  <c r="H168" i="35"/>
  <c r="H163" i="35"/>
  <c r="H162" i="35"/>
  <c r="H161" i="35"/>
  <c r="H160" i="35"/>
  <c r="H158" i="35"/>
  <c r="H157" i="35"/>
  <c r="H155" i="35"/>
  <c r="H154" i="35"/>
  <c r="H153" i="35"/>
  <c r="H148" i="35"/>
  <c r="H143" i="35"/>
  <c r="H142" i="35"/>
  <c r="H141" i="35"/>
  <c r="H136" i="35"/>
  <c r="H135" i="35"/>
  <c r="H130" i="35"/>
  <c r="H128" i="35"/>
  <c r="H127" i="35"/>
  <c r="H126" i="35"/>
  <c r="H125" i="35"/>
  <c r="H120" i="35"/>
  <c r="H119" i="35"/>
  <c r="H118" i="35"/>
  <c r="H112" i="35"/>
  <c r="H111" i="35"/>
  <c r="H110" i="35"/>
  <c r="H109" i="35"/>
  <c r="H107" i="35"/>
  <c r="H106" i="35"/>
  <c r="H104" i="35"/>
  <c r="H103" i="35"/>
  <c r="H98" i="35"/>
  <c r="H97" i="35"/>
  <c r="H96" i="35"/>
  <c r="H95" i="35"/>
  <c r="H94" i="35"/>
  <c r="H93" i="35"/>
  <c r="H92" i="35"/>
  <c r="H86" i="35"/>
  <c r="H83" i="35"/>
  <c r="H82" i="35"/>
  <c r="H81" i="35"/>
  <c r="H78" i="35"/>
  <c r="H77" i="35"/>
  <c r="H75" i="35"/>
  <c r="H69" i="35"/>
  <c r="H68" i="35"/>
  <c r="H67" i="35"/>
  <c r="H66" i="35"/>
  <c r="H65" i="35"/>
  <c r="H64" i="35"/>
  <c r="H63" i="35"/>
  <c r="H62" i="35"/>
  <c r="H61" i="35"/>
  <c r="H56" i="35"/>
  <c r="H55" i="35"/>
  <c r="H53" i="35"/>
  <c r="H52" i="35"/>
  <c r="H47" i="35"/>
  <c r="H46" i="35"/>
  <c r="H42" i="35"/>
  <c r="H41" i="35"/>
  <c r="H40" i="35"/>
  <c r="H33" i="35"/>
  <c r="H32" i="35"/>
  <c r="H31" i="35"/>
  <c r="H30" i="35"/>
  <c r="H29" i="35"/>
  <c r="M29" i="35"/>
  <c r="H25" i="35"/>
  <c r="H23" i="35"/>
  <c r="H24" i="35"/>
  <c r="H21" i="35"/>
  <c r="H22" i="35"/>
  <c r="H15" i="35"/>
  <c r="H14" i="35"/>
  <c r="H13" i="35"/>
  <c r="H12" i="35"/>
  <c r="E7" i="35"/>
  <c r="D7" i="35"/>
  <c r="J2" i="35"/>
  <c r="I2" i="35"/>
  <c r="H220" i="52"/>
  <c r="G220" i="52"/>
  <c r="F8" i="52"/>
  <c r="E8" i="52"/>
  <c r="H7" i="52"/>
  <c r="G7" i="52"/>
  <c r="E7" i="52"/>
  <c r="H6" i="52"/>
  <c r="G6" i="52"/>
  <c r="F6" i="52"/>
  <c r="E6" i="52"/>
  <c r="D6" i="52"/>
  <c r="C6" i="52"/>
  <c r="F246" i="51"/>
  <c r="F261" i="52" s="1"/>
  <c r="E246" i="51"/>
  <c r="E261" i="52" s="1"/>
  <c r="D246" i="51"/>
  <c r="C246" i="51"/>
  <c r="C261" i="52" s="1"/>
  <c r="F245" i="51"/>
  <c r="F260" i="52" s="1"/>
  <c r="E245" i="51"/>
  <c r="D245" i="51"/>
  <c r="D260" i="52" s="1"/>
  <c r="C245" i="51"/>
  <c r="C260" i="52" s="1"/>
  <c r="G260" i="52" s="1"/>
  <c r="F242" i="51"/>
  <c r="F258" i="52" s="1"/>
  <c r="E242" i="51"/>
  <c r="E258" i="52" s="1"/>
  <c r="D242" i="51"/>
  <c r="D258" i="52" s="1"/>
  <c r="H258" i="52" s="1"/>
  <c r="C242" i="51"/>
  <c r="C258" i="52" s="1"/>
  <c r="G258" i="52" s="1"/>
  <c r="F222" i="51"/>
  <c r="F235" i="52" s="1"/>
  <c r="D222" i="51"/>
  <c r="D235" i="52" s="1"/>
  <c r="H235" i="52" s="1"/>
  <c r="C222" i="51"/>
  <c r="C235" i="52" s="1"/>
  <c r="G235" i="52" s="1"/>
  <c r="F221" i="51"/>
  <c r="F234" i="52" s="1"/>
  <c r="D221" i="51"/>
  <c r="D234" i="52" s="1"/>
  <c r="C221" i="51"/>
  <c r="C234" i="52" s="1"/>
  <c r="G234" i="52" s="1"/>
  <c r="F220" i="51"/>
  <c r="F233" i="52" s="1"/>
  <c r="D220" i="51"/>
  <c r="D233" i="52" s="1"/>
  <c r="H233" i="52" s="1"/>
  <c r="C220" i="51"/>
  <c r="C233" i="52" s="1"/>
  <c r="G233" i="52" s="1"/>
  <c r="F219" i="51"/>
  <c r="F232" i="52" s="1"/>
  <c r="D219" i="51"/>
  <c r="D232" i="52" s="1"/>
  <c r="H232" i="52" s="1"/>
  <c r="C219" i="51"/>
  <c r="C232" i="52" s="1"/>
  <c r="G232" i="52" s="1"/>
  <c r="F215" i="51"/>
  <c r="F228" i="52" s="1"/>
  <c r="E215" i="51"/>
  <c r="E228" i="52" s="1"/>
  <c r="D215" i="51"/>
  <c r="D228" i="52" s="1"/>
  <c r="C215" i="51"/>
  <c r="C228" i="52" s="1"/>
  <c r="F214" i="51"/>
  <c r="F227" i="52" s="1"/>
  <c r="E214" i="51"/>
  <c r="E227" i="52" s="1"/>
  <c r="D214" i="51"/>
  <c r="D227" i="52" s="1"/>
  <c r="H227" i="52" s="1"/>
  <c r="C214" i="51"/>
  <c r="C227" i="52" s="1"/>
  <c r="G227" i="52" s="1"/>
  <c r="F210" i="51"/>
  <c r="F223" i="52" s="1"/>
  <c r="E210" i="51"/>
  <c r="E223" i="52" s="1"/>
  <c r="D210" i="51"/>
  <c r="D223" i="52" s="1"/>
  <c r="H223" i="52" s="1"/>
  <c r="C210" i="51"/>
  <c r="C223" i="52" s="1"/>
  <c r="G223" i="52" s="1"/>
  <c r="F209" i="51"/>
  <c r="F222" i="52" s="1"/>
  <c r="E209" i="51"/>
  <c r="E222" i="52" s="1"/>
  <c r="D209" i="51"/>
  <c r="D222" i="52" s="1"/>
  <c r="C209" i="51"/>
  <c r="C222" i="52" s="1"/>
  <c r="G222" i="52" s="1"/>
  <c r="F189" i="51"/>
  <c r="F202" i="52" s="1"/>
  <c r="E189" i="51"/>
  <c r="E202" i="52" s="1"/>
  <c r="D189" i="51"/>
  <c r="D202" i="52" s="1"/>
  <c r="H202" i="52" s="1"/>
  <c r="C189" i="51"/>
  <c r="C202" i="52" s="1"/>
  <c r="G202" i="52" s="1"/>
  <c r="F188" i="51"/>
  <c r="F201" i="52" s="1"/>
  <c r="E188" i="51"/>
  <c r="E201" i="52" s="1"/>
  <c r="D188" i="51"/>
  <c r="D201" i="52" s="1"/>
  <c r="H201" i="52" s="1"/>
  <c r="C188" i="51"/>
  <c r="C201" i="52" s="1"/>
  <c r="G201" i="52" s="1"/>
  <c r="F205" i="51"/>
  <c r="F218" i="52" s="1"/>
  <c r="E205" i="51"/>
  <c r="E218" i="52" s="1"/>
  <c r="D205" i="51"/>
  <c r="D218" i="52" s="1"/>
  <c r="H218" i="52" s="1"/>
  <c r="C205" i="51"/>
  <c r="C218" i="52" s="1"/>
  <c r="F204" i="51"/>
  <c r="F217" i="52" s="1"/>
  <c r="E204" i="51"/>
  <c r="E217" i="52" s="1"/>
  <c r="D204" i="51"/>
  <c r="D217" i="52" s="1"/>
  <c r="H217" i="52" s="1"/>
  <c r="C204" i="51"/>
  <c r="C217" i="52" s="1"/>
  <c r="G217" i="52" s="1"/>
  <c r="F200" i="51"/>
  <c r="F213" i="52" s="1"/>
  <c r="E200" i="51"/>
  <c r="E213" i="52" s="1"/>
  <c r="D200" i="51"/>
  <c r="D213" i="52" s="1"/>
  <c r="H213" i="52" s="1"/>
  <c r="C200" i="51"/>
  <c r="C213" i="52" s="1"/>
  <c r="G213" i="52" s="1"/>
  <c r="F196" i="51"/>
  <c r="F209" i="52" s="1"/>
  <c r="E196" i="51"/>
  <c r="E209" i="52" s="1"/>
  <c r="D196" i="51"/>
  <c r="D209" i="52" s="1"/>
  <c r="H209" i="52" s="1"/>
  <c r="C196" i="51"/>
  <c r="C209" i="52" s="1"/>
  <c r="G209" i="52" s="1"/>
  <c r="F195" i="51"/>
  <c r="F208" i="52" s="1"/>
  <c r="E195" i="51"/>
  <c r="E208" i="52" s="1"/>
  <c r="D195" i="51"/>
  <c r="D208" i="52" s="1"/>
  <c r="H208" i="52" s="1"/>
  <c r="C195" i="51"/>
  <c r="C208" i="52" s="1"/>
  <c r="F194" i="51"/>
  <c r="F207" i="52" s="1"/>
  <c r="E194" i="51"/>
  <c r="E207" i="52" s="1"/>
  <c r="D194" i="51"/>
  <c r="D207" i="52" s="1"/>
  <c r="H207" i="52" s="1"/>
  <c r="C194" i="51"/>
  <c r="C207" i="52" s="1"/>
  <c r="G207" i="52" s="1"/>
  <c r="F193" i="51"/>
  <c r="F206" i="52" s="1"/>
  <c r="E193" i="51"/>
  <c r="E206" i="52" s="1"/>
  <c r="D193" i="51"/>
  <c r="D206" i="52" s="1"/>
  <c r="H206" i="52" s="1"/>
  <c r="C193" i="51"/>
  <c r="C206" i="52" s="1"/>
  <c r="G206" i="52" s="1"/>
  <c r="F187" i="51"/>
  <c r="F200" i="52" s="1"/>
  <c r="E187" i="51"/>
  <c r="E200" i="52" s="1"/>
  <c r="D187" i="51"/>
  <c r="D200" i="52" s="1"/>
  <c r="H200" i="52" s="1"/>
  <c r="C187" i="51"/>
  <c r="C200" i="52" s="1"/>
  <c r="G200" i="52" s="1"/>
  <c r="F182" i="51"/>
  <c r="F194" i="52" s="1"/>
  <c r="E182" i="51"/>
  <c r="E194" i="52" s="1"/>
  <c r="D182" i="51"/>
  <c r="D194" i="52" s="1"/>
  <c r="C182" i="51"/>
  <c r="C194" i="52" s="1"/>
  <c r="G194" i="52" s="1"/>
  <c r="F181" i="51"/>
  <c r="F193" i="52" s="1"/>
  <c r="E181" i="51"/>
  <c r="E193" i="52" s="1"/>
  <c r="D181" i="51"/>
  <c r="D193" i="52" s="1"/>
  <c r="H193" i="52" s="1"/>
  <c r="C181" i="51"/>
  <c r="C193" i="52" s="1"/>
  <c r="G193" i="52" s="1"/>
  <c r="F180" i="51"/>
  <c r="F192" i="52" s="1"/>
  <c r="E180" i="51"/>
  <c r="E192" i="52" s="1"/>
  <c r="D180" i="51"/>
  <c r="D192" i="52" s="1"/>
  <c r="H192" i="52" s="1"/>
  <c r="C180" i="51"/>
  <c r="C192" i="52" s="1"/>
  <c r="G192" i="52" s="1"/>
  <c r="F179" i="51"/>
  <c r="F191" i="52" s="1"/>
  <c r="E179" i="51"/>
  <c r="E191" i="52" s="1"/>
  <c r="D179" i="51"/>
  <c r="D191" i="52" s="1"/>
  <c r="H191" i="52" s="1"/>
  <c r="C179" i="51"/>
  <c r="C191" i="52" s="1"/>
  <c r="F178" i="51"/>
  <c r="F190" i="52" s="1"/>
  <c r="E178" i="51"/>
  <c r="E190" i="52" s="1"/>
  <c r="D178" i="51"/>
  <c r="D190" i="52" s="1"/>
  <c r="C178" i="51"/>
  <c r="C190" i="52" s="1"/>
  <c r="G190" i="52" s="1"/>
  <c r="F173" i="51"/>
  <c r="F184" i="52" s="1"/>
  <c r="E173" i="51"/>
  <c r="E184" i="52" s="1"/>
  <c r="D173" i="51"/>
  <c r="D184" i="52" s="1"/>
  <c r="H184" i="52" s="1"/>
  <c r="C173" i="51"/>
  <c r="C184" i="52" s="1"/>
  <c r="G184" i="52" s="1"/>
  <c r="F172" i="51"/>
  <c r="F183" i="52" s="1"/>
  <c r="E172" i="51"/>
  <c r="E183" i="52" s="1"/>
  <c r="D172" i="51"/>
  <c r="D183" i="52" s="1"/>
  <c r="H183" i="52" s="1"/>
  <c r="C172" i="51"/>
  <c r="C183" i="52" s="1"/>
  <c r="G183" i="52" s="1"/>
  <c r="F168" i="51"/>
  <c r="F178" i="52" s="1"/>
  <c r="E168" i="51"/>
  <c r="E178" i="52" s="1"/>
  <c r="D168" i="51"/>
  <c r="D178" i="52" s="1"/>
  <c r="H178" i="52" s="1"/>
  <c r="C168" i="51"/>
  <c r="C178" i="52" s="1"/>
  <c r="G178" i="52" s="1"/>
  <c r="F167" i="51"/>
  <c r="F177" i="52" s="1"/>
  <c r="E167" i="51"/>
  <c r="E177" i="52" s="1"/>
  <c r="D167" i="51"/>
  <c r="D177" i="52" s="1"/>
  <c r="H177" i="52" s="1"/>
  <c r="C167" i="51"/>
  <c r="C177" i="52" s="1"/>
  <c r="G177" i="52" s="1"/>
  <c r="F166" i="51"/>
  <c r="F176" i="52" s="1"/>
  <c r="E166" i="51"/>
  <c r="E176" i="52" s="1"/>
  <c r="D166" i="51"/>
  <c r="D176" i="52" s="1"/>
  <c r="H176" i="52" s="1"/>
  <c r="C166" i="51"/>
  <c r="C176" i="52" s="1"/>
  <c r="G176" i="52" s="1"/>
  <c r="F165" i="51"/>
  <c r="F174" i="52" s="1"/>
  <c r="E165" i="51"/>
  <c r="E175" i="52" s="1"/>
  <c r="D165" i="51"/>
  <c r="D175" i="52" s="1"/>
  <c r="H175" i="52" s="1"/>
  <c r="C165" i="51"/>
  <c r="F163" i="51"/>
  <c r="F173" i="52" s="1"/>
  <c r="E163" i="51"/>
  <c r="E173" i="52" s="1"/>
  <c r="D163" i="51"/>
  <c r="D173" i="52" s="1"/>
  <c r="H173" i="52" s="1"/>
  <c r="C163" i="51"/>
  <c r="C173" i="52" s="1"/>
  <c r="G173" i="52" s="1"/>
  <c r="F162" i="51"/>
  <c r="F172" i="52" s="1"/>
  <c r="E162" i="51"/>
  <c r="E172" i="52"/>
  <c r="D162" i="51"/>
  <c r="D172" i="52" s="1"/>
  <c r="H172" i="52" s="1"/>
  <c r="C162" i="51"/>
  <c r="C172" i="52" s="1"/>
  <c r="G172" i="52" s="1"/>
  <c r="F160" i="51"/>
  <c r="F170" i="52" s="1"/>
  <c r="E160" i="51"/>
  <c r="E170" i="52" s="1"/>
  <c r="D160" i="51"/>
  <c r="D170" i="52" s="1"/>
  <c r="H170" i="52" s="1"/>
  <c r="C160" i="51"/>
  <c r="C170" i="52" s="1"/>
  <c r="G170" i="52" s="1"/>
  <c r="F159" i="51"/>
  <c r="F169" i="52" s="1"/>
  <c r="E159" i="51"/>
  <c r="E169" i="52" s="1"/>
  <c r="D159" i="51"/>
  <c r="D169" i="52" s="1"/>
  <c r="H169" i="52" s="1"/>
  <c r="C159" i="51"/>
  <c r="C169" i="52" s="1"/>
  <c r="G169" i="52" s="1"/>
  <c r="F155" i="51"/>
  <c r="F164" i="52" s="1"/>
  <c r="E155" i="51"/>
  <c r="E164" i="52" s="1"/>
  <c r="D155" i="51"/>
  <c r="D164" i="52" s="1"/>
  <c r="H164" i="52" s="1"/>
  <c r="C155" i="51"/>
  <c r="C164" i="52" s="1"/>
  <c r="G164" i="52" s="1"/>
  <c r="F154" i="51"/>
  <c r="F163" i="52" s="1"/>
  <c r="E154" i="51"/>
  <c r="E163" i="52" s="1"/>
  <c r="D154" i="51"/>
  <c r="D163" i="52" s="1"/>
  <c r="H163" i="52" s="1"/>
  <c r="C154" i="51"/>
  <c r="C163" i="52" s="1"/>
  <c r="G163" i="52" s="1"/>
  <c r="F153" i="51"/>
  <c r="F162" i="52" s="1"/>
  <c r="E153" i="51"/>
  <c r="E162" i="52" s="1"/>
  <c r="D153" i="51"/>
  <c r="D162" i="52" s="1"/>
  <c r="H162" i="52" s="1"/>
  <c r="C153" i="51"/>
  <c r="C162" i="52" s="1"/>
  <c r="G162" i="52" s="1"/>
  <c r="F152" i="51"/>
  <c r="F160" i="52" s="1"/>
  <c r="E152" i="51"/>
  <c r="E160" i="52" s="1"/>
  <c r="D152" i="51"/>
  <c r="D160" i="52" s="1"/>
  <c r="H160" i="52" s="1"/>
  <c r="C152" i="51"/>
  <c r="C161" i="52" s="1"/>
  <c r="G161" i="52" s="1"/>
  <c r="F150" i="51"/>
  <c r="F159" i="52" s="1"/>
  <c r="E150" i="51"/>
  <c r="E159" i="52" s="1"/>
  <c r="D150" i="51"/>
  <c r="D159" i="52" s="1"/>
  <c r="H159" i="52" s="1"/>
  <c r="C150" i="51"/>
  <c r="C159" i="52" s="1"/>
  <c r="G159" i="52" s="1"/>
  <c r="F149" i="51"/>
  <c r="F158" i="52" s="1"/>
  <c r="E149" i="51"/>
  <c r="E158" i="52" s="1"/>
  <c r="D149" i="51"/>
  <c r="D158" i="52" s="1"/>
  <c r="H158" i="52" s="1"/>
  <c r="C149" i="51"/>
  <c r="C158" i="52" s="1"/>
  <c r="G158" i="52" s="1"/>
  <c r="F147" i="51"/>
  <c r="F156" i="52" s="1"/>
  <c r="E147" i="51"/>
  <c r="E156" i="52" s="1"/>
  <c r="D147" i="51"/>
  <c r="D156" i="52" s="1"/>
  <c r="H156" i="52" s="1"/>
  <c r="C147" i="51"/>
  <c r="C156" i="52" s="1"/>
  <c r="G156" i="52" s="1"/>
  <c r="F146" i="51"/>
  <c r="F155" i="52" s="1"/>
  <c r="E146" i="51"/>
  <c r="E155" i="52" s="1"/>
  <c r="D146" i="51"/>
  <c r="D155" i="52" s="1"/>
  <c r="H155" i="52" s="1"/>
  <c r="C146" i="51"/>
  <c r="C155" i="52" s="1"/>
  <c r="G155" i="52" s="1"/>
  <c r="F145" i="51"/>
  <c r="F154" i="52" s="1"/>
  <c r="E145" i="51"/>
  <c r="E154" i="52" s="1"/>
  <c r="D145" i="51"/>
  <c r="D154" i="52" s="1"/>
  <c r="H154" i="52" s="1"/>
  <c r="C145" i="51"/>
  <c r="C154" i="52" s="1"/>
  <c r="G154" i="52" s="1"/>
  <c r="F141" i="51"/>
  <c r="F149" i="52" s="1"/>
  <c r="E141" i="51"/>
  <c r="E149" i="52" s="1"/>
  <c r="D141" i="51"/>
  <c r="D149" i="52" s="1"/>
  <c r="H149" i="52" s="1"/>
  <c r="C141" i="51"/>
  <c r="C149" i="52" s="1"/>
  <c r="G149" i="52" s="1"/>
  <c r="F137" i="51"/>
  <c r="F144" i="52" s="1"/>
  <c r="E137" i="51"/>
  <c r="E144" i="52" s="1"/>
  <c r="D137" i="51"/>
  <c r="D144" i="52" s="1"/>
  <c r="H144" i="52" s="1"/>
  <c r="C137" i="51"/>
  <c r="C144" i="52" s="1"/>
  <c r="G144" i="52" s="1"/>
  <c r="F136" i="51"/>
  <c r="F143" i="52" s="1"/>
  <c r="E136" i="51"/>
  <c r="E143" i="52" s="1"/>
  <c r="D136" i="51"/>
  <c r="D143" i="52" s="1"/>
  <c r="H143" i="52" s="1"/>
  <c r="C136" i="51"/>
  <c r="C143" i="52" s="1"/>
  <c r="G143" i="52" s="1"/>
  <c r="F135" i="51"/>
  <c r="F142" i="52" s="1"/>
  <c r="E135" i="51"/>
  <c r="E142" i="52" s="1"/>
  <c r="D135" i="51"/>
  <c r="D142" i="52" s="1"/>
  <c r="H142" i="52" s="1"/>
  <c r="C135" i="51"/>
  <c r="C142" i="52" s="1"/>
  <c r="G142" i="52" s="1"/>
  <c r="F131" i="51"/>
  <c r="F137" i="52" s="1"/>
  <c r="E131" i="51"/>
  <c r="E137" i="52" s="1"/>
  <c r="D131" i="51"/>
  <c r="D137" i="52" s="1"/>
  <c r="H137" i="52" s="1"/>
  <c r="C131" i="51"/>
  <c r="C137" i="52" s="1"/>
  <c r="G137" i="52" s="1"/>
  <c r="F130" i="51"/>
  <c r="F136" i="52" s="1"/>
  <c r="E130" i="51"/>
  <c r="E136" i="52" s="1"/>
  <c r="D130" i="51"/>
  <c r="D136" i="52" s="1"/>
  <c r="H136" i="52" s="1"/>
  <c r="C130" i="51"/>
  <c r="C136" i="52" s="1"/>
  <c r="G136" i="52" s="1"/>
  <c r="F126" i="51"/>
  <c r="F131" i="52" s="1"/>
  <c r="E126" i="51"/>
  <c r="E131" i="52" s="1"/>
  <c r="D126" i="51"/>
  <c r="D131" i="52" s="1"/>
  <c r="H131" i="52" s="1"/>
  <c r="C126" i="51"/>
  <c r="C131" i="52" s="1"/>
  <c r="G131" i="52" s="1"/>
  <c r="I258" i="50"/>
  <c r="F125" i="51"/>
  <c r="F130" i="52" s="1"/>
  <c r="E125" i="51"/>
  <c r="E130" i="52" s="1"/>
  <c r="D125" i="51"/>
  <c r="D130" i="52" s="1"/>
  <c r="H130" i="52" s="1"/>
  <c r="C125" i="51"/>
  <c r="C130" i="52" s="1"/>
  <c r="G130" i="52" s="1"/>
  <c r="F124" i="51"/>
  <c r="F129" i="52" s="1"/>
  <c r="E124" i="51"/>
  <c r="E129" i="52" s="1"/>
  <c r="D124" i="51"/>
  <c r="D129" i="52" s="1"/>
  <c r="H129" i="52" s="1"/>
  <c r="C124" i="51"/>
  <c r="C129" i="52" s="1"/>
  <c r="G129" i="52" s="1"/>
  <c r="F123" i="51"/>
  <c r="F128" i="52" s="1"/>
  <c r="E123" i="51"/>
  <c r="E128" i="52" s="1"/>
  <c r="D123" i="51"/>
  <c r="D128" i="52" s="1"/>
  <c r="D130" i="17" s="1"/>
  <c r="D112" i="29" s="1"/>
  <c r="C123" i="51"/>
  <c r="C128" i="52" s="1"/>
  <c r="G128" i="52" s="1"/>
  <c r="F122" i="51"/>
  <c r="F127" i="52" s="1"/>
  <c r="E122" i="51"/>
  <c r="E127" i="52" s="1"/>
  <c r="D122" i="51"/>
  <c r="D127" i="52" s="1"/>
  <c r="H127" i="52" s="1"/>
  <c r="C122" i="51"/>
  <c r="C127" i="52" s="1"/>
  <c r="G127" i="52" s="1"/>
  <c r="F121" i="51"/>
  <c r="F126" i="52" s="1"/>
  <c r="E121" i="51"/>
  <c r="E126" i="52" s="1"/>
  <c r="D121" i="51"/>
  <c r="D126" i="52" s="1"/>
  <c r="C121" i="51"/>
  <c r="C126" i="52" s="1"/>
  <c r="G126" i="52" s="1"/>
  <c r="F117" i="51"/>
  <c r="E117" i="51"/>
  <c r="E121" i="52" s="1"/>
  <c r="D117" i="51"/>
  <c r="D121" i="52" s="1"/>
  <c r="H121" i="52" s="1"/>
  <c r="C117" i="51"/>
  <c r="C121" i="52" s="1"/>
  <c r="G121" i="52" s="1"/>
  <c r="F116" i="51"/>
  <c r="F120" i="52" s="1"/>
  <c r="E116" i="51"/>
  <c r="E120" i="52" s="1"/>
  <c r="D116" i="51"/>
  <c r="D120" i="52" s="1"/>
  <c r="C116" i="51"/>
  <c r="C120" i="52" s="1"/>
  <c r="G120" i="52" s="1"/>
  <c r="F115" i="51"/>
  <c r="F119" i="52" s="1"/>
  <c r="E115" i="51"/>
  <c r="E119" i="52" s="1"/>
  <c r="D115" i="51"/>
  <c r="D119" i="52" s="1"/>
  <c r="H119" i="52" s="1"/>
  <c r="C115" i="51"/>
  <c r="C119" i="52" s="1"/>
  <c r="G119" i="52" s="1"/>
  <c r="E109" i="51"/>
  <c r="E113" i="52" s="1"/>
  <c r="D109" i="51"/>
  <c r="D113" i="52" s="1"/>
  <c r="H113" i="52" s="1"/>
  <c r="C109" i="51"/>
  <c r="C113" i="52" s="1"/>
  <c r="G113" i="52" s="1"/>
  <c r="E108" i="51"/>
  <c r="E112" i="52" s="1"/>
  <c r="D108" i="51"/>
  <c r="D112" i="52" s="1"/>
  <c r="H112" i="52" s="1"/>
  <c r="C108" i="51"/>
  <c r="C112" i="52" s="1"/>
  <c r="G112" i="52" s="1"/>
  <c r="E107" i="51"/>
  <c r="E111" i="52" s="1"/>
  <c r="D107" i="51"/>
  <c r="D111" i="52" s="1"/>
  <c r="H111" i="52" s="1"/>
  <c r="C107" i="51"/>
  <c r="C111" i="52" s="1"/>
  <c r="G111" i="52" s="1"/>
  <c r="E106" i="51"/>
  <c r="E110" i="52" s="1"/>
  <c r="D106" i="51"/>
  <c r="D109" i="52" s="1"/>
  <c r="D111" i="17" s="1"/>
  <c r="C106" i="51"/>
  <c r="C109" i="52" s="1"/>
  <c r="E104" i="51"/>
  <c r="E108" i="52" s="1"/>
  <c r="D104" i="51"/>
  <c r="D108" i="52" s="1"/>
  <c r="H108" i="52" s="1"/>
  <c r="C104" i="51"/>
  <c r="C108" i="52" s="1"/>
  <c r="G108" i="52" s="1"/>
  <c r="E103" i="51"/>
  <c r="E107" i="52" s="1"/>
  <c r="D103" i="51"/>
  <c r="D107" i="52" s="1"/>
  <c r="H107" i="52" s="1"/>
  <c r="C103" i="51"/>
  <c r="C107" i="52" s="1"/>
  <c r="G107" i="52" s="1"/>
  <c r="E101" i="51"/>
  <c r="E105" i="52" s="1"/>
  <c r="D101" i="51"/>
  <c r="D105" i="52" s="1"/>
  <c r="H105" i="52" s="1"/>
  <c r="C101" i="51"/>
  <c r="C105" i="52" s="1"/>
  <c r="G105" i="52" s="1"/>
  <c r="E100" i="51"/>
  <c r="E104" i="52" s="1"/>
  <c r="D100" i="51"/>
  <c r="D104" i="52" s="1"/>
  <c r="C100" i="51"/>
  <c r="C104" i="52" s="1"/>
  <c r="G104" i="52" s="1"/>
  <c r="E95" i="51"/>
  <c r="E99" i="52" s="1"/>
  <c r="D95" i="51"/>
  <c r="D99" i="52" s="1"/>
  <c r="H99" i="52" s="1"/>
  <c r="C95" i="51"/>
  <c r="C99" i="52" s="1"/>
  <c r="G99" i="52" s="1"/>
  <c r="E94" i="51"/>
  <c r="E98" i="52" s="1"/>
  <c r="D94" i="51"/>
  <c r="D98" i="52" s="1"/>
  <c r="H98" i="52" s="1"/>
  <c r="C94" i="51"/>
  <c r="C98" i="52" s="1"/>
  <c r="G98" i="52" s="1"/>
  <c r="E93" i="51"/>
  <c r="E97" i="52" s="1"/>
  <c r="D93" i="51"/>
  <c r="D97" i="52" s="1"/>
  <c r="H97" i="52" s="1"/>
  <c r="C93" i="51"/>
  <c r="C97" i="52" s="1"/>
  <c r="G97" i="52" s="1"/>
  <c r="E92" i="51"/>
  <c r="E96" i="52" s="1"/>
  <c r="D92" i="51"/>
  <c r="D96" i="52" s="1"/>
  <c r="H96" i="52" s="1"/>
  <c r="C92" i="51"/>
  <c r="C96" i="52" s="1"/>
  <c r="G96" i="52" s="1"/>
  <c r="E91" i="51"/>
  <c r="E95" i="52" s="1"/>
  <c r="D91" i="51"/>
  <c r="D95" i="52" s="1"/>
  <c r="H95" i="52" s="1"/>
  <c r="C91" i="51"/>
  <c r="C95" i="52" s="1"/>
  <c r="G95" i="52" s="1"/>
  <c r="E90" i="51"/>
  <c r="E94" i="52" s="1"/>
  <c r="D90" i="51"/>
  <c r="D94" i="52" s="1"/>
  <c r="H94" i="52" s="1"/>
  <c r="C90" i="51"/>
  <c r="C94" i="52" s="1"/>
  <c r="G94" i="52" s="1"/>
  <c r="E89" i="51"/>
  <c r="E93" i="52" s="1"/>
  <c r="D89" i="51"/>
  <c r="D93" i="52" s="1"/>
  <c r="H93" i="52" s="1"/>
  <c r="C89" i="51"/>
  <c r="C93" i="52" s="1"/>
  <c r="G93" i="52" s="1"/>
  <c r="E84" i="51"/>
  <c r="E88" i="52" s="1"/>
  <c r="D84" i="51"/>
  <c r="D88" i="52" s="1"/>
  <c r="H88" i="52" s="1"/>
  <c r="C84" i="51"/>
  <c r="C88" i="52" s="1"/>
  <c r="G88" i="52" s="1"/>
  <c r="E83" i="51"/>
  <c r="E87" i="52" s="1"/>
  <c r="D83" i="51"/>
  <c r="D87" i="52" s="1"/>
  <c r="H87" i="52" s="1"/>
  <c r="C83" i="51"/>
  <c r="C87" i="52" s="1"/>
  <c r="G87" i="52" s="1"/>
  <c r="E82" i="51"/>
  <c r="E86" i="52" s="1"/>
  <c r="D82" i="51"/>
  <c r="D86" i="52" s="1"/>
  <c r="H86" i="52" s="1"/>
  <c r="C82" i="51"/>
  <c r="C86" i="52" s="1"/>
  <c r="G86" i="52" s="1"/>
  <c r="E81" i="51"/>
  <c r="E85" i="52" s="1"/>
  <c r="D81" i="51"/>
  <c r="D85" i="52" s="1"/>
  <c r="H85" i="52" s="1"/>
  <c r="C81" i="51"/>
  <c r="C85" i="52" s="1"/>
  <c r="G85" i="52" s="1"/>
  <c r="E80" i="51"/>
  <c r="E84" i="52" s="1"/>
  <c r="D80" i="51"/>
  <c r="D84" i="52" s="1"/>
  <c r="H84" i="52" s="1"/>
  <c r="C80" i="51"/>
  <c r="C84" i="52" s="1"/>
  <c r="G84" i="52" s="1"/>
  <c r="E79" i="51"/>
  <c r="E83" i="52" s="1"/>
  <c r="D79" i="51"/>
  <c r="D83" i="52" s="1"/>
  <c r="H83" i="52" s="1"/>
  <c r="C79" i="51"/>
  <c r="C83" i="52" s="1"/>
  <c r="G83" i="52" s="1"/>
  <c r="E76" i="51"/>
  <c r="E79" i="52" s="1"/>
  <c r="D76" i="51"/>
  <c r="D79" i="52" s="1"/>
  <c r="H79" i="52" s="1"/>
  <c r="C76" i="51"/>
  <c r="C79" i="52" s="1"/>
  <c r="G79" i="52" s="1"/>
  <c r="E75" i="51"/>
  <c r="E78" i="52" s="1"/>
  <c r="D75" i="51"/>
  <c r="D78" i="52" s="1"/>
  <c r="H78" i="52" s="1"/>
  <c r="C75" i="51"/>
  <c r="C78" i="52" s="1"/>
  <c r="G78" i="52" s="1"/>
  <c r="E74" i="51"/>
  <c r="E77" i="52" s="1"/>
  <c r="D74" i="51"/>
  <c r="D77" i="52" s="1"/>
  <c r="H77" i="52" s="1"/>
  <c r="C74" i="51"/>
  <c r="C77" i="52" s="1"/>
  <c r="G77" i="52" s="1"/>
  <c r="E73" i="51"/>
  <c r="E76" i="52" s="1"/>
  <c r="D73" i="51"/>
  <c r="D76" i="52" s="1"/>
  <c r="H76" i="52" s="1"/>
  <c r="C73" i="51"/>
  <c r="C76" i="52" s="1"/>
  <c r="G76" i="52" s="1"/>
  <c r="E72" i="51"/>
  <c r="E75" i="52" s="1"/>
  <c r="D72" i="51"/>
  <c r="D75" i="52" s="1"/>
  <c r="H75" i="52" s="1"/>
  <c r="C72" i="51"/>
  <c r="C75" i="52" s="1"/>
  <c r="E59" i="51"/>
  <c r="E69" i="52" s="1"/>
  <c r="D59" i="51"/>
  <c r="D69" i="52" s="1"/>
  <c r="C59" i="51"/>
  <c r="C69" i="52" s="1"/>
  <c r="E67" i="51"/>
  <c r="E68" i="52" s="1"/>
  <c r="D67" i="51"/>
  <c r="D68" i="52" s="1"/>
  <c r="H68" i="52" s="1"/>
  <c r="C67" i="51"/>
  <c r="C68" i="52" s="1"/>
  <c r="G68" i="52" s="1"/>
  <c r="E66" i="51"/>
  <c r="E67" i="52" s="1"/>
  <c r="D66" i="51"/>
  <c r="D67" i="52" s="1"/>
  <c r="H67" i="52" s="1"/>
  <c r="C66" i="51"/>
  <c r="C67" i="52" s="1"/>
  <c r="G67" i="52" s="1"/>
  <c r="E65" i="51"/>
  <c r="E66" i="52" s="1"/>
  <c r="D65" i="51"/>
  <c r="C65" i="51"/>
  <c r="C66" i="52" s="1"/>
  <c r="G66" i="52" s="1"/>
  <c r="E64" i="51"/>
  <c r="E65" i="52" s="1"/>
  <c r="D64" i="51"/>
  <c r="D65" i="52" s="1"/>
  <c r="H65" i="52" s="1"/>
  <c r="C64" i="51"/>
  <c r="C65" i="52" s="1"/>
  <c r="G65" i="52" s="1"/>
  <c r="E63" i="51"/>
  <c r="E64" i="52" s="1"/>
  <c r="D63" i="51"/>
  <c r="D64" i="52" s="1"/>
  <c r="C63" i="51"/>
  <c r="C64" i="52" s="1"/>
  <c r="G64" i="52" s="1"/>
  <c r="E62" i="51"/>
  <c r="E63" i="52" s="1"/>
  <c r="D62" i="51"/>
  <c r="D63" i="52" s="1"/>
  <c r="H63" i="52" s="1"/>
  <c r="C62" i="51"/>
  <c r="C63" i="52" s="1"/>
  <c r="G63" i="52" s="1"/>
  <c r="E61" i="51"/>
  <c r="E62" i="52" s="1"/>
  <c r="D61" i="51"/>
  <c r="D62" i="52" s="1"/>
  <c r="H62" i="52" s="1"/>
  <c r="C61" i="51"/>
  <c r="C62" i="52" s="1"/>
  <c r="G62" i="52" s="1"/>
  <c r="E60" i="51"/>
  <c r="E61" i="52" s="1"/>
  <c r="D60" i="51"/>
  <c r="D61" i="52" s="1"/>
  <c r="C60" i="51"/>
  <c r="C61" i="52" s="1"/>
  <c r="G61" i="52" s="1"/>
  <c r="E55" i="51"/>
  <c r="E56" i="52" s="1"/>
  <c r="D55" i="51"/>
  <c r="D56" i="52" s="1"/>
  <c r="H56" i="52" s="1"/>
  <c r="C55" i="51"/>
  <c r="C56" i="52" s="1"/>
  <c r="G56" i="52" s="1"/>
  <c r="E54" i="51"/>
  <c r="E55" i="52" s="1"/>
  <c r="D54" i="51"/>
  <c r="D55" i="52" s="1"/>
  <c r="C54" i="51"/>
  <c r="C55" i="52" s="1"/>
  <c r="G55" i="52" s="1"/>
  <c r="E53" i="51"/>
  <c r="E54" i="52" s="1"/>
  <c r="D53" i="51"/>
  <c r="D54" i="52" s="1"/>
  <c r="H54" i="52" s="1"/>
  <c r="C53" i="51"/>
  <c r="C54" i="52" s="1"/>
  <c r="E52" i="51"/>
  <c r="E53" i="52" s="1"/>
  <c r="D52" i="51"/>
  <c r="D53" i="52" s="1"/>
  <c r="H53" i="52" s="1"/>
  <c r="C52" i="51"/>
  <c r="C53" i="52" s="1"/>
  <c r="G53" i="52" s="1"/>
  <c r="E51" i="51"/>
  <c r="E52" i="52" s="1"/>
  <c r="D51" i="51"/>
  <c r="D52" i="52" s="1"/>
  <c r="H52" i="52" s="1"/>
  <c r="C51" i="51"/>
  <c r="C52" i="52" s="1"/>
  <c r="G52" i="52" s="1"/>
  <c r="E47" i="51"/>
  <c r="E47" i="52" s="1"/>
  <c r="D47" i="51"/>
  <c r="D47" i="52" s="1"/>
  <c r="H47" i="52" s="1"/>
  <c r="C47" i="51"/>
  <c r="C47" i="52" s="1"/>
  <c r="E46" i="51"/>
  <c r="E46" i="52" s="1"/>
  <c r="D46" i="51"/>
  <c r="D46" i="52" s="1"/>
  <c r="H46" i="52" s="1"/>
  <c r="C46" i="51"/>
  <c r="C46" i="52" s="1"/>
  <c r="G46" i="52" s="1"/>
  <c r="E43" i="51"/>
  <c r="E42" i="52" s="1"/>
  <c r="D43" i="51"/>
  <c r="D42" i="52" s="1"/>
  <c r="C43" i="51"/>
  <c r="C42" i="52" s="1"/>
  <c r="G42" i="52" s="1"/>
  <c r="E42" i="51"/>
  <c r="E41" i="52" s="1"/>
  <c r="D42" i="51"/>
  <c r="C42" i="51"/>
  <c r="C41" i="52" s="1"/>
  <c r="G41" i="52" s="1"/>
  <c r="E41" i="51"/>
  <c r="E40" i="52" s="1"/>
  <c r="D41" i="51"/>
  <c r="D40" i="52" s="1"/>
  <c r="C41" i="51"/>
  <c r="C40" i="52" s="1"/>
  <c r="E35" i="51"/>
  <c r="E33" i="52" s="1"/>
  <c r="D35" i="51"/>
  <c r="D33" i="52" s="1"/>
  <c r="C35" i="51"/>
  <c r="C33" i="52" s="1"/>
  <c r="G33" i="52" s="1"/>
  <c r="E34" i="51"/>
  <c r="E32" i="52" s="1"/>
  <c r="D34" i="51"/>
  <c r="D32" i="52" s="1"/>
  <c r="H32" i="52" s="1"/>
  <c r="C34" i="51"/>
  <c r="C32" i="52" s="1"/>
  <c r="E33" i="51"/>
  <c r="E31" i="52" s="1"/>
  <c r="D33" i="51"/>
  <c r="D31" i="52" s="1"/>
  <c r="H31" i="52" s="1"/>
  <c r="C33" i="51"/>
  <c r="C31" i="52" s="1"/>
  <c r="G31" i="52" s="1"/>
  <c r="E32" i="51"/>
  <c r="E30" i="52" s="1"/>
  <c r="D32" i="51"/>
  <c r="D30" i="52" s="1"/>
  <c r="H30" i="52" s="1"/>
  <c r="C32" i="51"/>
  <c r="C30" i="52" s="1"/>
  <c r="G30" i="52" s="1"/>
  <c r="E28" i="51"/>
  <c r="E25" i="52" s="1"/>
  <c r="D28" i="51"/>
  <c r="D25" i="52" s="1"/>
  <c r="H25" i="52" s="1"/>
  <c r="C28" i="51"/>
  <c r="C25" i="52" s="1"/>
  <c r="G25" i="52" s="1"/>
  <c r="E27" i="51"/>
  <c r="E23" i="52" s="1"/>
  <c r="D27" i="51"/>
  <c r="D23" i="52" s="1"/>
  <c r="C27" i="51"/>
  <c r="C23" i="52" s="1"/>
  <c r="G23" i="52" s="1"/>
  <c r="E26" i="51"/>
  <c r="E24" i="52" s="1"/>
  <c r="D26" i="51"/>
  <c r="D24" i="52" s="1"/>
  <c r="H24" i="52" s="1"/>
  <c r="C26" i="51"/>
  <c r="C24" i="52" s="1"/>
  <c r="G24" i="52" s="1"/>
  <c r="E25" i="51"/>
  <c r="D25" i="51"/>
  <c r="C25" i="51"/>
  <c r="E24" i="51"/>
  <c r="E22" i="52" s="1"/>
  <c r="D24" i="51"/>
  <c r="D22" i="52" s="1"/>
  <c r="H22" i="52" s="1"/>
  <c r="C24" i="51"/>
  <c r="C22" i="52" s="1"/>
  <c r="G22" i="52" s="1"/>
  <c r="E19" i="51"/>
  <c r="E15" i="52" s="1"/>
  <c r="D19" i="51"/>
  <c r="D15" i="52" s="1"/>
  <c r="D15" i="17" s="1"/>
  <c r="H15" i="17" s="1"/>
  <c r="E14" i="43" s="1"/>
  <c r="C19" i="51"/>
  <c r="C15" i="52" s="1"/>
  <c r="G15" i="52" s="1"/>
  <c r="E18" i="51"/>
  <c r="E14" i="52" s="1"/>
  <c r="D18" i="51"/>
  <c r="D14" i="52" s="1"/>
  <c r="H14" i="52" s="1"/>
  <c r="C18" i="51"/>
  <c r="C14" i="52" s="1"/>
  <c r="G14" i="52" s="1"/>
  <c r="E17" i="51"/>
  <c r="E13" i="52" s="1"/>
  <c r="D17" i="51"/>
  <c r="D13" i="52" s="1"/>
  <c r="H13" i="52" s="1"/>
  <c r="C17" i="51"/>
  <c r="C13" i="52" s="1"/>
  <c r="G13" i="52" s="1"/>
  <c r="E16" i="51"/>
  <c r="E12" i="52" s="1"/>
  <c r="D16" i="51"/>
  <c r="D12" i="52" s="1"/>
  <c r="H12" i="52" s="1"/>
  <c r="C16" i="51"/>
  <c r="C12" i="52" s="1"/>
  <c r="G12" i="52" s="1"/>
  <c r="I502" i="50"/>
  <c r="I496" i="50"/>
  <c r="I495" i="50"/>
  <c r="I491" i="50"/>
  <c r="I487" i="50"/>
  <c r="I486" i="50"/>
  <c r="I485" i="50"/>
  <c r="I477" i="50"/>
  <c r="I472" i="50"/>
  <c r="I471" i="50"/>
  <c r="I468" i="50"/>
  <c r="I459" i="50"/>
  <c r="I454" i="50"/>
  <c r="I453" i="50"/>
  <c r="I445" i="50"/>
  <c r="I435" i="50"/>
  <c r="I432" i="50"/>
  <c r="I430" i="50"/>
  <c r="I429" i="50"/>
  <c r="I427" i="50"/>
  <c r="I426" i="50"/>
  <c r="I423" i="50"/>
  <c r="I421" i="50"/>
  <c r="I412" i="50"/>
  <c r="I408" i="50"/>
  <c r="I407" i="50"/>
  <c r="I405" i="50"/>
  <c r="I399" i="50"/>
  <c r="I396" i="50"/>
  <c r="I390" i="50"/>
  <c r="I382" i="50"/>
  <c r="I381" i="50"/>
  <c r="I376" i="50"/>
  <c r="I374" i="50"/>
  <c r="I373" i="50"/>
  <c r="I372" i="50"/>
  <c r="I370" i="50"/>
  <c r="I364" i="50"/>
  <c r="I351" i="50"/>
  <c r="I349" i="50"/>
  <c r="I348" i="50"/>
  <c r="I346" i="50"/>
  <c r="I343" i="50"/>
  <c r="I342" i="50"/>
  <c r="I339" i="50"/>
  <c r="I324" i="50"/>
  <c r="I322" i="50"/>
  <c r="I317" i="50"/>
  <c r="I316" i="50"/>
  <c r="I315" i="50"/>
  <c r="I312" i="50"/>
  <c r="I310" i="50"/>
  <c r="I309" i="50"/>
  <c r="I304" i="50"/>
  <c r="I301" i="50"/>
  <c r="I300" i="50"/>
  <c r="I293" i="50"/>
  <c r="I292" i="50"/>
  <c r="I192" i="50"/>
  <c r="I189" i="50"/>
  <c r="I188" i="50"/>
  <c r="I162" i="50"/>
  <c r="I154" i="50"/>
  <c r="I153" i="50"/>
  <c r="I152" i="50"/>
  <c r="I150" i="50"/>
  <c r="I145" i="50"/>
  <c r="I144" i="50"/>
  <c r="I141" i="50"/>
  <c r="I138" i="50"/>
  <c r="I133" i="50"/>
  <c r="I132" i="50"/>
  <c r="I130" i="50"/>
  <c r="I126" i="50"/>
  <c r="I117" i="50"/>
  <c r="I111" i="50"/>
  <c r="I110" i="50"/>
  <c r="I109" i="50"/>
  <c r="I108" i="50"/>
  <c r="I105" i="50"/>
  <c r="I102" i="50"/>
  <c r="I99" i="50"/>
  <c r="I94" i="50"/>
  <c r="I93" i="50"/>
  <c r="I87" i="50"/>
  <c r="I78" i="50"/>
  <c r="I70" i="50"/>
  <c r="I69" i="50"/>
  <c r="I66" i="50"/>
  <c r="I63" i="50"/>
  <c r="I61" i="50"/>
  <c r="I60" i="50"/>
  <c r="I58" i="50"/>
  <c r="I57" i="50"/>
  <c r="I51" i="50"/>
  <c r="I49" i="50"/>
  <c r="I39" i="50"/>
  <c r="I38" i="50"/>
  <c r="I37" i="50"/>
  <c r="I34" i="50"/>
  <c r="I28" i="50"/>
  <c r="I24" i="50"/>
  <c r="I21" i="50"/>
  <c r="J3" i="50"/>
  <c r="F2" i="50"/>
  <c r="F13" i="51" s="1"/>
  <c r="E2" i="50"/>
  <c r="E13" i="51" s="1"/>
  <c r="D2" i="50"/>
  <c r="D13" i="51" s="1"/>
  <c r="C2" i="50"/>
  <c r="C13" i="51" s="1"/>
  <c r="E7" i="33"/>
  <c r="F6" i="33"/>
  <c r="E6" i="33"/>
  <c r="D6" i="33"/>
  <c r="C6" i="33"/>
  <c r="F247" i="27"/>
  <c r="F262" i="33" s="1"/>
  <c r="E247" i="27"/>
  <c r="E262" i="33" s="1"/>
  <c r="D247" i="27"/>
  <c r="D262" i="33" s="1"/>
  <c r="F246" i="27"/>
  <c r="F261" i="33" s="1"/>
  <c r="E235" i="41" s="1"/>
  <c r="E246" i="27"/>
  <c r="E261" i="33" s="1"/>
  <c r="G11" i="4" s="1"/>
  <c r="G28" i="4" s="1"/>
  <c r="F243" i="27"/>
  <c r="F259" i="33" s="1"/>
  <c r="E233" i="41" s="1"/>
  <c r="E243" i="27"/>
  <c r="E259" i="33" s="1"/>
  <c r="E262" i="17" s="1"/>
  <c r="J15" i="4" s="1"/>
  <c r="J32" i="4" s="1"/>
  <c r="D243" i="27"/>
  <c r="D259" i="33" s="1"/>
  <c r="F15" i="4" s="1"/>
  <c r="F32" i="4" s="1"/>
  <c r="C243" i="27"/>
  <c r="C258" i="33" s="1"/>
  <c r="F239" i="27"/>
  <c r="F254" i="33" s="1"/>
  <c r="E239" i="27"/>
  <c r="E254" i="33" s="1"/>
  <c r="D239" i="27"/>
  <c r="D254" i="33" s="1"/>
  <c r="F30" i="3" s="1"/>
  <c r="C239" i="27"/>
  <c r="C254" i="33" s="1"/>
  <c r="E30" i="3" s="1"/>
  <c r="F223" i="27"/>
  <c r="F238" i="33" s="1"/>
  <c r="E212" i="41" s="1"/>
  <c r="C223" i="27"/>
  <c r="C238" i="33" s="1"/>
  <c r="F222" i="27"/>
  <c r="F237" i="33" s="1"/>
  <c r="E211" i="41" s="1"/>
  <c r="C222" i="27"/>
  <c r="C237" i="33" s="1"/>
  <c r="F221" i="27"/>
  <c r="F236" i="33" s="1"/>
  <c r="E210" i="41" s="1"/>
  <c r="C221" i="27"/>
  <c r="C236" i="33" s="1"/>
  <c r="F220" i="27"/>
  <c r="F235" i="33" s="1"/>
  <c r="C220" i="27"/>
  <c r="C235" i="33" s="1"/>
  <c r="D209" i="18" s="1"/>
  <c r="F216" i="27"/>
  <c r="F231" i="33" s="1"/>
  <c r="E205" i="41" s="1"/>
  <c r="E216" i="27"/>
  <c r="E231" i="33" s="1"/>
  <c r="D216" i="27"/>
  <c r="D231" i="33" s="1"/>
  <c r="I435" i="9" s="1"/>
  <c r="F46" i="3" s="1"/>
  <c r="C216" i="27"/>
  <c r="C231" i="33" s="1"/>
  <c r="F215" i="27"/>
  <c r="F230" i="33" s="1"/>
  <c r="E204" i="41" s="1"/>
  <c r="E215" i="27"/>
  <c r="E230" i="33" s="1"/>
  <c r="D215" i="27"/>
  <c r="D230" i="33" s="1"/>
  <c r="I434" i="9" s="1"/>
  <c r="F28" i="3" s="1"/>
  <c r="C215" i="27"/>
  <c r="C230" i="33" s="1"/>
  <c r="F211" i="27"/>
  <c r="F226" i="33" s="1"/>
  <c r="E200" i="41" s="1"/>
  <c r="E211" i="27"/>
  <c r="E226" i="33" s="1"/>
  <c r="E200" i="18" s="1"/>
  <c r="D211" i="27"/>
  <c r="D226" i="33" s="1"/>
  <c r="C211" i="27"/>
  <c r="C226" i="33" s="1"/>
  <c r="F210" i="27"/>
  <c r="F225" i="33" s="1"/>
  <c r="E210" i="27"/>
  <c r="E225" i="33" s="1"/>
  <c r="D210" i="27"/>
  <c r="D225" i="33" s="1"/>
  <c r="D199" i="41" s="1"/>
  <c r="C210" i="27"/>
  <c r="C225" i="33" s="1"/>
  <c r="F190" i="27"/>
  <c r="F205" i="33" s="1"/>
  <c r="E190" i="27"/>
  <c r="E205" i="33" s="1"/>
  <c r="J356" i="9" s="1"/>
  <c r="D190" i="27"/>
  <c r="D205" i="33" s="1"/>
  <c r="I356" i="9" s="1"/>
  <c r="C190" i="27"/>
  <c r="C205" i="33" s="1"/>
  <c r="F189" i="27"/>
  <c r="F204" i="33" s="1"/>
  <c r="E178" i="41" s="1"/>
  <c r="E189" i="27"/>
  <c r="E204" i="33" s="1"/>
  <c r="D189" i="27"/>
  <c r="D204" i="33" s="1"/>
  <c r="C189" i="27"/>
  <c r="C204" i="33" s="1"/>
  <c r="H351" i="9" s="1"/>
  <c r="F206" i="27"/>
  <c r="F221" i="33" s="1"/>
  <c r="E195" i="41" s="1"/>
  <c r="E206" i="27"/>
  <c r="E221" i="33" s="1"/>
  <c r="D206" i="27"/>
  <c r="D221" i="33" s="1"/>
  <c r="D195" i="41" s="1"/>
  <c r="C206" i="27"/>
  <c r="C221" i="33" s="1"/>
  <c r="D195" i="18" s="1"/>
  <c r="F205" i="27"/>
  <c r="F220" i="33" s="1"/>
  <c r="E205" i="27"/>
  <c r="E220" i="33" s="1"/>
  <c r="D205" i="27"/>
  <c r="D220" i="33" s="1"/>
  <c r="D194" i="41" s="1"/>
  <c r="C205" i="27"/>
  <c r="C220" i="33" s="1"/>
  <c r="D194" i="18" s="1"/>
  <c r="F201" i="27"/>
  <c r="F216" i="33" s="1"/>
  <c r="E201" i="27"/>
  <c r="E216" i="33" s="1"/>
  <c r="G22" i="3" s="1"/>
  <c r="D201" i="27"/>
  <c r="D216" i="33" s="1"/>
  <c r="F22" i="3" s="1"/>
  <c r="C201" i="27"/>
  <c r="C216" i="33" s="1"/>
  <c r="D190" i="18" s="1"/>
  <c r="F197" i="27"/>
  <c r="F212" i="33" s="1"/>
  <c r="E197" i="27"/>
  <c r="E212" i="33" s="1"/>
  <c r="D197" i="27"/>
  <c r="D212" i="33" s="1"/>
  <c r="I379" i="9" s="1"/>
  <c r="C197" i="27"/>
  <c r="C212" i="33" s="1"/>
  <c r="F196" i="27"/>
  <c r="F211" i="33" s="1"/>
  <c r="E185" i="41" s="1"/>
  <c r="E196" i="27"/>
  <c r="E211" i="33" s="1"/>
  <c r="J378" i="9" s="1"/>
  <c r="D196" i="27"/>
  <c r="D211" i="33" s="1"/>
  <c r="C196" i="27"/>
  <c r="C211" i="33" s="1"/>
  <c r="H378" i="9" s="1"/>
  <c r="F195" i="27"/>
  <c r="F210" i="33" s="1"/>
  <c r="E184" i="41" s="1"/>
  <c r="E195" i="27"/>
  <c r="E210" i="33" s="1"/>
  <c r="J377" i="9" s="1"/>
  <c r="D195" i="27"/>
  <c r="D210" i="33" s="1"/>
  <c r="C195" i="27"/>
  <c r="C210" i="33" s="1"/>
  <c r="H377" i="9" s="1"/>
  <c r="F194" i="27"/>
  <c r="F209" i="33" s="1"/>
  <c r="E183" i="41" s="1"/>
  <c r="E194" i="27"/>
  <c r="E209" i="33" s="1"/>
  <c r="D194" i="27"/>
  <c r="D209" i="33" s="1"/>
  <c r="D183" i="41" s="1"/>
  <c r="C194" i="27"/>
  <c r="C209" i="33" s="1"/>
  <c r="F188" i="27"/>
  <c r="F203" i="33" s="1"/>
  <c r="E177" i="41" s="1"/>
  <c r="E188" i="27"/>
  <c r="E203" i="33" s="1"/>
  <c r="D188" i="27"/>
  <c r="D203" i="33" s="1"/>
  <c r="D177" i="41" s="1"/>
  <c r="C188" i="27"/>
  <c r="C203" i="33" s="1"/>
  <c r="F187" i="27"/>
  <c r="F202" i="33" s="1"/>
  <c r="F183" i="27"/>
  <c r="F197" i="33" s="1"/>
  <c r="E172" i="41" s="1"/>
  <c r="E183" i="27"/>
  <c r="E197" i="33" s="1"/>
  <c r="J331" i="9" s="1"/>
  <c r="D183" i="27"/>
  <c r="D197" i="33" s="1"/>
  <c r="C183" i="27"/>
  <c r="C197" i="33" s="1"/>
  <c r="F182" i="27"/>
  <c r="F196" i="33" s="1"/>
  <c r="E171" i="41" s="1"/>
  <c r="E182" i="27"/>
  <c r="E196" i="33" s="1"/>
  <c r="J330" i="9" s="1"/>
  <c r="D182" i="27"/>
  <c r="D196" i="33" s="1"/>
  <c r="D171" i="41" s="1"/>
  <c r="C182" i="27"/>
  <c r="C196" i="33" s="1"/>
  <c r="F181" i="27"/>
  <c r="F195" i="33" s="1"/>
  <c r="E170" i="41" s="1"/>
  <c r="L6" i="41" s="1"/>
  <c r="E181" i="27"/>
  <c r="E195" i="33" s="1"/>
  <c r="D181" i="27"/>
  <c r="D195" i="33" s="1"/>
  <c r="D170" i="41" s="1"/>
  <c r="C181" i="27"/>
  <c r="C195" i="33" s="1"/>
  <c r="F180" i="27"/>
  <c r="F194" i="33" s="1"/>
  <c r="E169" i="41" s="1"/>
  <c r="E180" i="27"/>
  <c r="E194" i="33" s="1"/>
  <c r="D180" i="27"/>
  <c r="D194" i="33" s="1"/>
  <c r="C180" i="27"/>
  <c r="C194" i="33" s="1"/>
  <c r="F179" i="27"/>
  <c r="F193" i="33" s="1"/>
  <c r="E179" i="27"/>
  <c r="E193" i="33" s="1"/>
  <c r="E168" i="18" s="1"/>
  <c r="D179" i="27"/>
  <c r="D193" i="33" s="1"/>
  <c r="I327" i="9" s="1"/>
  <c r="C179" i="27"/>
  <c r="C193" i="33" s="1"/>
  <c r="D168" i="18" s="1"/>
  <c r="F175" i="27"/>
  <c r="F188" i="33" s="1"/>
  <c r="E165" i="41" s="1"/>
  <c r="E175" i="27"/>
  <c r="E188" i="33" s="1"/>
  <c r="D175" i="27"/>
  <c r="D188" i="33" s="1"/>
  <c r="D165" i="41" s="1"/>
  <c r="C175" i="27"/>
  <c r="C188" i="33" s="1"/>
  <c r="D165" i="18" s="1"/>
  <c r="F173" i="27"/>
  <c r="F186" i="33" s="1"/>
  <c r="E173" i="27"/>
  <c r="E186" i="33" s="1"/>
  <c r="D173" i="27"/>
  <c r="D186" i="33" s="1"/>
  <c r="I232" i="9" s="1"/>
  <c r="C173" i="27"/>
  <c r="C186" i="33" s="1"/>
  <c r="F168" i="27"/>
  <c r="F181" i="33" s="1"/>
  <c r="E159" i="41" s="1"/>
  <c r="E168" i="27"/>
  <c r="E181" i="33" s="1"/>
  <c r="E159" i="18" s="1"/>
  <c r="D168" i="27"/>
  <c r="D181" i="33" s="1"/>
  <c r="D159" i="41" s="1"/>
  <c r="C168" i="27"/>
  <c r="C181" i="33" s="1"/>
  <c r="C181" i="17" s="1"/>
  <c r="G181" i="17" s="1"/>
  <c r="D383" i="43" s="1"/>
  <c r="F167" i="27"/>
  <c r="F180" i="33" s="1"/>
  <c r="E167" i="27"/>
  <c r="E180" i="33" s="1"/>
  <c r="D167" i="27"/>
  <c r="D180" i="33" s="1"/>
  <c r="D158" i="41" s="1"/>
  <c r="C167" i="27"/>
  <c r="C180" i="33" s="1"/>
  <c r="F166" i="27"/>
  <c r="F179" i="33" s="1"/>
  <c r="E157" i="41" s="1"/>
  <c r="E166" i="27"/>
  <c r="E179" i="33" s="1"/>
  <c r="D166" i="27"/>
  <c r="D179" i="33" s="1"/>
  <c r="C166" i="27"/>
  <c r="C179" i="33" s="1"/>
  <c r="D157" i="18" s="1"/>
  <c r="F165" i="27"/>
  <c r="F178" i="33" s="1"/>
  <c r="E156" i="41" s="1"/>
  <c r="E165" i="27"/>
  <c r="E178" i="33" s="1"/>
  <c r="D165" i="27"/>
  <c r="D178" i="33" s="1"/>
  <c r="C165" i="27"/>
  <c r="C178" i="33" s="1"/>
  <c r="F163" i="27"/>
  <c r="F176" i="33" s="1"/>
  <c r="E154" i="41" s="1"/>
  <c r="E163" i="27"/>
  <c r="E176" i="33" s="1"/>
  <c r="L307" i="9" s="1"/>
  <c r="D163" i="27"/>
  <c r="D176" i="33" s="1"/>
  <c r="C163" i="27"/>
  <c r="C176" i="33" s="1"/>
  <c r="F162" i="27"/>
  <c r="F175" i="33" s="1"/>
  <c r="E153" i="41" s="1"/>
  <c r="E162" i="27"/>
  <c r="E175" i="33" s="1"/>
  <c r="D162" i="27"/>
  <c r="D175" i="33" s="1"/>
  <c r="D153" i="41" s="1"/>
  <c r="C162" i="27"/>
  <c r="C175" i="33" s="1"/>
  <c r="F160" i="27"/>
  <c r="F173" i="33" s="1"/>
  <c r="E151" i="41" s="1"/>
  <c r="E160" i="27"/>
  <c r="E173" i="33" s="1"/>
  <c r="L304" i="9" s="1"/>
  <c r="D160" i="27"/>
  <c r="D173" i="33" s="1"/>
  <c r="C160" i="27"/>
  <c r="C173" i="33" s="1"/>
  <c r="D151" i="18" s="1"/>
  <c r="F159" i="27"/>
  <c r="F172" i="33" s="1"/>
  <c r="E150" i="41" s="1"/>
  <c r="E159" i="27"/>
  <c r="E172" i="33" s="1"/>
  <c r="L303" i="9" s="1"/>
  <c r="D159" i="27"/>
  <c r="D172" i="33" s="1"/>
  <c r="D150" i="41" s="1"/>
  <c r="C159" i="27"/>
  <c r="C172" i="33" s="1"/>
  <c r="F155" i="27"/>
  <c r="F166" i="33" s="1"/>
  <c r="E155" i="27"/>
  <c r="E166" i="33" s="1"/>
  <c r="K312" i="9" s="1"/>
  <c r="D155" i="27"/>
  <c r="D166" i="33" s="1"/>
  <c r="C155" i="27"/>
  <c r="C166" i="33" s="1"/>
  <c r="H312" i="9" s="1"/>
  <c r="F154" i="27"/>
  <c r="F165" i="33" s="1"/>
  <c r="E154" i="27"/>
  <c r="E165" i="33" s="1"/>
  <c r="D154" i="27"/>
  <c r="D165" i="33" s="1"/>
  <c r="C154" i="27"/>
  <c r="C165" i="33" s="1"/>
  <c r="H311" i="9" s="1"/>
  <c r="F153" i="27"/>
  <c r="F164" i="33" s="1"/>
  <c r="E142" i="41" s="1"/>
  <c r="E153" i="27"/>
  <c r="E164" i="33" s="1"/>
  <c r="D153" i="27"/>
  <c r="D164" i="33" s="1"/>
  <c r="C153" i="27"/>
  <c r="C164" i="33" s="1"/>
  <c r="F152" i="27"/>
  <c r="F163" i="33" s="1"/>
  <c r="E141" i="41" s="1"/>
  <c r="E152" i="27"/>
  <c r="E163" i="33" s="1"/>
  <c r="E141" i="18" s="1"/>
  <c r="D152" i="27"/>
  <c r="D163" i="33" s="1"/>
  <c r="C152" i="27"/>
  <c r="C163" i="33" s="1"/>
  <c r="F150" i="27"/>
  <c r="F161" i="33" s="1"/>
  <c r="E139" i="41" s="1"/>
  <c r="E150" i="27"/>
  <c r="E161" i="33" s="1"/>
  <c r="K307" i="9" s="1"/>
  <c r="D150" i="27"/>
  <c r="D161" i="33" s="1"/>
  <c r="C150" i="27"/>
  <c r="C161" i="33" s="1"/>
  <c r="F149" i="27"/>
  <c r="F160" i="33" s="1"/>
  <c r="D149" i="27"/>
  <c r="D160" i="33" s="1"/>
  <c r="D138" i="41" s="1"/>
  <c r="F147" i="27"/>
  <c r="F158" i="33" s="1"/>
  <c r="E136" i="41" s="1"/>
  <c r="E147" i="27"/>
  <c r="E158" i="33" s="1"/>
  <c r="K304" i="9" s="1"/>
  <c r="D147" i="27"/>
  <c r="D158" i="33" s="1"/>
  <c r="D136" i="41" s="1"/>
  <c r="C147" i="27"/>
  <c r="C158" i="33" s="1"/>
  <c r="H304" i="9" s="1"/>
  <c r="F146" i="27"/>
  <c r="F157" i="33" s="1"/>
  <c r="E146" i="27"/>
  <c r="E157" i="33" s="1"/>
  <c r="K303" i="9" s="1"/>
  <c r="D146" i="27"/>
  <c r="D157" i="33" s="1"/>
  <c r="D135" i="41" s="1"/>
  <c r="C146" i="27"/>
  <c r="C157" i="33" s="1"/>
  <c r="H303" i="9" s="1"/>
  <c r="F145" i="27"/>
  <c r="F156" i="33" s="1"/>
  <c r="E145" i="27"/>
  <c r="E156" i="33" s="1"/>
  <c r="H283" i="9" s="1"/>
  <c r="M283" i="9" s="1"/>
  <c r="D145" i="27"/>
  <c r="D156" i="33" s="1"/>
  <c r="D134" i="41" s="1"/>
  <c r="C145" i="27"/>
  <c r="C156" i="33" s="1"/>
  <c r="D134" i="18" s="1"/>
  <c r="F141" i="27"/>
  <c r="F151" i="33" s="1"/>
  <c r="F152" i="33" s="1"/>
  <c r="E141" i="27"/>
  <c r="E151" i="33" s="1"/>
  <c r="D141" i="27"/>
  <c r="D151" i="33" s="1"/>
  <c r="C141" i="27"/>
  <c r="C151" i="33" s="1"/>
  <c r="C152" i="33" s="1"/>
  <c r="F137" i="27"/>
  <c r="F146" i="33" s="1"/>
  <c r="E126" i="41" s="1"/>
  <c r="E137" i="27"/>
  <c r="E146" i="33" s="1"/>
  <c r="D137" i="27"/>
  <c r="D146" i="33" s="1"/>
  <c r="D126" i="41" s="1"/>
  <c r="C137" i="27"/>
  <c r="C146" i="33" s="1"/>
  <c r="F136" i="27"/>
  <c r="F145" i="33" s="1"/>
  <c r="E136" i="27"/>
  <c r="E145" i="33" s="1"/>
  <c r="J211" i="9" s="1"/>
  <c r="D136" i="27"/>
  <c r="D145" i="33" s="1"/>
  <c r="I211" i="9" s="1"/>
  <c r="C136" i="27"/>
  <c r="C145" i="33" s="1"/>
  <c r="D125" i="18" s="1"/>
  <c r="F135" i="27"/>
  <c r="F144" i="33" s="1"/>
  <c r="E135" i="27"/>
  <c r="E144" i="33" s="1"/>
  <c r="E124" i="18" s="1"/>
  <c r="D135" i="27"/>
  <c r="D144" i="33" s="1"/>
  <c r="C135" i="27"/>
  <c r="C144" i="33" s="1"/>
  <c r="D124" i="18" s="1"/>
  <c r="F131" i="27"/>
  <c r="E131" i="27"/>
  <c r="E139" i="33" s="1"/>
  <c r="D131" i="27"/>
  <c r="D139" i="33" s="1"/>
  <c r="C131" i="27"/>
  <c r="C139" i="33" s="1"/>
  <c r="E13" i="3" s="1"/>
  <c r="F130" i="27"/>
  <c r="F138" i="33" s="1"/>
  <c r="F138" i="17" s="1"/>
  <c r="E119" i="29" s="1"/>
  <c r="E130" i="27"/>
  <c r="E138" i="33" s="1"/>
  <c r="G14" i="3" s="1"/>
  <c r="D130" i="27"/>
  <c r="D138" i="33" s="1"/>
  <c r="D119" i="41" s="1"/>
  <c r="C130" i="27"/>
  <c r="C138" i="33" s="1"/>
  <c r="D119" i="18" s="1"/>
  <c r="F126" i="27"/>
  <c r="F133" i="33" s="1"/>
  <c r="E126" i="27"/>
  <c r="E133" i="33" s="1"/>
  <c r="D126" i="27"/>
  <c r="D133" i="33" s="1"/>
  <c r="D115" i="41" s="1"/>
  <c r="C126" i="27"/>
  <c r="C133" i="33" s="1"/>
  <c r="F125" i="27"/>
  <c r="F132" i="33" s="1"/>
  <c r="E125" i="27"/>
  <c r="E132" i="33" s="1"/>
  <c r="D125" i="27"/>
  <c r="D132" i="33" s="1"/>
  <c r="D114" i="41" s="1"/>
  <c r="C125" i="27"/>
  <c r="C132" i="33" s="1"/>
  <c r="D114" i="18" s="1"/>
  <c r="F124" i="27"/>
  <c r="F131" i="33" s="1"/>
  <c r="E113" i="41" s="1"/>
  <c r="E124" i="27"/>
  <c r="E131" i="33" s="1"/>
  <c r="D124" i="27"/>
  <c r="D131" i="33" s="1"/>
  <c r="D113" i="41" s="1"/>
  <c r="C124" i="27"/>
  <c r="C131" i="33" s="1"/>
  <c r="F123" i="27"/>
  <c r="F130" i="33" s="1"/>
  <c r="E112" i="41" s="1"/>
  <c r="E123" i="27"/>
  <c r="E130" i="33" s="1"/>
  <c r="D123" i="27"/>
  <c r="D130" i="33" s="1"/>
  <c r="D112" i="41" s="1"/>
  <c r="C123" i="27"/>
  <c r="C130" i="33" s="1"/>
  <c r="F122" i="27"/>
  <c r="F129" i="33" s="1"/>
  <c r="E122" i="27"/>
  <c r="E129" i="33" s="1"/>
  <c r="D122" i="27"/>
  <c r="D129" i="33" s="1"/>
  <c r="C122" i="27"/>
  <c r="C129" i="33" s="1"/>
  <c r="F121" i="27"/>
  <c r="F128" i="33" s="1"/>
  <c r="E121" i="27"/>
  <c r="E128" i="33" s="1"/>
  <c r="D121" i="27"/>
  <c r="D128" i="33" s="1"/>
  <c r="D110" i="41" s="1"/>
  <c r="C121" i="27"/>
  <c r="C128" i="33" s="1"/>
  <c r="H189" i="9" s="1"/>
  <c r="F117" i="27"/>
  <c r="E117" i="27"/>
  <c r="E123" i="33" s="1"/>
  <c r="J161" i="9" s="1"/>
  <c r="D117" i="27"/>
  <c r="D123" i="33" s="1"/>
  <c r="I161" i="9" s="1"/>
  <c r="C117" i="27"/>
  <c r="C123" i="33" s="1"/>
  <c r="H161" i="9" s="1"/>
  <c r="F116" i="27"/>
  <c r="F122" i="33" s="1"/>
  <c r="E105" i="41" s="1"/>
  <c r="E116" i="27"/>
  <c r="E122" i="33" s="1"/>
  <c r="D116" i="27"/>
  <c r="D122" i="33" s="1"/>
  <c r="D105" i="41" s="1"/>
  <c r="C116" i="27"/>
  <c r="C122" i="33" s="1"/>
  <c r="F115" i="27"/>
  <c r="E115" i="27"/>
  <c r="E121" i="33" s="1"/>
  <c r="D115" i="27"/>
  <c r="D121" i="33" s="1"/>
  <c r="C115" i="27"/>
  <c r="C121" i="33" s="1"/>
  <c r="D104" i="18" s="1"/>
  <c r="C109" i="27"/>
  <c r="C115" i="33" s="1"/>
  <c r="C108" i="27"/>
  <c r="C114" i="33" s="1"/>
  <c r="C107" i="27"/>
  <c r="C113" i="33" s="1"/>
  <c r="L291" i="9" s="1"/>
  <c r="C106" i="27"/>
  <c r="C112" i="33" s="1"/>
  <c r="C104" i="27"/>
  <c r="C110" i="33" s="1"/>
  <c r="C101" i="27"/>
  <c r="C107" i="33" s="1"/>
  <c r="L285" i="9" s="1"/>
  <c r="C100" i="27"/>
  <c r="C106" i="33" s="1"/>
  <c r="D90" i="18" s="1"/>
  <c r="F90" i="18" s="1"/>
  <c r="E95" i="27"/>
  <c r="E101" i="33" s="1"/>
  <c r="J129" i="9" s="1"/>
  <c r="D95" i="27"/>
  <c r="D101" i="33" s="1"/>
  <c r="C95" i="27"/>
  <c r="C101" i="33" s="1"/>
  <c r="D86" i="18" s="1"/>
  <c r="F86" i="18" s="1"/>
  <c r="T86" i="18" s="1"/>
  <c r="E94" i="27"/>
  <c r="E99" i="33" s="1"/>
  <c r="D94" i="27"/>
  <c r="D99" i="33" s="1"/>
  <c r="C94" i="27"/>
  <c r="C99" i="33" s="1"/>
  <c r="E93" i="27"/>
  <c r="E98" i="33" s="1"/>
  <c r="D93" i="27"/>
  <c r="D98" i="33" s="1"/>
  <c r="C93" i="27"/>
  <c r="C98" i="33" s="1"/>
  <c r="E92" i="27"/>
  <c r="E97" i="33" s="1"/>
  <c r="J126" i="9" s="1"/>
  <c r="D92" i="27"/>
  <c r="D97" i="33" s="1"/>
  <c r="D82" i="41" s="1"/>
  <c r="F82" i="41" s="1"/>
  <c r="T82" i="41" s="1"/>
  <c r="C92" i="27"/>
  <c r="C97" i="33" s="1"/>
  <c r="E91" i="27"/>
  <c r="E96" i="33" s="1"/>
  <c r="D91" i="27"/>
  <c r="D96" i="33" s="1"/>
  <c r="D81" i="41" s="1"/>
  <c r="F81" i="41" s="1"/>
  <c r="T81" i="41" s="1"/>
  <c r="AC81" i="41" s="1"/>
  <c r="C91" i="27"/>
  <c r="C96" i="33" s="1"/>
  <c r="D81" i="18" s="1"/>
  <c r="F81" i="18" s="1"/>
  <c r="T81" i="18" s="1"/>
  <c r="E90" i="27"/>
  <c r="E95" i="33" s="1"/>
  <c r="D90" i="27"/>
  <c r="D95" i="33" s="1"/>
  <c r="C90" i="27"/>
  <c r="C95" i="33" s="1"/>
  <c r="D80" i="18" s="1"/>
  <c r="F80" i="18" s="1"/>
  <c r="E84" i="27"/>
  <c r="E88" i="33" s="1"/>
  <c r="J147" i="9" s="1"/>
  <c r="D84" i="27"/>
  <c r="D88" i="33" s="1"/>
  <c r="C84" i="27"/>
  <c r="C88" i="33" s="1"/>
  <c r="E83" i="27"/>
  <c r="E87" i="33" s="1"/>
  <c r="D83" i="27"/>
  <c r="D87" i="33" s="1"/>
  <c r="D73" i="41" s="1"/>
  <c r="F73" i="41" s="1"/>
  <c r="G73" i="41" s="1"/>
  <c r="C83" i="27"/>
  <c r="C87" i="33" s="1"/>
  <c r="E82" i="27"/>
  <c r="E86" i="33" s="1"/>
  <c r="D82" i="27"/>
  <c r="D86" i="33" s="1"/>
  <c r="C82" i="27"/>
  <c r="C86" i="33" s="1"/>
  <c r="D72" i="18" s="1"/>
  <c r="F72" i="18" s="1"/>
  <c r="G72" i="18" s="1"/>
  <c r="G112" i="18" s="1"/>
  <c r="E81" i="27"/>
  <c r="E85" i="33" s="1"/>
  <c r="G28" i="8" s="1"/>
  <c r="D81" i="27"/>
  <c r="D85" i="33" s="1"/>
  <c r="F28" i="8" s="1"/>
  <c r="C81" i="27"/>
  <c r="C85" i="33" s="1"/>
  <c r="E80" i="27"/>
  <c r="E84" i="33" s="1"/>
  <c r="D80" i="27"/>
  <c r="D84" i="33" s="1"/>
  <c r="D70" i="41" s="1"/>
  <c r="F70" i="41" s="1"/>
  <c r="C80" i="27"/>
  <c r="C84" i="33" s="1"/>
  <c r="H145" i="9" s="1"/>
  <c r="E79" i="27"/>
  <c r="E83" i="33" s="1"/>
  <c r="D79" i="27"/>
  <c r="D83" i="33" s="1"/>
  <c r="C79" i="27"/>
  <c r="C83" i="33" s="1"/>
  <c r="E76" i="27"/>
  <c r="E79" i="33" s="1"/>
  <c r="G12" i="8" s="1"/>
  <c r="D76" i="27"/>
  <c r="D79" i="33" s="1"/>
  <c r="C76" i="27"/>
  <c r="C79" i="33" s="1"/>
  <c r="E12" i="8" s="1"/>
  <c r="E75" i="27"/>
  <c r="E78" i="33" s="1"/>
  <c r="D75" i="27"/>
  <c r="D78" i="33" s="1"/>
  <c r="C75" i="27"/>
  <c r="C78" i="33" s="1"/>
  <c r="E16" i="8" s="1"/>
  <c r="E74" i="27"/>
  <c r="E77" i="33" s="1"/>
  <c r="D74" i="27"/>
  <c r="D77" i="33" s="1"/>
  <c r="D64" i="41" s="1"/>
  <c r="F64" i="41" s="1"/>
  <c r="T64" i="41" s="1"/>
  <c r="AR64" i="41" s="1"/>
  <c r="C74" i="27"/>
  <c r="C77" i="33" s="1"/>
  <c r="E73" i="27"/>
  <c r="E76" i="33" s="1"/>
  <c r="D73" i="27"/>
  <c r="D76" i="33" s="1"/>
  <c r="C73" i="27"/>
  <c r="C76" i="33" s="1"/>
  <c r="D63" i="18" s="1"/>
  <c r="F63" i="18" s="1"/>
  <c r="E72" i="27"/>
  <c r="E75" i="33" s="1"/>
  <c r="D72" i="27"/>
  <c r="D75" i="33" s="1"/>
  <c r="C72" i="27"/>
  <c r="C75" i="33" s="1"/>
  <c r="D62" i="18" s="1"/>
  <c r="F62" i="18" s="1"/>
  <c r="T62" i="18" s="1"/>
  <c r="E67" i="27"/>
  <c r="E68" i="33" s="1"/>
  <c r="D67" i="27"/>
  <c r="D68" i="33" s="1"/>
  <c r="C67" i="27"/>
  <c r="C68" i="33" s="1"/>
  <c r="D56" i="18" s="1"/>
  <c r="F56" i="18" s="1"/>
  <c r="T56" i="18" s="1"/>
  <c r="E66" i="27"/>
  <c r="E67" i="33" s="1"/>
  <c r="D66" i="27"/>
  <c r="D67" i="33" s="1"/>
  <c r="D55" i="41" s="1"/>
  <c r="F55" i="41" s="1"/>
  <c r="T55" i="41" s="1"/>
  <c r="AB55" i="41" s="1"/>
  <c r="C66" i="27"/>
  <c r="C67" i="33" s="1"/>
  <c r="E65" i="27"/>
  <c r="E66" i="33" s="1"/>
  <c r="J109" i="9" s="1"/>
  <c r="D65" i="27"/>
  <c r="D66" i="33" s="1"/>
  <c r="C65" i="27"/>
  <c r="C66" i="33" s="1"/>
  <c r="E64" i="27"/>
  <c r="E65" i="33" s="1"/>
  <c r="J108" i="9" s="1"/>
  <c r="D64" i="27"/>
  <c r="D65" i="33" s="1"/>
  <c r="C64" i="27"/>
  <c r="C65" i="33" s="1"/>
  <c r="E63" i="27"/>
  <c r="E64" i="33" s="1"/>
  <c r="J107" i="9" s="1"/>
  <c r="D63" i="27"/>
  <c r="D64" i="33" s="1"/>
  <c r="C63" i="27"/>
  <c r="C64" i="33" s="1"/>
  <c r="E62" i="27"/>
  <c r="E63" i="33" s="1"/>
  <c r="D62" i="27"/>
  <c r="D63" i="33" s="1"/>
  <c r="C62" i="27"/>
  <c r="C63" i="33" s="1"/>
  <c r="D51" i="18" s="1"/>
  <c r="F51" i="18" s="1"/>
  <c r="T51" i="18" s="1"/>
  <c r="E61" i="27"/>
  <c r="E62" i="33" s="1"/>
  <c r="D61" i="27"/>
  <c r="D62" i="33" s="1"/>
  <c r="C61" i="27"/>
  <c r="C62" i="33" s="1"/>
  <c r="E60" i="27"/>
  <c r="E61" i="33" s="1"/>
  <c r="D60" i="27"/>
  <c r="D61" i="33" s="1"/>
  <c r="C60" i="27"/>
  <c r="C61" i="33" s="1"/>
  <c r="D49" i="18" s="1"/>
  <c r="F49" i="18" s="1"/>
  <c r="T49" i="18" s="1"/>
  <c r="E54" i="27"/>
  <c r="E56" i="33" s="1"/>
  <c r="D54" i="27"/>
  <c r="D56" i="33" s="1"/>
  <c r="C54" i="27"/>
  <c r="C56" i="33" s="1"/>
  <c r="H91" i="9" s="1"/>
  <c r="E53" i="27"/>
  <c r="E55" i="33" s="1"/>
  <c r="D53" i="27"/>
  <c r="D55" i="33" s="1"/>
  <c r="C53" i="27"/>
  <c r="C55" i="33" s="1"/>
  <c r="E52" i="27"/>
  <c r="E53" i="33" s="1"/>
  <c r="D52" i="27"/>
  <c r="D53" i="33" s="1"/>
  <c r="C52" i="27"/>
  <c r="C53" i="33" s="1"/>
  <c r="D42" i="18" s="1"/>
  <c r="F42" i="18" s="1"/>
  <c r="T42" i="18" s="1"/>
  <c r="AC42" i="18" s="1"/>
  <c r="E51" i="27"/>
  <c r="E52" i="33" s="1"/>
  <c r="D51" i="27"/>
  <c r="D52" i="33" s="1"/>
  <c r="C51" i="27"/>
  <c r="C52" i="33" s="1"/>
  <c r="E47" i="27"/>
  <c r="E47" i="33" s="1"/>
  <c r="D47" i="27"/>
  <c r="D47" i="33" s="1"/>
  <c r="D37" i="41" s="1"/>
  <c r="F37" i="41" s="1"/>
  <c r="T37" i="41" s="1"/>
  <c r="C47" i="27"/>
  <c r="C47" i="33" s="1"/>
  <c r="E46" i="27"/>
  <c r="E46" i="33" s="1"/>
  <c r="D46" i="27"/>
  <c r="D46" i="33" s="1"/>
  <c r="C46" i="27"/>
  <c r="C46" i="33" s="1"/>
  <c r="H72" i="9" s="1"/>
  <c r="E43" i="27"/>
  <c r="E42" i="33" s="1"/>
  <c r="J68" i="9" s="1"/>
  <c r="D43" i="27"/>
  <c r="D42" i="33" s="1"/>
  <c r="I68" i="9" s="1"/>
  <c r="C43" i="27"/>
  <c r="C42" i="33" s="1"/>
  <c r="E42" i="27"/>
  <c r="E41" i="33" s="1"/>
  <c r="D42" i="27"/>
  <c r="C42" i="27"/>
  <c r="C41" i="33" s="1"/>
  <c r="E41" i="27"/>
  <c r="E40" i="33" s="1"/>
  <c r="D41" i="27"/>
  <c r="D40" i="33" s="1"/>
  <c r="I66" i="9" s="1"/>
  <c r="C41" i="27"/>
  <c r="C40" i="33" s="1"/>
  <c r="H66" i="9" s="1"/>
  <c r="E35" i="27"/>
  <c r="E33" i="33" s="1"/>
  <c r="J41" i="9" s="1"/>
  <c r="D35" i="27"/>
  <c r="D33" i="33" s="1"/>
  <c r="C35" i="27"/>
  <c r="C33" i="33" s="1"/>
  <c r="E34" i="27"/>
  <c r="E32" i="33" s="1"/>
  <c r="D34" i="27"/>
  <c r="D32" i="33" s="1"/>
  <c r="D24" i="41" s="1"/>
  <c r="F24" i="41" s="1"/>
  <c r="T24" i="41" s="1"/>
  <c r="AC24" i="41" s="1"/>
  <c r="C34" i="27"/>
  <c r="C32" i="33" s="1"/>
  <c r="E33" i="27"/>
  <c r="E31" i="33" s="1"/>
  <c r="D33" i="27"/>
  <c r="D31" i="33" s="1"/>
  <c r="I39" i="9" s="1"/>
  <c r="C33" i="27"/>
  <c r="C31" i="33" s="1"/>
  <c r="E28" i="27"/>
  <c r="E21" i="33" s="1"/>
  <c r="D28" i="27"/>
  <c r="D21" i="33" s="1"/>
  <c r="C28" i="27"/>
  <c r="C21" i="33" s="1"/>
  <c r="D18" i="18" s="1"/>
  <c r="F18" i="18" s="1"/>
  <c r="T18" i="18" s="1"/>
  <c r="X18" i="18" s="1"/>
  <c r="E27" i="27"/>
  <c r="E24" i="33" s="1"/>
  <c r="J31" i="9" s="1"/>
  <c r="D27" i="27"/>
  <c r="D24" i="33" s="1"/>
  <c r="D17" i="41" s="1"/>
  <c r="F17" i="41" s="1"/>
  <c r="T17" i="41" s="1"/>
  <c r="E26" i="27"/>
  <c r="E25" i="33" s="1"/>
  <c r="D26" i="27"/>
  <c r="D25" i="33" s="1"/>
  <c r="C26" i="27"/>
  <c r="C25" i="33" s="1"/>
  <c r="E25" i="27"/>
  <c r="E23" i="33" s="1"/>
  <c r="J30" i="9" s="1"/>
  <c r="D25" i="27"/>
  <c r="D23" i="33" s="1"/>
  <c r="D15" i="41" s="1"/>
  <c r="F15" i="41" s="1"/>
  <c r="T15" i="41" s="1"/>
  <c r="X15" i="41" s="1"/>
  <c r="C25" i="27"/>
  <c r="C23" i="33" s="1"/>
  <c r="E24" i="27"/>
  <c r="E22" i="33" s="1"/>
  <c r="D24" i="27"/>
  <c r="D22" i="33" s="1"/>
  <c r="C24" i="27"/>
  <c r="C22" i="33" s="1"/>
  <c r="E20" i="27"/>
  <c r="D20" i="27"/>
  <c r="D16" i="33" s="1"/>
  <c r="C20" i="27"/>
  <c r="E14" i="33"/>
  <c r="E17" i="27"/>
  <c r="E13" i="33" s="1"/>
  <c r="J10" i="9" s="1"/>
  <c r="D17" i="27"/>
  <c r="D13" i="33" s="1"/>
  <c r="C17" i="27"/>
  <c r="C13" i="33" s="1"/>
  <c r="H10" i="9" s="1"/>
  <c r="E16" i="27"/>
  <c r="E12" i="33" s="1"/>
  <c r="D16" i="27"/>
  <c r="D12" i="33" s="1"/>
  <c r="I9" i="9" s="1"/>
  <c r="C16" i="27"/>
  <c r="C12" i="33" s="1"/>
  <c r="ED15" i="27"/>
  <c r="I517" i="28"/>
  <c r="I516" i="28"/>
  <c r="I515" i="28"/>
  <c r="I514" i="28"/>
  <c r="I513" i="28"/>
  <c r="I512" i="28"/>
  <c r="I511" i="28"/>
  <c r="I429" i="28"/>
  <c r="I309" i="28"/>
  <c r="J3" i="28"/>
  <c r="F2" i="28"/>
  <c r="F13" i="27" s="1"/>
  <c r="E2" i="28"/>
  <c r="E13" i="27"/>
  <c r="D2" i="28"/>
  <c r="D13" i="27" s="1"/>
  <c r="C2" i="28"/>
  <c r="C13" i="27" s="1"/>
  <c r="B43" i="14"/>
  <c r="J142" i="9"/>
  <c r="I205" i="50"/>
  <c r="I214" i="50"/>
  <c r="I220" i="50"/>
  <c r="I204" i="50"/>
  <c r="I231" i="50"/>
  <c r="I246" i="50"/>
  <c r="I284" i="50"/>
  <c r="I269" i="50"/>
  <c r="I216" i="50"/>
  <c r="I225" i="50"/>
  <c r="I160" i="50"/>
  <c r="I187" i="50"/>
  <c r="I202" i="50"/>
  <c r="I262" i="50"/>
  <c r="I238" i="50"/>
  <c r="I255" i="50"/>
  <c r="G7" i="17"/>
  <c r="I264" i="50"/>
  <c r="I280" i="50"/>
  <c r="I268" i="50"/>
  <c r="I244" i="50"/>
  <c r="I252" i="50"/>
  <c r="I273" i="50"/>
  <c r="J62" i="9"/>
  <c r="I210" i="50"/>
  <c r="I219" i="50"/>
  <c r="I237" i="50"/>
  <c r="I241" i="50"/>
  <c r="I253" i="50"/>
  <c r="I267" i="50"/>
  <c r="I271" i="50"/>
  <c r="I243" i="50"/>
  <c r="L62" i="9"/>
  <c r="F7" i="7"/>
  <c r="J225" i="9"/>
  <c r="M6" i="9"/>
  <c r="M373" i="9"/>
  <c r="M156" i="9"/>
  <c r="M703" i="9"/>
  <c r="M207" i="9"/>
  <c r="J186" i="9"/>
  <c r="J413" i="9"/>
  <c r="J324" i="9"/>
  <c r="M225" i="9"/>
  <c r="M431" i="9"/>
  <c r="J373" i="9"/>
  <c r="J156" i="9"/>
  <c r="M512" i="9"/>
  <c r="J431" i="9"/>
  <c r="M413" i="9"/>
  <c r="M324" i="9"/>
  <c r="M120" i="9"/>
  <c r="M101" i="9"/>
  <c r="M85" i="9"/>
  <c r="J348" i="9"/>
  <c r="J25" i="9"/>
  <c r="J101" i="9"/>
  <c r="J703" i="9"/>
  <c r="J207" i="9"/>
  <c r="M25" i="9"/>
  <c r="M387" i="9"/>
  <c r="A18" i="24"/>
  <c r="F11" i="12"/>
  <c r="C18" i="24"/>
  <c r="I232" i="50"/>
  <c r="E292" i="43"/>
  <c r="E91" i="43"/>
  <c r="E90" i="43"/>
  <c r="E240" i="43"/>
  <c r="E178" i="43"/>
  <c r="E94" i="43"/>
  <c r="E166" i="43"/>
  <c r="E89" i="43"/>
  <c r="E241" i="43"/>
  <c r="E15" i="43"/>
  <c r="E87" i="43"/>
  <c r="E164" i="43"/>
  <c r="D178" i="43"/>
  <c r="D240" i="43"/>
  <c r="D90" i="43"/>
  <c r="D91" i="43"/>
  <c r="D241" i="43"/>
  <c r="D166" i="43"/>
  <c r="D94" i="43"/>
  <c r="D89" i="43"/>
  <c r="D164" i="43"/>
  <c r="D87" i="43"/>
  <c r="D292" i="43"/>
  <c r="D15" i="43"/>
  <c r="I213" i="50"/>
  <c r="D459" i="43"/>
  <c r="E459" i="43"/>
  <c r="B261" i="12"/>
  <c r="B20" i="4"/>
  <c r="B17" i="4"/>
  <c r="G106" i="52"/>
  <c r="F27" i="17"/>
  <c r="G171" i="52"/>
  <c r="F102" i="17"/>
  <c r="G10" i="50"/>
  <c r="G11" i="50"/>
  <c r="G12" i="50"/>
  <c r="G13" i="50"/>
  <c r="G5" i="50"/>
  <c r="G4" i="50"/>
  <c r="G6" i="50"/>
  <c r="G7" i="50"/>
  <c r="G8" i="50"/>
  <c r="G9" i="50"/>
  <c r="F90" i="17"/>
  <c r="A21" i="24"/>
  <c r="F61" i="12"/>
  <c r="C21" i="24"/>
  <c r="A22" i="24"/>
  <c r="G9" i="28"/>
  <c r="G17" i="28"/>
  <c r="G25" i="28"/>
  <c r="G33" i="28"/>
  <c r="G41" i="28"/>
  <c r="G50" i="28"/>
  <c r="G58" i="28"/>
  <c r="G66" i="28"/>
  <c r="G74" i="28"/>
  <c r="G82" i="28"/>
  <c r="G90" i="28"/>
  <c r="G107" i="28"/>
  <c r="G115" i="28"/>
  <c r="G123" i="28"/>
  <c r="G131" i="28"/>
  <c r="G139" i="28"/>
  <c r="G167" i="28"/>
  <c r="G175" i="28"/>
  <c r="G198" i="28"/>
  <c r="G10" i="28"/>
  <c r="G18" i="28"/>
  <c r="G26" i="28"/>
  <c r="G42" i="28"/>
  <c r="G51" i="28"/>
  <c r="G59" i="28"/>
  <c r="G67" i="28"/>
  <c r="G75" i="28"/>
  <c r="G83" i="28"/>
  <c r="G92" i="28"/>
  <c r="G100" i="28"/>
  <c r="G108" i="28"/>
  <c r="G116" i="28"/>
  <c r="G124" i="28"/>
  <c r="G160" i="28"/>
  <c r="G168" i="28"/>
  <c r="G176" i="28"/>
  <c r="G199" i="28"/>
  <c r="G11" i="28"/>
  <c r="G19" i="28"/>
  <c r="G27" i="28"/>
  <c r="G35" i="28"/>
  <c r="G43" i="28"/>
  <c r="G52" i="28"/>
  <c r="G60" i="28"/>
  <c r="G76" i="28"/>
  <c r="G84" i="28"/>
  <c r="G93" i="28"/>
  <c r="G101" i="28"/>
  <c r="G109" i="28"/>
  <c r="G117" i="28"/>
  <c r="G125" i="28"/>
  <c r="G133" i="28"/>
  <c r="G161" i="28"/>
  <c r="G169" i="28"/>
  <c r="G177" i="28"/>
  <c r="G4" i="28"/>
  <c r="G12" i="28"/>
  <c r="G20" i="28"/>
  <c r="G28" i="28"/>
  <c r="G36" i="28"/>
  <c r="G45" i="28"/>
  <c r="G53" i="28"/>
  <c r="G61" i="28"/>
  <c r="G69" i="28"/>
  <c r="G77" i="28"/>
  <c r="G85" i="28"/>
  <c r="G102" i="28"/>
  <c r="G110" i="28"/>
  <c r="G118" i="28"/>
  <c r="G126" i="28"/>
  <c r="G134" i="28"/>
  <c r="G162" i="28"/>
  <c r="G170" i="28"/>
  <c r="G178" i="28"/>
  <c r="G201" i="28"/>
  <c r="G5" i="28"/>
  <c r="G13" i="28"/>
  <c r="G29" i="28"/>
  <c r="G37" i="28"/>
  <c r="G46" i="28"/>
  <c r="G54" i="28"/>
  <c r="G62" i="28"/>
  <c r="G70" i="28"/>
  <c r="G78" i="28"/>
  <c r="G86" i="28"/>
  <c r="G95" i="28"/>
  <c r="G103" i="28"/>
  <c r="G111" i="28"/>
  <c r="G127" i="28"/>
  <c r="G135" i="28"/>
  <c r="G163" i="28"/>
  <c r="G171" i="28"/>
  <c r="G179" i="28"/>
  <c r="G6" i="28"/>
  <c r="G14" i="28"/>
  <c r="G22" i="28"/>
  <c r="G30" i="28"/>
  <c r="G38" i="28"/>
  <c r="G47" i="28"/>
  <c r="G63" i="28"/>
  <c r="G71" i="28"/>
  <c r="G79" i="28"/>
  <c r="G87" i="28"/>
  <c r="G96" i="28"/>
  <c r="G104" i="28"/>
  <c r="G112" i="28"/>
  <c r="G120" i="28"/>
  <c r="G128" i="28"/>
  <c r="G136" i="28"/>
  <c r="G164" i="28"/>
  <c r="G180" i="28"/>
  <c r="G7" i="28"/>
  <c r="G15" i="28"/>
  <c r="G23" i="28"/>
  <c r="G31" i="28"/>
  <c r="G39" i="28"/>
  <c r="G48" i="28"/>
  <c r="G56" i="28"/>
  <c r="G64" i="28"/>
  <c r="G72" i="28"/>
  <c r="G80" i="28"/>
  <c r="G97" i="28"/>
  <c r="G105" i="28"/>
  <c r="G113" i="28"/>
  <c r="G121" i="28"/>
  <c r="G129" i="28"/>
  <c r="G137" i="28"/>
  <c r="G165" i="28"/>
  <c r="G173" i="28"/>
  <c r="G181" i="28"/>
  <c r="G8" i="28"/>
  <c r="G16" i="28"/>
  <c r="G32" i="28"/>
  <c r="G40" i="28"/>
  <c r="G49" i="28"/>
  <c r="G57" i="28"/>
  <c r="G65" i="28"/>
  <c r="G73" i="28"/>
  <c r="G81" i="28"/>
  <c r="G89" i="28"/>
  <c r="G98" i="28"/>
  <c r="G106" i="28"/>
  <c r="G114" i="28"/>
  <c r="G130" i="28"/>
  <c r="G138" i="28"/>
  <c r="G166" i="28"/>
  <c r="G174" i="28"/>
  <c r="G182" i="28"/>
  <c r="G304" i="28"/>
  <c r="G226" i="28"/>
  <c r="G155" i="28"/>
  <c r="G243" i="28"/>
  <c r="G196" i="28"/>
  <c r="G260" i="28"/>
  <c r="G150" i="28"/>
  <c r="G246" i="28"/>
  <c r="G191" i="28"/>
  <c r="G263" i="28"/>
  <c r="G224" i="28"/>
  <c r="G185" i="28"/>
  <c r="G257" i="28"/>
  <c r="G301" i="28"/>
  <c r="G267" i="28"/>
  <c r="G271" i="28"/>
  <c r="G275" i="28"/>
  <c r="G234" i="28"/>
  <c r="G187" i="28"/>
  <c r="G251" i="28"/>
  <c r="G204" i="28"/>
  <c r="G296" i="28"/>
  <c r="G221" i="28"/>
  <c r="G158" i="28"/>
  <c r="G254" i="28"/>
  <c r="G207" i="28"/>
  <c r="G297" i="28"/>
  <c r="G232" i="28"/>
  <c r="G265" i="28"/>
  <c r="G278" i="28"/>
  <c r="G279" i="28"/>
  <c r="G295" i="28"/>
  <c r="G283" i="28"/>
  <c r="G154" i="28"/>
  <c r="G242" i="28"/>
  <c r="G195" i="28"/>
  <c r="G259" i="28"/>
  <c r="G212" i="28"/>
  <c r="G141" i="28"/>
  <c r="G190" i="28"/>
  <c r="G262" i="28"/>
  <c r="G215" i="28"/>
  <c r="G144" i="28"/>
  <c r="G240" i="28"/>
  <c r="G209" i="28"/>
  <c r="G302" i="28"/>
  <c r="G268" i="28"/>
  <c r="G284" i="28"/>
  <c r="G273" i="28"/>
  <c r="G186" i="28"/>
  <c r="G203" i="28"/>
  <c r="G287" i="28"/>
  <c r="G220" i="28"/>
  <c r="G149" i="28"/>
  <c r="G237" i="28"/>
  <c r="G206" i="28"/>
  <c r="G298" i="28"/>
  <c r="G223" i="28"/>
  <c r="G152" i="28"/>
  <c r="G248" i="28"/>
  <c r="G217" i="28"/>
  <c r="G291" i="28"/>
  <c r="G280" i="28"/>
  <c r="G285" i="28"/>
  <c r="G44" i="28"/>
  <c r="G194" i="28"/>
  <c r="G258" i="28"/>
  <c r="G211" i="28"/>
  <c r="G140" i="28"/>
  <c r="G228" i="28"/>
  <c r="G157" i="28"/>
  <c r="G245" i="28"/>
  <c r="G143" i="28"/>
  <c r="G231" i="28"/>
  <c r="G184" i="28"/>
  <c r="G256" i="28"/>
  <c r="G225" i="28"/>
  <c r="G288" i="28"/>
  <c r="G299" i="28"/>
  <c r="G292" i="28"/>
  <c r="G202" i="28"/>
  <c r="G286" i="28"/>
  <c r="G219" i="28"/>
  <c r="G236" i="28"/>
  <c r="G189" i="28"/>
  <c r="G253" i="28"/>
  <c r="G222" i="28"/>
  <c r="G151" i="28"/>
  <c r="G239" i="28"/>
  <c r="G192" i="28"/>
  <c r="G264" i="28"/>
  <c r="G233" i="28"/>
  <c r="G300" i="28"/>
  <c r="G266" i="28"/>
  <c r="G282" i="28"/>
  <c r="G210" i="28"/>
  <c r="G91" i="28"/>
  <c r="G227" i="28"/>
  <c r="G156" i="28"/>
  <c r="G244" i="28"/>
  <c r="G197" i="28"/>
  <c r="G261" i="28"/>
  <c r="G230" i="28"/>
  <c r="G159" i="28"/>
  <c r="G247" i="28"/>
  <c r="G145" i="28"/>
  <c r="G241" i="28"/>
  <c r="G277" i="28"/>
  <c r="G290" i="28"/>
  <c r="G293" i="28"/>
  <c r="G272" i="28"/>
  <c r="G281" i="28"/>
  <c r="G218" i="28"/>
  <c r="G147" i="28"/>
  <c r="G235" i="28"/>
  <c r="G188" i="28"/>
  <c r="G205" i="28"/>
  <c r="G142" i="28"/>
  <c r="G238" i="28"/>
  <c r="G183" i="28"/>
  <c r="G255" i="28"/>
  <c r="G216" i="28"/>
  <c r="G153" i="28"/>
  <c r="G249" i="28"/>
  <c r="G289" i="28"/>
  <c r="G303" i="28"/>
  <c r="G294" i="28"/>
  <c r="G274" i="28"/>
  <c r="C22" i="12"/>
  <c r="D212" i="41"/>
  <c r="D241" i="17"/>
  <c r="H241" i="17" s="1"/>
  <c r="G14" i="50"/>
  <c r="G15" i="50"/>
  <c r="G16" i="50"/>
  <c r="D218" i="18"/>
  <c r="F48" i="17"/>
  <c r="F80" i="17"/>
  <c r="F71" i="17"/>
  <c r="F57" i="17"/>
  <c r="F43" i="17"/>
  <c r="F36" i="17"/>
  <c r="K306" i="9"/>
  <c r="E7" i="7"/>
  <c r="J6" i="9"/>
  <c r="J120" i="9"/>
  <c r="J85" i="9"/>
  <c r="M186" i="9"/>
  <c r="M348" i="9"/>
  <c r="M142" i="9"/>
  <c r="G3" i="50"/>
  <c r="D174" i="52"/>
  <c r="H174" i="52" s="1"/>
  <c r="E174" i="52"/>
  <c r="E177" i="17" s="1"/>
  <c r="D261" i="52"/>
  <c r="C175" i="52"/>
  <c r="G175" i="52" s="1"/>
  <c r="C174" i="52"/>
  <c r="D41" i="52"/>
  <c r="H41" i="52" s="1"/>
  <c r="D66" i="52"/>
  <c r="H66" i="52" s="1"/>
  <c r="D110" i="52"/>
  <c r="E161" i="52"/>
  <c r="E257" i="52"/>
  <c r="C259" i="52"/>
  <c r="E260" i="52"/>
  <c r="H190" i="52"/>
  <c r="H126" i="52"/>
  <c r="H104" i="52"/>
  <c r="G75" i="52"/>
  <c r="O8" i="9"/>
  <c r="C7" i="26" s="1"/>
  <c r="O147" i="9"/>
  <c r="C8" i="26" s="1"/>
  <c r="H260" i="35"/>
  <c r="H3" i="35"/>
  <c r="D85" i="41"/>
  <c r="F85" i="41" s="1"/>
  <c r="T85" i="41" s="1"/>
  <c r="E155" i="43"/>
  <c r="C1" i="28"/>
  <c r="B264" i="12"/>
  <c r="B243" i="12"/>
  <c r="B257" i="12"/>
  <c r="B250" i="12"/>
  <c r="B251" i="12"/>
  <c r="B247" i="12"/>
  <c r="B244" i="12"/>
  <c r="B262" i="12"/>
  <c r="B265" i="12"/>
  <c r="B245" i="12"/>
  <c r="B263" i="12"/>
  <c r="B252" i="12"/>
  <c r="B256" i="12"/>
  <c r="B248" i="12"/>
  <c r="B258" i="12"/>
  <c r="B267" i="12"/>
  <c r="B246" i="12"/>
  <c r="B259" i="12"/>
  <c r="B266" i="12"/>
  <c r="B253" i="12"/>
  <c r="B254" i="12"/>
  <c r="B255" i="12"/>
  <c r="B260" i="12"/>
  <c r="B249" i="12"/>
  <c r="A14" i="26"/>
  <c r="G3" i="28"/>
  <c r="E541" i="43"/>
  <c r="H194" i="52"/>
  <c r="G191" i="52"/>
  <c r="H64" i="52"/>
  <c r="H222" i="52"/>
  <c r="D541" i="43"/>
  <c r="E588" i="43"/>
  <c r="E635" i="43"/>
  <c r="D635" i="43"/>
  <c r="E535" i="43"/>
  <c r="E555" i="43"/>
  <c r="D333" i="43"/>
  <c r="E238" i="17"/>
  <c r="M482" i="9" s="1"/>
  <c r="I453" i="9" s="1"/>
  <c r="M453" i="9" s="1"/>
  <c r="G43" i="4"/>
  <c r="D26" i="18"/>
  <c r="F26" i="18" s="1"/>
  <c r="T26" i="18" s="1"/>
  <c r="AB26" i="18" s="1"/>
  <c r="D26" i="41"/>
  <c r="F26" i="41" s="1"/>
  <c r="T26" i="41" s="1"/>
  <c r="D535" i="43"/>
  <c r="D555" i="43"/>
  <c r="D588" i="43"/>
  <c r="D210" i="18"/>
  <c r="C108" i="17"/>
  <c r="D108" i="17"/>
  <c r="D92" i="29" s="1"/>
  <c r="F92" i="29" s="1"/>
  <c r="A24" i="24"/>
  <c r="F371" i="12"/>
  <c r="C24" i="24"/>
  <c r="A25" i="24"/>
  <c r="H239" i="18"/>
  <c r="D126" i="43"/>
  <c r="E126" i="43"/>
  <c r="E186" i="43"/>
  <c r="E193" i="43"/>
  <c r="D193" i="43"/>
  <c r="E183" i="43"/>
  <c r="D186" i="43"/>
  <c r="E120" i="41"/>
  <c r="D305" i="43"/>
  <c r="E152" i="43"/>
  <c r="D155" i="43"/>
  <c r="A16" i="26"/>
  <c r="M6" i="7"/>
  <c r="C16" i="26"/>
  <c r="A17" i="26"/>
  <c r="E119" i="43"/>
  <c r="D93" i="43"/>
  <c r="D59" i="43"/>
  <c r="E93" i="43"/>
  <c r="D152" i="43"/>
  <c r="D92" i="43"/>
  <c r="G73" i="18"/>
  <c r="E333" i="43"/>
  <c r="D183" i="43"/>
  <c r="E152" i="41"/>
  <c r="I43" i="4"/>
  <c r="I54" i="3" s="1"/>
  <c r="G54" i="3"/>
  <c r="E39" i="4"/>
  <c r="E92" i="43"/>
  <c r="E305" i="43"/>
  <c r="A27" i="24"/>
  <c r="A28" i="24"/>
  <c r="E163" i="43"/>
  <c r="E165" i="43"/>
  <c r="E59" i="43"/>
  <c r="D121" i="43"/>
  <c r="D122" i="43"/>
  <c r="E121" i="43"/>
  <c r="E122" i="43"/>
  <c r="D119" i="43"/>
  <c r="E562" i="43"/>
  <c r="A20" i="26"/>
  <c r="A19" i="26"/>
  <c r="O10" i="9"/>
  <c r="C19" i="26" s="1"/>
  <c r="F43" i="4"/>
  <c r="F54" i="3"/>
  <c r="E145" i="43"/>
  <c r="D145" i="43"/>
  <c r="A30" i="24"/>
  <c r="A31" i="24"/>
  <c r="D163" i="43"/>
  <c r="D165" i="43"/>
  <c r="A23" i="26"/>
  <c r="A22" i="26"/>
  <c r="O688" i="9"/>
  <c r="C22" i="26" s="1"/>
  <c r="B392" i="9"/>
  <c r="B326" i="12"/>
  <c r="B327" i="12"/>
  <c r="B328" i="12"/>
  <c r="B329" i="12"/>
  <c r="B330" i="12"/>
  <c r="B331" i="12"/>
  <c r="B332" i="12"/>
  <c r="B333" i="12"/>
  <c r="B334" i="12"/>
  <c r="B335" i="12"/>
  <c r="B336" i="12"/>
  <c r="A34" i="24"/>
  <c r="A35" i="24"/>
  <c r="A26" i="26"/>
  <c r="A25" i="26"/>
  <c r="A38" i="24"/>
  <c r="A37" i="24"/>
  <c r="A28" i="26"/>
  <c r="M12" i="7"/>
  <c r="C28" i="26"/>
  <c r="A29" i="26"/>
  <c r="A31" i="26"/>
  <c r="A32" i="26"/>
  <c r="M13" i="7"/>
  <c r="C31" i="26"/>
  <c r="A35" i="26"/>
  <c r="A34" i="26"/>
  <c r="F338" i="12"/>
  <c r="C34" i="26"/>
  <c r="A41" i="26"/>
  <c r="A40" i="26"/>
  <c r="O38" i="9"/>
  <c r="C40" i="26" s="1"/>
  <c r="A44" i="26"/>
  <c r="A43" i="26"/>
  <c r="F66" i="12"/>
  <c r="C43" i="26"/>
  <c r="A47" i="26"/>
  <c r="A46" i="26"/>
  <c r="F152" i="12"/>
  <c r="C46" i="26"/>
  <c r="A49" i="26"/>
  <c r="F161" i="12"/>
  <c r="C49" i="26"/>
  <c r="A50" i="26"/>
  <c r="A52" i="26"/>
  <c r="F165" i="12"/>
  <c r="C52" i="26"/>
  <c r="A53" i="26"/>
  <c r="A56" i="26"/>
  <c r="A55" i="26"/>
  <c r="O152" i="9"/>
  <c r="C56" i="26" s="1"/>
  <c r="F169" i="12"/>
  <c r="C55" i="26"/>
  <c r="A58" i="26"/>
  <c r="A59" i="26"/>
  <c r="A61" i="26"/>
  <c r="F187" i="12"/>
  <c r="C61" i="26"/>
  <c r="A62" i="26"/>
  <c r="O203" i="9"/>
  <c r="F180" i="12"/>
  <c r="C58" i="26"/>
  <c r="A65" i="26"/>
  <c r="A64" i="26"/>
  <c r="F199" i="12"/>
  <c r="C64" i="26"/>
  <c r="A68" i="26"/>
  <c r="A67" i="26"/>
  <c r="F226" i="12"/>
  <c r="C67" i="26"/>
  <c r="A70" i="26"/>
  <c r="A71" i="26"/>
  <c r="A73" i="26"/>
  <c r="O318" i="9"/>
  <c r="C70" i="26" s="1"/>
  <c r="F289" i="12"/>
  <c r="C73" i="26"/>
  <c r="A74" i="26"/>
  <c r="A77" i="26"/>
  <c r="A76" i="26"/>
  <c r="F297" i="12"/>
  <c r="C76" i="26"/>
  <c r="A80" i="26"/>
  <c r="A79" i="26"/>
  <c r="F307" i="12"/>
  <c r="C79" i="26"/>
  <c r="A82" i="26"/>
  <c r="F356" i="12"/>
  <c r="C82" i="26"/>
  <c r="A83" i="26"/>
  <c r="A85" i="26"/>
  <c r="O11" i="9"/>
  <c r="C85" i="26" s="1"/>
  <c r="A86" i="26"/>
  <c r="A89" i="26"/>
  <c r="A88" i="26"/>
  <c r="O28" i="9"/>
  <c r="A92" i="26"/>
  <c r="A91" i="26"/>
  <c r="O33" i="9"/>
  <c r="C91" i="26" s="1"/>
  <c r="A94" i="26"/>
  <c r="O406" i="9"/>
  <c r="C94" i="26" s="1"/>
  <c r="A95" i="26"/>
  <c r="A97" i="26"/>
  <c r="O104" i="9"/>
  <c r="C97" i="26" s="1"/>
  <c r="A98" i="26"/>
  <c r="A100" i="26"/>
  <c r="O106" i="9"/>
  <c r="C100" i="26" s="1"/>
  <c r="A101" i="26"/>
  <c r="A104" i="26"/>
  <c r="A103" i="26"/>
  <c r="O110" i="9"/>
  <c r="C103" i="26" s="1"/>
  <c r="O129" i="9"/>
  <c r="A106" i="26"/>
  <c r="A107" i="26"/>
  <c r="O124" i="9"/>
  <c r="C106" i="26" s="1"/>
  <c r="O385" i="9"/>
  <c r="D106" i="26" s="1"/>
  <c r="A109" i="26"/>
  <c r="A110" i="26"/>
  <c r="A113" i="26"/>
  <c r="A112" i="26"/>
  <c r="O241" i="9"/>
  <c r="C112" i="26" s="1"/>
  <c r="O128" i="9"/>
  <c r="C109" i="26" s="1"/>
  <c r="A115" i="26"/>
  <c r="A116" i="26"/>
  <c r="O336" i="9"/>
  <c r="C115" i="26" s="1"/>
  <c r="A119" i="26"/>
  <c r="A118" i="26"/>
  <c r="O331" i="9"/>
  <c r="C118" i="26" s="1"/>
  <c r="A122" i="26"/>
  <c r="A121" i="26"/>
  <c r="O344" i="9"/>
  <c r="C121" i="26" s="1"/>
  <c r="A124" i="26"/>
  <c r="A125" i="26"/>
  <c r="A127" i="26"/>
  <c r="A128" i="26"/>
  <c r="O427" i="9"/>
  <c r="O379" i="9"/>
  <c r="C124" i="26" s="1"/>
  <c r="A130" i="26"/>
  <c r="A131" i="26"/>
  <c r="O443" i="9"/>
  <c r="C127" i="26" s="1"/>
  <c r="O169" i="9"/>
  <c r="O507" i="9"/>
  <c r="C130" i="26" s="1"/>
  <c r="A134" i="26"/>
  <c r="A133" i="26"/>
  <c r="A137" i="26"/>
  <c r="A136" i="26"/>
  <c r="O544" i="9"/>
  <c r="C136" i="26" s="1"/>
  <c r="A139" i="26"/>
  <c r="O564" i="9"/>
  <c r="C139" i="26" s="1"/>
  <c r="A140" i="26"/>
  <c r="A143" i="26"/>
  <c r="A142" i="26"/>
  <c r="O579" i="9"/>
  <c r="C142" i="26" s="1"/>
  <c r="A147" i="26"/>
  <c r="A146" i="26"/>
  <c r="O220" i="9"/>
  <c r="C146" i="26" s="1"/>
  <c r="A149" i="26"/>
  <c r="A150" i="26"/>
  <c r="A152" i="26"/>
  <c r="O508" i="9"/>
  <c r="C152" i="26" s="1"/>
  <c r="A153" i="26"/>
  <c r="A155" i="26"/>
  <c r="O329" i="9"/>
  <c r="C155" i="26" s="1"/>
  <c r="A156" i="26"/>
  <c r="A158" i="26"/>
  <c r="O243" i="9"/>
  <c r="C158" i="26" s="1"/>
  <c r="A159" i="26"/>
  <c r="A162" i="26"/>
  <c r="A161" i="26"/>
  <c r="O509" i="9"/>
  <c r="C161" i="26" s="1"/>
  <c r="A188" i="26"/>
  <c r="A187" i="26"/>
  <c r="A190" i="26"/>
  <c r="O114" i="9"/>
  <c r="A191" i="26"/>
  <c r="A210" i="26"/>
  <c r="O115" i="9"/>
  <c r="A209" i="26"/>
  <c r="I262" i="28"/>
  <c r="I8" i="50"/>
  <c r="J43" i="7" l="1"/>
  <c r="J47" i="7" s="1"/>
  <c r="H21" i="4"/>
  <c r="B40" i="4"/>
  <c r="C257" i="52"/>
  <c r="D161" i="52"/>
  <c r="H161" i="52" s="1"/>
  <c r="H128" i="52"/>
  <c r="E219" i="17"/>
  <c r="M397" i="9" s="1"/>
  <c r="E228" i="17"/>
  <c r="E199" i="38" s="1"/>
  <c r="E106" i="17"/>
  <c r="F210" i="17"/>
  <c r="E186" i="29" s="1"/>
  <c r="D34" i="17"/>
  <c r="H34" i="17" s="1"/>
  <c r="E167" i="43" s="1"/>
  <c r="D88" i="17"/>
  <c r="L147" i="9" s="1"/>
  <c r="D144" i="17"/>
  <c r="D151" i="17"/>
  <c r="D130" i="29" s="1"/>
  <c r="E151" i="17"/>
  <c r="M228" i="9" s="1"/>
  <c r="M229" i="9" s="1"/>
  <c r="C164" i="17"/>
  <c r="F161" i="52"/>
  <c r="D194" i="17"/>
  <c r="H194" i="17" s="1"/>
  <c r="E291" i="43" s="1"/>
  <c r="E152" i="18"/>
  <c r="E240" i="17"/>
  <c r="E34" i="17"/>
  <c r="M42" i="9" s="1"/>
  <c r="E234" i="18"/>
  <c r="F113" i="41"/>
  <c r="F216" i="41"/>
  <c r="T216" i="41" s="1"/>
  <c r="AF216" i="41" s="1"/>
  <c r="D163" i="41"/>
  <c r="D152" i="18"/>
  <c r="D233" i="41"/>
  <c r="F210" i="18"/>
  <c r="T210" i="18" s="1"/>
  <c r="AF210" i="18" s="1"/>
  <c r="AR210" i="18" s="1"/>
  <c r="D258" i="33"/>
  <c r="F14" i="4" s="1"/>
  <c r="F31" i="4" s="1"/>
  <c r="D43" i="18"/>
  <c r="F43" i="18" s="1"/>
  <c r="T43" i="18" s="1"/>
  <c r="AC43" i="18" s="1"/>
  <c r="AR43" i="18" s="1"/>
  <c r="H233" i="9"/>
  <c r="H723" i="9" s="1"/>
  <c r="F263" i="17"/>
  <c r="E234" i="29" s="1"/>
  <c r="F214" i="41"/>
  <c r="T214" i="41" s="1"/>
  <c r="AF214" i="41" s="1"/>
  <c r="AR214" i="41" s="1"/>
  <c r="H12" i="9"/>
  <c r="E107" i="17"/>
  <c r="C8" i="41"/>
  <c r="C99" i="17"/>
  <c r="K128" i="9" s="1"/>
  <c r="F165" i="41"/>
  <c r="T165" i="41" s="1"/>
  <c r="AI165" i="41" s="1"/>
  <c r="J65" i="60"/>
  <c r="O58" i="60"/>
  <c r="I63" i="60" s="1"/>
  <c r="I114" i="60" s="1"/>
  <c r="I135" i="60"/>
  <c r="I58" i="60"/>
  <c r="E174" i="17"/>
  <c r="L267" i="9" s="1"/>
  <c r="D91" i="18"/>
  <c r="F91" i="18" s="1"/>
  <c r="G91" i="18" s="1"/>
  <c r="T91" i="18" s="1"/>
  <c r="AR91" i="18" s="1"/>
  <c r="D92" i="18"/>
  <c r="F92" i="18" s="1"/>
  <c r="C159" i="17"/>
  <c r="H267" i="9" s="1"/>
  <c r="E202" i="17"/>
  <c r="M352" i="9" s="1"/>
  <c r="E199" i="18"/>
  <c r="E160" i="17"/>
  <c r="E109" i="17"/>
  <c r="F16" i="4"/>
  <c r="F33" i="4" s="1"/>
  <c r="D156" i="17"/>
  <c r="H156" i="17" s="1"/>
  <c r="E408" i="43" s="1"/>
  <c r="C8" i="38"/>
  <c r="D179" i="41"/>
  <c r="D43" i="41"/>
  <c r="F43" i="41" s="1"/>
  <c r="T43" i="41" s="1"/>
  <c r="D138" i="17"/>
  <c r="I14" i="3" s="1"/>
  <c r="F211" i="41"/>
  <c r="T211" i="41" s="1"/>
  <c r="AF211" i="41" s="1"/>
  <c r="E110" i="17"/>
  <c r="E115" i="17"/>
  <c r="C180" i="17"/>
  <c r="G180" i="17" s="1"/>
  <c r="D362" i="43" s="1"/>
  <c r="D109" i="17"/>
  <c r="D93" i="29" s="1"/>
  <c r="F93" i="29" s="1"/>
  <c r="G93" i="29" s="1"/>
  <c r="G153" i="29" s="1"/>
  <c r="D160" i="17"/>
  <c r="H160" i="17" s="1"/>
  <c r="E375" i="43" s="1"/>
  <c r="F257" i="52"/>
  <c r="C233" i="17"/>
  <c r="G233" i="17" s="1"/>
  <c r="D306" i="43" s="1"/>
  <c r="D79" i="17"/>
  <c r="D66" i="29" s="1"/>
  <c r="F66" i="29" s="1"/>
  <c r="G66" i="29" s="1"/>
  <c r="D9" i="29"/>
  <c r="F9" i="29" s="1"/>
  <c r="T9" i="29" s="1"/>
  <c r="AR9" i="29" s="1"/>
  <c r="F239" i="17"/>
  <c r="E210" i="29" s="1"/>
  <c r="C188" i="17"/>
  <c r="H286" i="9"/>
  <c r="D62" i="17"/>
  <c r="D50" i="29" s="1"/>
  <c r="F50" i="29" s="1"/>
  <c r="T50" i="29" s="1"/>
  <c r="AC50" i="29" s="1"/>
  <c r="AR50" i="29" s="1"/>
  <c r="D125" i="41"/>
  <c r="D172" i="17"/>
  <c r="D106" i="17"/>
  <c r="H106" i="17" s="1"/>
  <c r="E135" i="43" s="1"/>
  <c r="D131" i="17"/>
  <c r="L192" i="9" s="1"/>
  <c r="E145" i="17"/>
  <c r="E125" i="38" s="1"/>
  <c r="E156" i="17"/>
  <c r="E134" i="38" s="1"/>
  <c r="D143" i="18"/>
  <c r="F162" i="17"/>
  <c r="E140" i="29" s="1"/>
  <c r="K305" i="9"/>
  <c r="L328" i="9"/>
  <c r="E224" i="17"/>
  <c r="E11" i="4"/>
  <c r="E28" i="4" s="1"/>
  <c r="H7" i="7"/>
  <c r="E239" i="17"/>
  <c r="E210" i="38" s="1"/>
  <c r="C187" i="17"/>
  <c r="C48" i="33"/>
  <c r="E129" i="17"/>
  <c r="M190" i="9" s="1"/>
  <c r="C189" i="33"/>
  <c r="E257" i="17"/>
  <c r="J30" i="3" s="1"/>
  <c r="E154" i="18"/>
  <c r="D188" i="17"/>
  <c r="G15" i="4"/>
  <c r="G32" i="4" s="1"/>
  <c r="F186" i="17"/>
  <c r="E163" i="29" s="1"/>
  <c r="E33" i="17"/>
  <c r="M41" i="9" s="1"/>
  <c r="F146" i="17"/>
  <c r="E126" i="29" s="1"/>
  <c r="F112" i="41"/>
  <c r="C197" i="17"/>
  <c r="G197" i="17" s="1"/>
  <c r="D295" i="43" s="1"/>
  <c r="D31" i="18"/>
  <c r="F31" i="18" s="1"/>
  <c r="D106" i="18"/>
  <c r="T99" i="41"/>
  <c r="AR99" i="41" s="1"/>
  <c r="D233" i="17"/>
  <c r="L434" i="9" s="1"/>
  <c r="I28" i="3" s="1"/>
  <c r="F161" i="17"/>
  <c r="E139" i="29" s="1"/>
  <c r="E128" i="17"/>
  <c r="M189" i="9" s="1"/>
  <c r="D204" i="41"/>
  <c r="C208" i="17"/>
  <c r="D184" i="38" s="1"/>
  <c r="F158" i="17"/>
  <c r="E136" i="29" s="1"/>
  <c r="H302" i="9"/>
  <c r="J302" i="9" s="1"/>
  <c r="F14" i="3"/>
  <c r="D185" i="18"/>
  <c r="D132" i="17"/>
  <c r="H132" i="17" s="1"/>
  <c r="E254" i="43" s="1"/>
  <c r="C224" i="17"/>
  <c r="D179" i="38" s="1"/>
  <c r="F176" i="17"/>
  <c r="E154" i="29" s="1"/>
  <c r="C160" i="17"/>
  <c r="G160" i="17" s="1"/>
  <c r="D375" i="43" s="1"/>
  <c r="F233" i="17"/>
  <c r="E204" i="29" s="1"/>
  <c r="E241" i="17"/>
  <c r="M485" i="9" s="1"/>
  <c r="I456" i="9" s="1"/>
  <c r="M456" i="9" s="1"/>
  <c r="H43" i="9"/>
  <c r="D27" i="18"/>
  <c r="F27" i="18" s="1"/>
  <c r="T27" i="18" s="1"/>
  <c r="AC27" i="18" s="1"/>
  <c r="AR27" i="18" s="1"/>
  <c r="E157" i="17"/>
  <c r="E135" i="38" s="1"/>
  <c r="I12" i="9"/>
  <c r="H289" i="9"/>
  <c r="F17" i="3"/>
  <c r="F151" i="17"/>
  <c r="F152" i="17" s="1"/>
  <c r="H327" i="9"/>
  <c r="E186" i="41"/>
  <c r="F258" i="33"/>
  <c r="E232" i="41" s="1"/>
  <c r="H144" i="9"/>
  <c r="D180" i="17"/>
  <c r="C165" i="17"/>
  <c r="D143" i="38" s="1"/>
  <c r="H284" i="9"/>
  <c r="C156" i="17"/>
  <c r="G156" i="17" s="1"/>
  <c r="D408" i="43" s="1"/>
  <c r="H306" i="9"/>
  <c r="E179" i="18"/>
  <c r="E125" i="18"/>
  <c r="F125" i="18" s="1"/>
  <c r="N125" i="18" s="1"/>
  <c r="F150" i="41"/>
  <c r="T150" i="41" s="1"/>
  <c r="G12" i="51"/>
  <c r="E119" i="41"/>
  <c r="F119" i="41" s="1"/>
  <c r="F168" i="18"/>
  <c r="T168" i="18" s="1"/>
  <c r="AC168" i="18" s="1"/>
  <c r="AR168" i="18" s="1"/>
  <c r="E242" i="17"/>
  <c r="E213" i="38" s="1"/>
  <c r="D71" i="41"/>
  <c r="F71" i="41" s="1"/>
  <c r="T71" i="41" s="1"/>
  <c r="AG71" i="41" s="1"/>
  <c r="F207" i="17"/>
  <c r="E183" i="29" s="1"/>
  <c r="E77" i="17"/>
  <c r="E85" i="17"/>
  <c r="J28" i="8" s="1"/>
  <c r="F241" i="17"/>
  <c r="E212" i="29" s="1"/>
  <c r="C193" i="17"/>
  <c r="D168" i="38" s="1"/>
  <c r="H331" i="9"/>
  <c r="E14" i="3"/>
  <c r="C110" i="52"/>
  <c r="C263" i="52" s="1"/>
  <c r="D116" i="33"/>
  <c r="D178" i="18"/>
  <c r="D56" i="17"/>
  <c r="D45" i="29" s="1"/>
  <c r="F45" i="29" s="1"/>
  <c r="T45" i="29" s="1"/>
  <c r="C114" i="17"/>
  <c r="G114" i="17" s="1"/>
  <c r="D143" i="43" s="1"/>
  <c r="E139" i="17"/>
  <c r="C207" i="17"/>
  <c r="G207" i="17" s="1"/>
  <c r="D304" i="43" s="1"/>
  <c r="L306" i="9"/>
  <c r="M306" i="9" s="1"/>
  <c r="H287" i="9"/>
  <c r="E115" i="41"/>
  <c r="F115" i="41" s="1"/>
  <c r="G115" i="41" s="1"/>
  <c r="G171" i="41" s="1"/>
  <c r="F133" i="17"/>
  <c r="E115" i="29" s="1"/>
  <c r="E228" i="41"/>
  <c r="F257" i="17"/>
  <c r="E228" i="29" s="1"/>
  <c r="C54" i="17"/>
  <c r="G54" i="17" s="1"/>
  <c r="D156" i="43" s="1"/>
  <c r="G54" i="52"/>
  <c r="H123" i="9"/>
  <c r="D79" i="18"/>
  <c r="F79" i="18" s="1"/>
  <c r="T79" i="18" s="1"/>
  <c r="AC79" i="18" s="1"/>
  <c r="AR79" i="18" s="1"/>
  <c r="G158" i="41"/>
  <c r="T98" i="41"/>
  <c r="AR98" i="41" s="1"/>
  <c r="F137" i="18"/>
  <c r="T137" i="18" s="1"/>
  <c r="AR137" i="18" s="1"/>
  <c r="F194" i="17"/>
  <c r="E169" i="29" s="1"/>
  <c r="C196" i="17"/>
  <c r="K330" i="9" s="1"/>
  <c r="C163" i="17"/>
  <c r="H271" i="9" s="1"/>
  <c r="C23" i="17"/>
  <c r="D15" i="38" s="1"/>
  <c r="F15" i="38" s="1"/>
  <c r="T15" i="38" s="1"/>
  <c r="X15" i="38" s="1"/>
  <c r="AR15" i="38" s="1"/>
  <c r="F209" i="17"/>
  <c r="E185" i="29" s="1"/>
  <c r="I330" i="9"/>
  <c r="F159" i="41"/>
  <c r="T159" i="41" s="1"/>
  <c r="F179" i="17"/>
  <c r="E157" i="29" s="1"/>
  <c r="E135" i="18"/>
  <c r="F159" i="17"/>
  <c r="E137" i="29" s="1"/>
  <c r="L12" i="9"/>
  <c r="E197" i="17"/>
  <c r="E172" i="38" s="1"/>
  <c r="E159" i="17"/>
  <c r="E137" i="38" s="1"/>
  <c r="H305" i="9"/>
  <c r="D36" i="18"/>
  <c r="F36" i="18" s="1"/>
  <c r="T36" i="18" s="1"/>
  <c r="AC36" i="18" s="1"/>
  <c r="AR36" i="18" s="1"/>
  <c r="C223" i="17"/>
  <c r="D178" i="38" s="1"/>
  <c r="C160" i="52"/>
  <c r="G160" i="52" s="1"/>
  <c r="I7" i="7"/>
  <c r="C128" i="17"/>
  <c r="D110" i="38" s="1"/>
  <c r="E133" i="17"/>
  <c r="E115" i="38" s="1"/>
  <c r="C158" i="17"/>
  <c r="D136" i="38" s="1"/>
  <c r="E112" i="17"/>
  <c r="E258" i="33"/>
  <c r="E261" i="17" s="1"/>
  <c r="E65" i="17"/>
  <c r="M108" i="9" s="1"/>
  <c r="E172" i="18"/>
  <c r="F131" i="17"/>
  <c r="E113" i="29" s="1"/>
  <c r="F181" i="17"/>
  <c r="E159" i="29" s="1"/>
  <c r="D196" i="17"/>
  <c r="L330" i="9" s="1"/>
  <c r="C76" i="17"/>
  <c r="H13" i="8" s="1"/>
  <c r="D128" i="17"/>
  <c r="D110" i="29" s="1"/>
  <c r="E162" i="17"/>
  <c r="E140" i="38" s="1"/>
  <c r="F218" i="18"/>
  <c r="T218" i="18" s="1"/>
  <c r="AF218" i="18" s="1"/>
  <c r="AR218" i="18" s="1"/>
  <c r="D195" i="17"/>
  <c r="H195" i="17" s="1"/>
  <c r="E294" i="43" s="1"/>
  <c r="D94" i="17"/>
  <c r="H94" i="17" s="1"/>
  <c r="E184" i="43" s="1"/>
  <c r="E233" i="18"/>
  <c r="E152" i="33"/>
  <c r="E136" i="18"/>
  <c r="E13" i="8"/>
  <c r="C57" i="33"/>
  <c r="F195" i="41"/>
  <c r="T195" i="41" s="1"/>
  <c r="AC195" i="41" s="1"/>
  <c r="AR195" i="41" s="1"/>
  <c r="D8" i="18"/>
  <c r="F8" i="18" s="1"/>
  <c r="G8" i="18" s="1"/>
  <c r="T8" i="18" s="1"/>
  <c r="AR8" i="18" s="1"/>
  <c r="D23" i="41"/>
  <c r="F23" i="41" s="1"/>
  <c r="E97" i="17"/>
  <c r="M126" i="9" s="1"/>
  <c r="M62" i="9"/>
  <c r="E14" i="17"/>
  <c r="M11" i="9" s="1"/>
  <c r="D64" i="17"/>
  <c r="D52" i="29" s="1"/>
  <c r="F52" i="29" s="1"/>
  <c r="T52" i="29" s="1"/>
  <c r="AC52" i="29" s="1"/>
  <c r="C40" i="17"/>
  <c r="D31" i="38" s="1"/>
  <c r="F31" i="38" s="1"/>
  <c r="E54" i="17"/>
  <c r="M93" i="9" s="1"/>
  <c r="C247" i="17"/>
  <c r="D169" i="29"/>
  <c r="D110" i="17"/>
  <c r="D94" i="29" s="1"/>
  <c r="F94" i="29" s="1"/>
  <c r="G94" i="29" s="1"/>
  <c r="G154" i="29" s="1"/>
  <c r="D212" i="29"/>
  <c r="H309" i="9"/>
  <c r="D31" i="41"/>
  <c r="F31" i="41" s="1"/>
  <c r="D159" i="38"/>
  <c r="D114" i="17"/>
  <c r="H114" i="17" s="1"/>
  <c r="E143" i="43" s="1"/>
  <c r="D257" i="52"/>
  <c r="H257" i="52" s="1"/>
  <c r="F175" i="52"/>
  <c r="F178" i="17" s="1"/>
  <c r="E156" i="29" s="1"/>
  <c r="G7" i="7"/>
  <c r="E195" i="17"/>
  <c r="M329" i="9" s="1"/>
  <c r="E223" i="17"/>
  <c r="E178" i="38" s="1"/>
  <c r="C239" i="17"/>
  <c r="G239" i="17" s="1"/>
  <c r="E114" i="17"/>
  <c r="F164" i="17"/>
  <c r="E142" i="29" s="1"/>
  <c r="F246" i="17"/>
  <c r="E217" i="29" s="1"/>
  <c r="F243" i="17"/>
  <c r="E214" i="29" s="1"/>
  <c r="F177" i="41"/>
  <c r="T177" i="41" s="1"/>
  <c r="AN177" i="41" s="1"/>
  <c r="F234" i="17"/>
  <c r="E205" i="29" s="1"/>
  <c r="F250" i="17"/>
  <c r="E221" i="29" s="1"/>
  <c r="E194" i="41"/>
  <c r="F194" i="41" s="1"/>
  <c r="F218" i="17"/>
  <c r="E194" i="29" s="1"/>
  <c r="I33" i="9"/>
  <c r="D26" i="17"/>
  <c r="L33" i="9" s="1"/>
  <c r="D19" i="41"/>
  <c r="F19" i="41" s="1"/>
  <c r="D200" i="18"/>
  <c r="F200" i="18" s="1"/>
  <c r="C229" i="17"/>
  <c r="D200" i="38" s="1"/>
  <c r="H120" i="52"/>
  <c r="D122" i="17"/>
  <c r="H122" i="17" s="1"/>
  <c r="E242" i="43" s="1"/>
  <c r="G69" i="52"/>
  <c r="C69" i="17"/>
  <c r="D57" i="38" s="1"/>
  <c r="F57" i="38" s="1"/>
  <c r="T57" i="38" s="1"/>
  <c r="AC57" i="38" s="1"/>
  <c r="AR57" i="38" s="1"/>
  <c r="E169" i="18"/>
  <c r="J328" i="9"/>
  <c r="E194" i="17"/>
  <c r="M328" i="9" s="1"/>
  <c r="E199" i="41"/>
  <c r="F199" i="41" s="1"/>
  <c r="T199" i="41" s="1"/>
  <c r="AP199" i="41" s="1"/>
  <c r="F228" i="17"/>
  <c r="E199" i="29" s="1"/>
  <c r="D240" i="17"/>
  <c r="H240" i="17" s="1"/>
  <c r="H234" i="52"/>
  <c r="E122" i="17"/>
  <c r="J160" i="9"/>
  <c r="H127" i="9"/>
  <c r="D83" i="18"/>
  <c r="F83" i="18" s="1"/>
  <c r="T83" i="18" s="1"/>
  <c r="AC83" i="18" s="1"/>
  <c r="AR83" i="18" s="1"/>
  <c r="F14" i="8"/>
  <c r="D75" i="17"/>
  <c r="I14" i="8" s="1"/>
  <c r="F170" i="41"/>
  <c r="L170" i="41" s="1"/>
  <c r="T170" i="41" s="1"/>
  <c r="AR170" i="41" s="1"/>
  <c r="C175" i="17"/>
  <c r="G175" i="17" s="1"/>
  <c r="D376" i="43" s="1"/>
  <c r="L44" i="41"/>
  <c r="D153" i="18"/>
  <c r="D210" i="17"/>
  <c r="H210" i="17" s="1"/>
  <c r="E303" i="43" s="1"/>
  <c r="C124" i="33"/>
  <c r="F195" i="17"/>
  <c r="E170" i="29" s="1"/>
  <c r="L6" i="29" s="1"/>
  <c r="H15" i="52"/>
  <c r="F197" i="17"/>
  <c r="E172" i="29" s="1"/>
  <c r="E22" i="17"/>
  <c r="M29" i="9" s="1"/>
  <c r="C85" i="17"/>
  <c r="D71" i="38" s="1"/>
  <c r="F71" i="38" s="1"/>
  <c r="T71" i="38" s="1"/>
  <c r="AG71" i="38" s="1"/>
  <c r="AR71" i="38" s="1"/>
  <c r="E13" i="17"/>
  <c r="M10" i="9" s="1"/>
  <c r="E113" i="17"/>
  <c r="E195" i="38"/>
  <c r="AR26" i="18"/>
  <c r="E209" i="38"/>
  <c r="D186" i="41"/>
  <c r="D107" i="17"/>
  <c r="H107" i="17" s="1"/>
  <c r="E136" i="43" s="1"/>
  <c r="J327" i="9"/>
  <c r="I160" i="9"/>
  <c r="D66" i="18"/>
  <c r="F66" i="18" s="1"/>
  <c r="E109" i="52"/>
  <c r="E111" i="17" s="1"/>
  <c r="F138" i="18"/>
  <c r="T138" i="18" s="1"/>
  <c r="AH138" i="18" s="1"/>
  <c r="AR138" i="18" s="1"/>
  <c r="E23" i="17"/>
  <c r="M30" i="9" s="1"/>
  <c r="D78" i="17"/>
  <c r="C172" i="17"/>
  <c r="I265" i="9" s="1"/>
  <c r="F153" i="41"/>
  <c r="F168" i="33"/>
  <c r="F140" i="33"/>
  <c r="E235" i="18"/>
  <c r="F235" i="18" s="1"/>
  <c r="T235" i="18" s="1"/>
  <c r="AR235" i="18" s="1"/>
  <c r="D163" i="18"/>
  <c r="C123" i="17"/>
  <c r="D106" i="38" s="1"/>
  <c r="C238" i="17"/>
  <c r="D209" i="38" s="1"/>
  <c r="F183" i="41"/>
  <c r="J183" i="41" s="1"/>
  <c r="T183" i="41" s="1"/>
  <c r="AR183" i="41" s="1"/>
  <c r="E110" i="18"/>
  <c r="D94" i="41"/>
  <c r="F94" i="41" s="1"/>
  <c r="G94" i="41" s="1"/>
  <c r="G154" i="41" s="1"/>
  <c r="D172" i="18"/>
  <c r="K62" i="9"/>
  <c r="C94" i="17"/>
  <c r="D79" i="38" s="1"/>
  <c r="F79" i="38" s="1"/>
  <c r="T79" i="38" s="1"/>
  <c r="AC79" i="38" s="1"/>
  <c r="H109" i="52"/>
  <c r="C46" i="17"/>
  <c r="D36" i="38" s="1"/>
  <c r="F36" i="38" s="1"/>
  <c r="T36" i="38" s="1"/>
  <c r="AC36" i="38" s="1"/>
  <c r="AR36" i="38" s="1"/>
  <c r="L312" i="9"/>
  <c r="M312" i="9" s="1"/>
  <c r="D175" i="17"/>
  <c r="D153" i="29" s="1"/>
  <c r="D141" i="18"/>
  <c r="D181" i="17"/>
  <c r="D159" i="29" s="1"/>
  <c r="D209" i="17"/>
  <c r="D185" i="29" s="1"/>
  <c r="F219" i="17"/>
  <c r="E195" i="29" s="1"/>
  <c r="F137" i="41"/>
  <c r="T137" i="41" s="1"/>
  <c r="AR137" i="41" s="1"/>
  <c r="I306" i="9"/>
  <c r="J306" i="9" s="1"/>
  <c r="E195" i="18"/>
  <c r="F195" i="18" s="1"/>
  <c r="T195" i="18" s="1"/>
  <c r="E181" i="17"/>
  <c r="E159" i="38" s="1"/>
  <c r="H293" i="9"/>
  <c r="D177" i="17"/>
  <c r="D155" i="29" s="1"/>
  <c r="D115" i="17"/>
  <c r="H115" i="17" s="1"/>
  <c r="E140" i="43" s="1"/>
  <c r="E193" i="17"/>
  <c r="E168" i="38" s="1"/>
  <c r="D205" i="41"/>
  <c r="F205" i="41" s="1"/>
  <c r="AF205" i="41" s="1"/>
  <c r="C79" i="17"/>
  <c r="G79" i="17" s="1"/>
  <c r="D64" i="43" s="1"/>
  <c r="D158" i="17"/>
  <c r="F188" i="17"/>
  <c r="E165" i="29" s="1"/>
  <c r="D54" i="17"/>
  <c r="H54" i="17" s="1"/>
  <c r="E156" i="43" s="1"/>
  <c r="F160" i="17"/>
  <c r="E138" i="29" s="1"/>
  <c r="F122" i="17"/>
  <c r="E105" i="29" s="1"/>
  <c r="AS105" i="29" s="1"/>
  <c r="E138" i="17"/>
  <c r="J14" i="3" s="1"/>
  <c r="E210" i="17"/>
  <c r="M379" i="9" s="1"/>
  <c r="AR216" i="41"/>
  <c r="E100" i="17"/>
  <c r="M129" i="9" s="1"/>
  <c r="C86" i="17"/>
  <c r="D72" i="38" s="1"/>
  <c r="F72" i="38" s="1"/>
  <c r="E190" i="18"/>
  <c r="F190" i="18" s="1"/>
  <c r="T190" i="18" s="1"/>
  <c r="E144" i="18"/>
  <c r="E214" i="17"/>
  <c r="E190" i="38" s="1"/>
  <c r="C218" i="17"/>
  <c r="G218" i="17" s="1"/>
  <c r="K396" i="9" s="1"/>
  <c r="D86" i="17"/>
  <c r="D72" i="29" s="1"/>
  <c r="F72" i="29" s="1"/>
  <c r="E180" i="17"/>
  <c r="D228" i="17"/>
  <c r="E166" i="17"/>
  <c r="K274" i="9" s="1"/>
  <c r="F240" i="17"/>
  <c r="E211" i="29" s="1"/>
  <c r="C174" i="17"/>
  <c r="I267" i="9" s="1"/>
  <c r="B187" i="17"/>
  <c r="E225" i="43" s="1"/>
  <c r="C178" i="17"/>
  <c r="G178" i="17" s="1"/>
  <c r="D397" i="43" s="1"/>
  <c r="I308" i="9"/>
  <c r="D158" i="18"/>
  <c r="K73" i="9"/>
  <c r="L247" i="9"/>
  <c r="G108" i="17"/>
  <c r="D137" i="43" s="1"/>
  <c r="D212" i="18"/>
  <c r="F212" i="18" s="1"/>
  <c r="T212" i="18" s="1"/>
  <c r="AF212" i="18" s="1"/>
  <c r="C241" i="17"/>
  <c r="D212" i="38" s="1"/>
  <c r="G218" i="52"/>
  <c r="C219" i="17"/>
  <c r="D195" i="38" s="1"/>
  <c r="D142" i="41"/>
  <c r="F142" i="41" s="1"/>
  <c r="T142" i="41" s="1"/>
  <c r="D164" i="17"/>
  <c r="L309" i="9"/>
  <c r="E156" i="18"/>
  <c r="E178" i="17"/>
  <c r="L271" i="9" s="1"/>
  <c r="H212" i="9"/>
  <c r="D126" i="18"/>
  <c r="C146" i="17"/>
  <c r="G146" i="17" s="1"/>
  <c r="D265" i="43" s="1"/>
  <c r="F25" i="8"/>
  <c r="D69" i="41"/>
  <c r="F69" i="41" s="1"/>
  <c r="T69" i="41" s="1"/>
  <c r="D83" i="17"/>
  <c r="D69" i="29" s="1"/>
  <c r="F69" i="29" s="1"/>
  <c r="T69" i="29" s="1"/>
  <c r="AD69" i="29" s="1"/>
  <c r="AD239" i="29" s="1"/>
  <c r="D90" i="33"/>
  <c r="E120" i="18"/>
  <c r="G13" i="3"/>
  <c r="H125" i="9"/>
  <c r="C96" i="17"/>
  <c r="D81" i="38" s="1"/>
  <c r="F81" i="38" s="1"/>
  <c r="T81" i="38" s="1"/>
  <c r="AC81" i="38" s="1"/>
  <c r="D12" i="51"/>
  <c r="E12" i="17"/>
  <c r="M9" i="9" s="1"/>
  <c r="J9" i="9"/>
  <c r="F132" i="17"/>
  <c r="E114" i="29" s="1"/>
  <c r="E114" i="41"/>
  <c r="F114" i="41" s="1"/>
  <c r="C87" i="17"/>
  <c r="H146" i="9"/>
  <c r="D73" i="18"/>
  <c r="F73" i="18" s="1"/>
  <c r="T73" i="18" s="1"/>
  <c r="AR73" i="18" s="1"/>
  <c r="E158" i="18"/>
  <c r="L311" i="9"/>
  <c r="D140" i="33"/>
  <c r="F13" i="3"/>
  <c r="D165" i="17"/>
  <c r="D143" i="41"/>
  <c r="C147" i="33"/>
  <c r="H194" i="9"/>
  <c r="D115" i="18"/>
  <c r="C133" i="17"/>
  <c r="C12" i="17"/>
  <c r="K9" i="9" s="1"/>
  <c r="H9" i="9"/>
  <c r="I91" i="9"/>
  <c r="D45" i="41"/>
  <c r="F45" i="41" s="1"/>
  <c r="T45" i="41" s="1"/>
  <c r="AC45" i="41" s="1"/>
  <c r="D147" i="33"/>
  <c r="H33" i="52"/>
  <c r="D33" i="17"/>
  <c r="H33" i="17" s="1"/>
  <c r="E176" i="43" s="1"/>
  <c r="D84" i="38"/>
  <c r="F84" i="38" s="1"/>
  <c r="G84" i="38" s="1"/>
  <c r="T84" i="38" s="1"/>
  <c r="D157" i="17"/>
  <c r="H157" i="17" s="1"/>
  <c r="E403" i="43" s="1"/>
  <c r="H228" i="52"/>
  <c r="D234" i="17"/>
  <c r="H234" i="17" s="1"/>
  <c r="E429" i="43" s="1"/>
  <c r="E650" i="43" s="1"/>
  <c r="C195" i="17"/>
  <c r="D170" i="18"/>
  <c r="H329" i="9"/>
  <c r="H111" i="17"/>
  <c r="E146" i="43" s="1"/>
  <c r="D95" i="29"/>
  <c r="F95" i="29" s="1"/>
  <c r="G95" i="29" s="1"/>
  <c r="G155" i="29" s="1"/>
  <c r="D151" i="41"/>
  <c r="F151" i="41" s="1"/>
  <c r="D173" i="17"/>
  <c r="D151" i="29" s="1"/>
  <c r="E158" i="41"/>
  <c r="F158" i="41" s="1"/>
  <c r="F180" i="17"/>
  <c r="E158" i="29" s="1"/>
  <c r="E188" i="17"/>
  <c r="E165" i="38" s="1"/>
  <c r="E165" i="18"/>
  <c r="F165" i="18" s="1"/>
  <c r="G165" i="18" s="1"/>
  <c r="T165" i="18" s="1"/>
  <c r="J74" i="9"/>
  <c r="E47" i="17"/>
  <c r="M74" i="9" s="1"/>
  <c r="E151" i="18"/>
  <c r="F151" i="18" s="1"/>
  <c r="T151" i="18" s="1"/>
  <c r="AH151" i="18" s="1"/>
  <c r="AR151" i="18" s="1"/>
  <c r="E173" i="17"/>
  <c r="E151" i="38" s="1"/>
  <c r="D156" i="41"/>
  <c r="F156" i="41" s="1"/>
  <c r="D178" i="17"/>
  <c r="D156" i="29" s="1"/>
  <c r="H40" i="9"/>
  <c r="D24" i="18"/>
  <c r="F24" i="18" s="1"/>
  <c r="T24" i="18" s="1"/>
  <c r="AC24" i="18" s="1"/>
  <c r="AR24" i="18" s="1"/>
  <c r="J67" i="9"/>
  <c r="E41" i="17"/>
  <c r="M67" i="9" s="1"/>
  <c r="J128" i="9"/>
  <c r="E99" i="17"/>
  <c r="M128" i="9" s="1"/>
  <c r="F134" i="33"/>
  <c r="D139" i="41"/>
  <c r="F139" i="41" s="1"/>
  <c r="T139" i="41" s="1"/>
  <c r="D161" i="17"/>
  <c r="D112" i="18"/>
  <c r="C130" i="17"/>
  <c r="G130" i="17" s="1"/>
  <c r="D256" i="43" s="1"/>
  <c r="H191" i="9"/>
  <c r="C77" i="17"/>
  <c r="D64" i="18"/>
  <c r="F64" i="18" s="1"/>
  <c r="T64" i="18" s="1"/>
  <c r="AR64" i="18" s="1"/>
  <c r="H68" i="9"/>
  <c r="C42" i="17"/>
  <c r="K68" i="9" s="1"/>
  <c r="D33" i="18"/>
  <c r="F33" i="18" s="1"/>
  <c r="T33" i="18" s="1"/>
  <c r="Y33" i="18" s="1"/>
  <c r="AR33" i="18" s="1"/>
  <c r="F238" i="17"/>
  <c r="E209" i="29" s="1"/>
  <c r="E209" i="41"/>
  <c r="F105" i="41"/>
  <c r="T105" i="41" s="1"/>
  <c r="AQ105" i="41" s="1"/>
  <c r="AR105" i="41" s="1"/>
  <c r="AS105" i="41"/>
  <c r="F229" i="17"/>
  <c r="E200" i="29" s="1"/>
  <c r="G164" i="17"/>
  <c r="D354" i="43" s="1"/>
  <c r="H272" i="9"/>
  <c r="I311" i="9"/>
  <c r="J311" i="9" s="1"/>
  <c r="D263" i="17"/>
  <c r="D234" i="29" s="1"/>
  <c r="F212" i="41"/>
  <c r="T212" i="41" s="1"/>
  <c r="AF212" i="41" s="1"/>
  <c r="AR212" i="41" s="1"/>
  <c r="D70" i="18"/>
  <c r="F70" i="18" s="1"/>
  <c r="G70" i="18" s="1"/>
  <c r="T70" i="18" s="1"/>
  <c r="AR70" i="18" s="1"/>
  <c r="H39" i="9"/>
  <c r="D23" i="18"/>
  <c r="F23" i="18" s="1"/>
  <c r="H193" i="9"/>
  <c r="C132" i="17"/>
  <c r="C35" i="17"/>
  <c r="G35" i="17" s="1"/>
  <c r="D168" i="43" s="1"/>
  <c r="E123" i="17"/>
  <c r="M161" i="9" s="1"/>
  <c r="D134" i="33"/>
  <c r="C186" i="17"/>
  <c r="K232" i="9" s="1"/>
  <c r="F123" i="33"/>
  <c r="E106" i="41" s="1"/>
  <c r="AS106" i="41" s="1"/>
  <c r="F264" i="17"/>
  <c r="E235" i="29" s="1"/>
  <c r="H107" i="9"/>
  <c r="C64" i="17"/>
  <c r="D52" i="38" s="1"/>
  <c r="F52" i="38" s="1"/>
  <c r="T52" i="38" s="1"/>
  <c r="AC52" i="38" s="1"/>
  <c r="D52" i="18"/>
  <c r="F52" i="18" s="1"/>
  <c r="T52" i="18" s="1"/>
  <c r="I303" i="9"/>
  <c r="J303" i="9" s="1"/>
  <c r="D150" i="18"/>
  <c r="E196" i="17"/>
  <c r="E171" i="38" s="1"/>
  <c r="E171" i="18"/>
  <c r="D31" i="17"/>
  <c r="D23" i="29" s="1"/>
  <c r="F23" i="29" s="1"/>
  <c r="F262" i="17"/>
  <c r="E233" i="29" s="1"/>
  <c r="D45" i="18"/>
  <c r="F45" i="18" s="1"/>
  <c r="T45" i="18" s="1"/>
  <c r="AC45" i="18" s="1"/>
  <c r="F175" i="17"/>
  <c r="E153" i="29" s="1"/>
  <c r="D209" i="41"/>
  <c r="D238" i="17"/>
  <c r="D202" i="17"/>
  <c r="L352" i="9" s="1"/>
  <c r="H199" i="52"/>
  <c r="F130" i="17"/>
  <c r="E112" i="29" s="1"/>
  <c r="F112" i="29" s="1"/>
  <c r="C56" i="17"/>
  <c r="K91" i="9" s="1"/>
  <c r="E229" i="17"/>
  <c r="E200" i="38" s="1"/>
  <c r="C84" i="17"/>
  <c r="G84" i="17" s="1"/>
  <c r="D107" i="43" s="1"/>
  <c r="E64" i="17"/>
  <c r="M107" i="9" s="1"/>
  <c r="C13" i="17"/>
  <c r="D7" i="38" s="1"/>
  <c r="F7" i="38" s="1"/>
  <c r="G7" i="38" s="1"/>
  <c r="T7" i="38" s="1"/>
  <c r="AR7" i="38" s="1"/>
  <c r="I190" i="9"/>
  <c r="D129" i="17"/>
  <c r="H129" i="17" s="1"/>
  <c r="E251" i="43" s="1"/>
  <c r="E119" i="18"/>
  <c r="F119" i="18" s="1"/>
  <c r="N119" i="18" s="1"/>
  <c r="N54" i="18" s="1"/>
  <c r="E140" i="33"/>
  <c r="I376" i="9"/>
  <c r="D207" i="17"/>
  <c r="D183" i="29" s="1"/>
  <c r="F172" i="17"/>
  <c r="E150" i="29" s="1"/>
  <c r="J376" i="9"/>
  <c r="E183" i="18"/>
  <c r="E207" i="17"/>
  <c r="M376" i="9" s="1"/>
  <c r="E163" i="41"/>
  <c r="E176" i="17"/>
  <c r="L269" i="9" s="1"/>
  <c r="E208" i="17"/>
  <c r="E106" i="18"/>
  <c r="I189" i="9"/>
  <c r="H232" i="9"/>
  <c r="E37" i="3" s="1"/>
  <c r="D224" i="17"/>
  <c r="L356" i="9" s="1"/>
  <c r="C78" i="17"/>
  <c r="G78" i="17" s="1"/>
  <c r="D66" i="43" s="1"/>
  <c r="C15" i="17"/>
  <c r="H55" i="52"/>
  <c r="D55" i="17"/>
  <c r="D104" i="41"/>
  <c r="I159" i="9"/>
  <c r="I163" i="9" s="1"/>
  <c r="F165" i="17"/>
  <c r="E143" i="29" s="1"/>
  <c r="E143" i="41"/>
  <c r="F173" i="17"/>
  <c r="E151" i="29" s="1"/>
  <c r="I145" i="9"/>
  <c r="D84" i="17"/>
  <c r="L145" i="9" s="1"/>
  <c r="J191" i="9"/>
  <c r="E130" i="17"/>
  <c r="E112" i="18"/>
  <c r="C257" i="17"/>
  <c r="D228" i="38" s="1"/>
  <c r="D228" i="18"/>
  <c r="I129" i="9"/>
  <c r="D86" i="41"/>
  <c r="F86" i="41" s="1"/>
  <c r="T86" i="41" s="1"/>
  <c r="AB86" i="41" s="1"/>
  <c r="D100" i="17"/>
  <c r="H100" i="17" s="1"/>
  <c r="E189" i="43" s="1"/>
  <c r="H228" i="9"/>
  <c r="H229" i="9" s="1"/>
  <c r="D130" i="18"/>
  <c r="E135" i="41"/>
  <c r="F135" i="41" s="1"/>
  <c r="T135" i="41" s="1"/>
  <c r="F157" i="17"/>
  <c r="E135" i="29" s="1"/>
  <c r="H330" i="9"/>
  <c r="D171" i="18"/>
  <c r="C90" i="33"/>
  <c r="H40" i="52"/>
  <c r="D40" i="17"/>
  <c r="D31" i="29" s="1"/>
  <c r="F31" i="29" s="1"/>
  <c r="E28" i="8"/>
  <c r="B28" i="8" s="1"/>
  <c r="D71" i="18"/>
  <c r="F71" i="18" s="1"/>
  <c r="T71" i="18" s="1"/>
  <c r="AG71" i="18" s="1"/>
  <c r="I126" i="9"/>
  <c r="D97" i="17"/>
  <c r="D82" i="29" s="1"/>
  <c r="F82" i="29" s="1"/>
  <c r="T82" i="29" s="1"/>
  <c r="I228" i="9"/>
  <c r="F16" i="3" s="1"/>
  <c r="D152" i="33"/>
  <c r="I351" i="9"/>
  <c r="D223" i="17"/>
  <c r="H223" i="17" s="1"/>
  <c r="E310" i="43" s="1"/>
  <c r="D178" i="41"/>
  <c r="F178" i="41" s="1"/>
  <c r="T178" i="41" s="1"/>
  <c r="G30" i="3"/>
  <c r="E228" i="18"/>
  <c r="F265" i="17"/>
  <c r="E236" i="29" s="1"/>
  <c r="E147" i="33"/>
  <c r="E198" i="33"/>
  <c r="D77" i="17"/>
  <c r="D64" i="29" s="1"/>
  <c r="F64" i="29" s="1"/>
  <c r="T64" i="29" s="1"/>
  <c r="AR64" i="29" s="1"/>
  <c r="C151" i="17"/>
  <c r="D130" i="38" s="1"/>
  <c r="E209" i="17"/>
  <c r="M378" i="9" s="1"/>
  <c r="E42" i="17"/>
  <c r="M68" i="9" s="1"/>
  <c r="AC43" i="41"/>
  <c r="AR43" i="41" s="1"/>
  <c r="D218" i="17"/>
  <c r="H218" i="17" s="1"/>
  <c r="E315" i="43" s="1"/>
  <c r="C261" i="17"/>
  <c r="D232" i="38" s="1"/>
  <c r="G257" i="52"/>
  <c r="E144" i="41"/>
  <c r="F166" i="17"/>
  <c r="E144" i="29" s="1"/>
  <c r="H328" i="9"/>
  <c r="C194" i="17"/>
  <c r="K328" i="9" s="1"/>
  <c r="D169" i="18"/>
  <c r="G208" i="52"/>
  <c r="C209" i="17"/>
  <c r="G209" i="17" s="1"/>
  <c r="D302" i="43" s="1"/>
  <c r="D244" i="17"/>
  <c r="C252" i="17"/>
  <c r="D223" i="38" s="1"/>
  <c r="C244" i="17"/>
  <c r="E116" i="33"/>
  <c r="C198" i="33"/>
  <c r="E138" i="41"/>
  <c r="F138" i="41" s="1"/>
  <c r="T138" i="41" s="1"/>
  <c r="AH138" i="41" s="1"/>
  <c r="AR138" i="41" s="1"/>
  <c r="D228" i="41"/>
  <c r="I193" i="9"/>
  <c r="J11" i="9"/>
  <c r="E79" i="17"/>
  <c r="J12" i="8" s="1"/>
  <c r="C75" i="17"/>
  <c r="H14" i="8" s="1"/>
  <c r="D257" i="17"/>
  <c r="D228" i="29" s="1"/>
  <c r="D189" i="33"/>
  <c r="D169" i="41"/>
  <c r="F169" i="41" s="1"/>
  <c r="T169" i="41" s="1"/>
  <c r="AC169" i="41" s="1"/>
  <c r="AR169" i="41" s="1"/>
  <c r="E263" i="17"/>
  <c r="J16" i="4" s="1"/>
  <c r="J33" i="4" s="1"/>
  <c r="C251" i="17"/>
  <c r="E248" i="17"/>
  <c r="M492" i="9" s="1"/>
  <c r="I463" i="9" s="1"/>
  <c r="M463" i="9" s="1"/>
  <c r="E89" i="17"/>
  <c r="E130" i="41"/>
  <c r="I192" i="9"/>
  <c r="E105" i="18"/>
  <c r="AS105" i="18" s="1"/>
  <c r="D214" i="17"/>
  <c r="I22" i="3" s="1"/>
  <c r="E88" i="17"/>
  <c r="M147" i="9" s="1"/>
  <c r="D85" i="17"/>
  <c r="H85" i="17" s="1"/>
  <c r="E102" i="43" s="1"/>
  <c r="D219" i="17"/>
  <c r="L397" i="9" s="1"/>
  <c r="D184" i="18"/>
  <c r="D262" i="17"/>
  <c r="F234" i="41"/>
  <c r="T234" i="41" s="1"/>
  <c r="E245" i="17"/>
  <c r="E216" i="38" s="1"/>
  <c r="D245" i="17"/>
  <c r="H245" i="17" s="1"/>
  <c r="D250" i="17"/>
  <c r="D221" i="29" s="1"/>
  <c r="D186" i="17"/>
  <c r="F171" i="41"/>
  <c r="D145" i="17"/>
  <c r="L211" i="9" s="1"/>
  <c r="D62" i="41"/>
  <c r="F62" i="41" s="1"/>
  <c r="T62" i="41" s="1"/>
  <c r="AG62" i="41" s="1"/>
  <c r="AG239" i="41" s="1"/>
  <c r="F25" i="7" s="1"/>
  <c r="E172" i="17"/>
  <c r="F221" i="41"/>
  <c r="T221" i="41" s="1"/>
  <c r="AF221" i="41" s="1"/>
  <c r="AR221" i="41" s="1"/>
  <c r="C245" i="17"/>
  <c r="C202" i="33"/>
  <c r="E243" i="17"/>
  <c r="M487" i="9" s="1"/>
  <c r="I458" i="9" s="1"/>
  <c r="M458" i="9" s="1"/>
  <c r="H39" i="4"/>
  <c r="H43" i="4" s="1"/>
  <c r="H54" i="3" s="1"/>
  <c r="B54" i="3" s="1"/>
  <c r="J54" i="3"/>
  <c r="C6" i="41"/>
  <c r="G92" i="18"/>
  <c r="T92" i="18" s="1"/>
  <c r="AR92" i="18" s="1"/>
  <c r="D13" i="17"/>
  <c r="H13" i="17" s="1"/>
  <c r="E11" i="43" s="1"/>
  <c r="D7" i="41"/>
  <c r="F7" i="41" s="1"/>
  <c r="G7" i="41" s="1"/>
  <c r="T7" i="41" s="1"/>
  <c r="AR7" i="41" s="1"/>
  <c r="E161" i="17"/>
  <c r="K269" i="9" s="1"/>
  <c r="D97" i="18"/>
  <c r="F97" i="18" s="1"/>
  <c r="E217" i="41"/>
  <c r="E66" i="17"/>
  <c r="M109" i="9" s="1"/>
  <c r="J192" i="9"/>
  <c r="E131" i="17"/>
  <c r="M192" i="9" s="1"/>
  <c r="E176" i="41"/>
  <c r="F202" i="17"/>
  <c r="E176" i="29" s="1"/>
  <c r="F182" i="33"/>
  <c r="F177" i="17"/>
  <c r="E155" i="29" s="1"/>
  <c r="E155" i="41"/>
  <c r="F155" i="41" s="1"/>
  <c r="E233" i="38"/>
  <c r="T92" i="41"/>
  <c r="AR92" i="41" s="1"/>
  <c r="AR24" i="41"/>
  <c r="C113" i="17"/>
  <c r="G113" i="17" s="1"/>
  <c r="D141" i="43" s="1"/>
  <c r="E150" i="18"/>
  <c r="I274" i="9"/>
  <c r="K377" i="9"/>
  <c r="G208" i="17"/>
  <c r="D301" i="43" s="1"/>
  <c r="D137" i="38"/>
  <c r="G159" i="17"/>
  <c r="D347" i="43" s="1"/>
  <c r="E139" i="18"/>
  <c r="H288" i="9"/>
  <c r="E164" i="18"/>
  <c r="F164" i="18" s="1"/>
  <c r="T164" i="18" s="1"/>
  <c r="E187" i="17"/>
  <c r="J233" i="9"/>
  <c r="J723" i="9" s="1"/>
  <c r="D252" i="17"/>
  <c r="H252" i="17" s="1"/>
  <c r="D223" i="41"/>
  <c r="F223" i="41" s="1"/>
  <c r="T223" i="41" s="1"/>
  <c r="AF223" i="41" s="1"/>
  <c r="AR223" i="41" s="1"/>
  <c r="E218" i="17"/>
  <c r="E194" i="18"/>
  <c r="F194" i="18" s="1"/>
  <c r="K268" i="9"/>
  <c r="E138" i="38"/>
  <c r="D142" i="38"/>
  <c r="J190" i="9"/>
  <c r="E111" i="18"/>
  <c r="D159" i="18"/>
  <c r="F159" i="18" s="1"/>
  <c r="I312" i="9"/>
  <c r="J312" i="9" s="1"/>
  <c r="F242" i="17"/>
  <c r="E213" i="29" s="1"/>
  <c r="E213" i="41"/>
  <c r="E153" i="18"/>
  <c r="E175" i="17"/>
  <c r="H248" i="9" s="1"/>
  <c r="D57" i="41"/>
  <c r="F57" i="41" s="1"/>
  <c r="T57" i="41" s="1"/>
  <c r="AC57" i="41" s="1"/>
  <c r="E24" i="17"/>
  <c r="M31" i="9" s="1"/>
  <c r="E134" i="18"/>
  <c r="F134" i="18" s="1"/>
  <c r="T134" i="18" s="1"/>
  <c r="K302" i="9"/>
  <c r="M302" i="9" s="1"/>
  <c r="B302" i="9" s="1"/>
  <c r="J351" i="9"/>
  <c r="E178" i="18"/>
  <c r="D164" i="41"/>
  <c r="F164" i="41" s="1"/>
  <c r="G164" i="41" s="1"/>
  <c r="T164" i="41" s="1"/>
  <c r="D187" i="17"/>
  <c r="D65" i="18"/>
  <c r="F65" i="18" s="1"/>
  <c r="T65" i="18" s="1"/>
  <c r="X65" i="18" s="1"/>
  <c r="AR65" i="18" s="1"/>
  <c r="H106" i="9"/>
  <c r="C63" i="17"/>
  <c r="G63" i="17" s="1"/>
  <c r="D120" i="43" s="1"/>
  <c r="H33" i="9"/>
  <c r="C26" i="17"/>
  <c r="D19" i="38" s="1"/>
  <c r="F19" i="38" s="1"/>
  <c r="F204" i="41"/>
  <c r="D74" i="41"/>
  <c r="F74" i="41" s="1"/>
  <c r="I147" i="9"/>
  <c r="F209" i="18"/>
  <c r="T209" i="18" s="1"/>
  <c r="AF209" i="18" s="1"/>
  <c r="AR209" i="18" s="1"/>
  <c r="D57" i="18"/>
  <c r="F57" i="18" s="1"/>
  <c r="T57" i="18" s="1"/>
  <c r="AC57" i="18" s="1"/>
  <c r="AR57" i="18" s="1"/>
  <c r="C6" i="38"/>
  <c r="D9" i="9"/>
  <c r="C6" i="29"/>
  <c r="I212" i="9"/>
  <c r="D146" i="17"/>
  <c r="H146" i="17" s="1"/>
  <c r="E265" i="43" s="1"/>
  <c r="F187" i="17"/>
  <c r="F253" i="17"/>
  <c r="E224" i="29" s="1"/>
  <c r="F251" i="17"/>
  <c r="E222" i="29" s="1"/>
  <c r="E222" i="41"/>
  <c r="C7" i="41"/>
  <c r="C7" i="38"/>
  <c r="D10" i="9"/>
  <c r="C7" i="29"/>
  <c r="L287" i="9"/>
  <c r="M287" i="9" s="1"/>
  <c r="B287" i="9" s="1"/>
  <c r="C109" i="17"/>
  <c r="E215" i="41"/>
  <c r="F215" i="41" s="1"/>
  <c r="T215" i="41" s="1"/>
  <c r="AF215" i="41" s="1"/>
  <c r="AR215" i="41" s="1"/>
  <c r="F244" i="17"/>
  <c r="E215" i="29" s="1"/>
  <c r="F224" i="41"/>
  <c r="T224" i="41" s="1"/>
  <c r="AF224" i="41" s="1"/>
  <c r="AR224" i="41" s="1"/>
  <c r="H89" i="9"/>
  <c r="C53" i="17"/>
  <c r="D79" i="41"/>
  <c r="F79" i="41" s="1"/>
  <c r="T79" i="41" s="1"/>
  <c r="AC79" i="41" s="1"/>
  <c r="F139" i="17"/>
  <c r="E14" i="4"/>
  <c r="E31" i="4" s="1"/>
  <c r="D232" i="18"/>
  <c r="E15" i="17"/>
  <c r="M12" i="9" s="1"/>
  <c r="G99" i="28"/>
  <c r="G34" i="28"/>
  <c r="G132" i="28"/>
  <c r="G68" i="28"/>
  <c r="G200" i="28"/>
  <c r="G94" i="28"/>
  <c r="G21" i="28"/>
  <c r="G119" i="28"/>
  <c r="G55" i="28"/>
  <c r="G172" i="28"/>
  <c r="G88" i="28"/>
  <c r="G24" i="28"/>
  <c r="G122" i="28"/>
  <c r="G213" i="28"/>
  <c r="G146" i="28"/>
  <c r="G193" i="28"/>
  <c r="G229" i="28"/>
  <c r="G250" i="28"/>
  <c r="G276" i="28"/>
  <c r="G214" i="28"/>
  <c r="G148" i="28"/>
  <c r="G269" i="28"/>
  <c r="G208" i="28"/>
  <c r="G252" i="28"/>
  <c r="G270" i="28"/>
  <c r="E69" i="17"/>
  <c r="M112" i="9" s="1"/>
  <c r="E155" i="18"/>
  <c r="F155" i="18" s="1"/>
  <c r="H74" i="9"/>
  <c r="D37" i="18"/>
  <c r="F37" i="18" s="1"/>
  <c r="T37" i="18" s="1"/>
  <c r="AB37" i="18" s="1"/>
  <c r="AR37" i="18" s="1"/>
  <c r="E265" i="17"/>
  <c r="D239" i="17"/>
  <c r="E247" i="17"/>
  <c r="E213" i="18"/>
  <c r="D235" i="41"/>
  <c r="F235" i="41" s="1"/>
  <c r="T235" i="41" s="1"/>
  <c r="W235" i="41" s="1"/>
  <c r="AR235" i="41" s="1"/>
  <c r="F11" i="4"/>
  <c r="F28" i="4" s="1"/>
  <c r="K113" i="41"/>
  <c r="K63" i="41" s="1"/>
  <c r="K239" i="41" s="1"/>
  <c r="E15" i="4"/>
  <c r="E32" i="4" s="1"/>
  <c r="D233" i="18"/>
  <c r="C262" i="17"/>
  <c r="H15" i="4" s="1"/>
  <c r="AB26" i="41"/>
  <c r="AR26" i="41" s="1"/>
  <c r="AC82" i="41"/>
  <c r="AR82" i="41" s="1"/>
  <c r="D112" i="17"/>
  <c r="H110" i="52"/>
  <c r="H42" i="52"/>
  <c r="D42" i="17"/>
  <c r="E157" i="18"/>
  <c r="F157" i="18" s="1"/>
  <c r="E179" i="17"/>
  <c r="L310" i="9"/>
  <c r="D12" i="17"/>
  <c r="L9" i="9" s="1"/>
  <c r="D6" i="41"/>
  <c r="F6" i="41" s="1"/>
  <c r="D165" i="29"/>
  <c r="H188" i="17"/>
  <c r="E334" i="43" s="1"/>
  <c r="AC85" i="18"/>
  <c r="AR85" i="18" s="1"/>
  <c r="H69" i="52"/>
  <c r="D69" i="17"/>
  <c r="H261" i="52"/>
  <c r="D265" i="17"/>
  <c r="H265" i="17" s="1"/>
  <c r="C265" i="17"/>
  <c r="G265" i="17" s="1"/>
  <c r="G261" i="52"/>
  <c r="G259" i="52"/>
  <c r="C263" i="17"/>
  <c r="G263" i="17" s="1"/>
  <c r="D217" i="43" s="1"/>
  <c r="I309" i="9"/>
  <c r="D156" i="18"/>
  <c r="F216" i="18"/>
  <c r="T216" i="18" s="1"/>
  <c r="AF216" i="18" s="1"/>
  <c r="AR216" i="18" s="1"/>
  <c r="D7" i="18"/>
  <c r="F7" i="18" s="1"/>
  <c r="H273" i="9"/>
  <c r="C32" i="17"/>
  <c r="G32" i="52"/>
  <c r="J32" i="9"/>
  <c r="E25" i="17"/>
  <c r="M32" i="9" s="1"/>
  <c r="D72" i="41"/>
  <c r="F72" i="41" s="1"/>
  <c r="G72" i="41" s="1"/>
  <c r="G112" i="41" s="1"/>
  <c r="I144" i="9"/>
  <c r="I191" i="9"/>
  <c r="E113" i="18"/>
  <c r="D130" i="41"/>
  <c r="F129" i="17"/>
  <c r="E111" i="29" s="1"/>
  <c r="D139" i="17"/>
  <c r="F163" i="17"/>
  <c r="E141" i="29" s="1"/>
  <c r="I328" i="9"/>
  <c r="C264" i="17"/>
  <c r="F152" i="18"/>
  <c r="T152" i="18" s="1"/>
  <c r="AR152" i="18" s="1"/>
  <c r="F126" i="41"/>
  <c r="N126" i="41" s="1"/>
  <c r="T126" i="41" s="1"/>
  <c r="AR126" i="41" s="1"/>
  <c r="F215" i="18"/>
  <c r="T215" i="18" s="1"/>
  <c r="AF215" i="18" s="1"/>
  <c r="AR215" i="18" s="1"/>
  <c r="AR55" i="41"/>
  <c r="F223" i="17"/>
  <c r="E178" i="29" s="1"/>
  <c r="F252" i="17"/>
  <c r="E223" i="29" s="1"/>
  <c r="C250" i="17"/>
  <c r="C248" i="17"/>
  <c r="E246" i="17"/>
  <c r="E217" i="38" s="1"/>
  <c r="D157" i="41"/>
  <c r="F157" i="41" s="1"/>
  <c r="D179" i="17"/>
  <c r="I124" i="9"/>
  <c r="D80" i="41"/>
  <c r="F80" i="41" s="1"/>
  <c r="D102" i="33"/>
  <c r="D95" i="17"/>
  <c r="C129" i="17"/>
  <c r="D111" i="18"/>
  <c r="H190" i="9"/>
  <c r="H192" i="9"/>
  <c r="H198" i="9" s="1"/>
  <c r="C131" i="17"/>
  <c r="D113" i="18"/>
  <c r="G92" i="29"/>
  <c r="G152" i="29" s="1"/>
  <c r="H126" i="9"/>
  <c r="C97" i="17"/>
  <c r="D82" i="18"/>
  <c r="F82" i="18" s="1"/>
  <c r="T82" i="18" s="1"/>
  <c r="H291" i="9"/>
  <c r="M291" i="9" s="1"/>
  <c r="B291" i="9" s="1"/>
  <c r="E164" i="17"/>
  <c r="E142" i="18"/>
  <c r="K310" i="9"/>
  <c r="G228" i="52"/>
  <c r="C234" i="17"/>
  <c r="I43" i="9"/>
  <c r="D35" i="17"/>
  <c r="D27" i="41"/>
  <c r="F27" i="41" s="1"/>
  <c r="T27" i="41" s="1"/>
  <c r="J40" i="9"/>
  <c r="E32" i="17"/>
  <c r="M40" i="9" s="1"/>
  <c r="I89" i="9"/>
  <c r="D53" i="17"/>
  <c r="D42" i="41"/>
  <c r="F42" i="41" s="1"/>
  <c r="T42" i="41" s="1"/>
  <c r="J124" i="9"/>
  <c r="E95" i="17"/>
  <c r="E102" i="33"/>
  <c r="F144" i="17"/>
  <c r="F147" i="33"/>
  <c r="E124" i="41"/>
  <c r="G90" i="18"/>
  <c r="G150" i="18" s="1"/>
  <c r="AM234" i="41"/>
  <c r="AM239" i="41" s="1"/>
  <c r="F35" i="7" s="1"/>
  <c r="J66" i="9"/>
  <c r="E43" i="33"/>
  <c r="E40" i="17"/>
  <c r="I72" i="9"/>
  <c r="D46" i="17"/>
  <c r="D48" i="33"/>
  <c r="D36" i="41"/>
  <c r="F36" i="41" s="1"/>
  <c r="T36" i="41" s="1"/>
  <c r="D53" i="18"/>
  <c r="F53" i="18" s="1"/>
  <c r="T53" i="18" s="1"/>
  <c r="H108" i="9"/>
  <c r="C65" i="17"/>
  <c r="G25" i="8"/>
  <c r="E83" i="17"/>
  <c r="E90" i="33"/>
  <c r="I128" i="9"/>
  <c r="D84" i="41"/>
  <c r="F84" i="41" s="1"/>
  <c r="D99" i="17"/>
  <c r="AC81" i="18"/>
  <c r="AR81" i="18" s="1"/>
  <c r="K189" i="9"/>
  <c r="E35" i="52"/>
  <c r="E12" i="51"/>
  <c r="G93" i="41"/>
  <c r="G153" i="41" s="1"/>
  <c r="H171" i="52"/>
  <c r="D174" i="17"/>
  <c r="I13" i="9"/>
  <c r="D10" i="41"/>
  <c r="F10" i="41" s="1"/>
  <c r="T10" i="41" s="1"/>
  <c r="D16" i="17"/>
  <c r="AG62" i="18"/>
  <c r="AB86" i="18"/>
  <c r="AR86" i="18" s="1"/>
  <c r="H61" i="52"/>
  <c r="D61" i="17"/>
  <c r="F198" i="33"/>
  <c r="F193" i="17"/>
  <c r="E168" i="41"/>
  <c r="E203" i="17"/>
  <c r="J357" i="9"/>
  <c r="J359" i="9" s="1"/>
  <c r="J716" i="9" s="1"/>
  <c r="E177" i="18"/>
  <c r="I377" i="9"/>
  <c r="D208" i="17"/>
  <c r="D184" i="41"/>
  <c r="F184" i="41" s="1"/>
  <c r="C16" i="33"/>
  <c r="C17" i="33" s="1"/>
  <c r="I40" i="9"/>
  <c r="D32" i="17"/>
  <c r="H67" i="9"/>
  <c r="C43" i="33"/>
  <c r="C41" i="17"/>
  <c r="D32" i="18"/>
  <c r="F32" i="18" s="1"/>
  <c r="T32" i="18" s="1"/>
  <c r="J72" i="9"/>
  <c r="E48" i="33"/>
  <c r="E46" i="17"/>
  <c r="J105" i="9"/>
  <c r="E62" i="17"/>
  <c r="M105" i="9" s="1"/>
  <c r="E71" i="33"/>
  <c r="E86" i="17"/>
  <c r="M144" i="9" s="1"/>
  <c r="J144" i="9"/>
  <c r="T90" i="41"/>
  <c r="AR90" i="41" s="1"/>
  <c r="G174" i="52"/>
  <c r="C177" i="17"/>
  <c r="C34" i="17"/>
  <c r="G34" i="52"/>
  <c r="D176" i="17"/>
  <c r="D182" i="33"/>
  <c r="E114" i="18"/>
  <c r="F114" i="18" s="1"/>
  <c r="J193" i="9"/>
  <c r="E132" i="17"/>
  <c r="D53" i="41"/>
  <c r="F53" i="41" s="1"/>
  <c r="T53" i="41" s="1"/>
  <c r="I108" i="9"/>
  <c r="D65" i="17"/>
  <c r="D71" i="33"/>
  <c r="I111" i="9"/>
  <c r="D68" i="17"/>
  <c r="D56" i="41"/>
  <c r="F56" i="41" s="1"/>
  <c r="T56" i="41" s="1"/>
  <c r="L293" i="9"/>
  <c r="D99" i="18"/>
  <c r="F99" i="18" s="1"/>
  <c r="C115" i="17"/>
  <c r="H23" i="52"/>
  <c r="D4" i="52"/>
  <c r="D263" i="52"/>
  <c r="G188" i="17"/>
  <c r="D334" i="43" s="1"/>
  <c r="D165" i="38"/>
  <c r="D144" i="41"/>
  <c r="D166" i="17"/>
  <c r="H290" i="9"/>
  <c r="E163" i="17"/>
  <c r="K309" i="9"/>
  <c r="E168" i="33"/>
  <c r="E189" i="33"/>
  <c r="E163" i="18"/>
  <c r="F163" i="18" s="1"/>
  <c r="T163" i="18" s="1"/>
  <c r="J232" i="9"/>
  <c r="E186" i="17"/>
  <c r="G13" i="8"/>
  <c r="E76" i="17"/>
  <c r="J13" i="8" s="1"/>
  <c r="E155" i="38"/>
  <c r="L270" i="9"/>
  <c r="D154" i="41"/>
  <c r="F154" i="41" s="1"/>
  <c r="C168" i="33"/>
  <c r="H307" i="9"/>
  <c r="D139" i="18"/>
  <c r="C161" i="17"/>
  <c r="I268" i="9"/>
  <c r="G66" i="18"/>
  <c r="T66" i="18" s="1"/>
  <c r="AR66" i="18" s="1"/>
  <c r="F124" i="18"/>
  <c r="C173" i="17"/>
  <c r="C182" i="33"/>
  <c r="I304" i="9"/>
  <c r="J304" i="9" s="1"/>
  <c r="J91" i="9"/>
  <c r="E56" i="17"/>
  <c r="M91" i="9" s="1"/>
  <c r="H109" i="9"/>
  <c r="C66" i="17"/>
  <c r="D54" i="18"/>
  <c r="F54" i="18" s="1"/>
  <c r="M356" i="9"/>
  <c r="E179" i="38"/>
  <c r="J28" i="9"/>
  <c r="E21" i="17"/>
  <c r="H41" i="9"/>
  <c r="C33" i="17"/>
  <c r="D25" i="18"/>
  <c r="F25" i="18" s="1"/>
  <c r="T25" i="18" s="1"/>
  <c r="D41" i="33"/>
  <c r="D98" i="38"/>
  <c r="F98" i="38" s="1"/>
  <c r="L253" i="9"/>
  <c r="E16" i="33"/>
  <c r="D134" i="38"/>
  <c r="G70" i="41"/>
  <c r="G151" i="41" s="1"/>
  <c r="K233" i="9"/>
  <c r="K723" i="9" s="1"/>
  <c r="G187" i="17"/>
  <c r="D332" i="43" s="1"/>
  <c r="D164" i="38"/>
  <c r="D26" i="29"/>
  <c r="F26" i="29" s="1"/>
  <c r="T26" i="29" s="1"/>
  <c r="L42" i="9"/>
  <c r="AR81" i="41"/>
  <c r="D141" i="41"/>
  <c r="F141" i="41" s="1"/>
  <c r="T141" i="41" s="1"/>
  <c r="D168" i="33"/>
  <c r="F38" i="3" s="1"/>
  <c r="D163" i="17"/>
  <c r="X17" i="41"/>
  <c r="AR17" i="41" s="1"/>
  <c r="D79" i="29"/>
  <c r="F79" i="29" s="1"/>
  <c r="T79" i="29" s="1"/>
  <c r="L123" i="9"/>
  <c r="L329" i="9"/>
  <c r="D74" i="29"/>
  <c r="F74" i="29" s="1"/>
  <c r="T74" i="29" s="1"/>
  <c r="H88" i="17"/>
  <c r="E128" i="43" s="1"/>
  <c r="G80" i="18"/>
  <c r="G194" i="18" s="1"/>
  <c r="D76" i="17"/>
  <c r="F13" i="8"/>
  <c r="D63" i="41"/>
  <c r="F63" i="41" s="1"/>
  <c r="J111" i="9"/>
  <c r="E68" i="17"/>
  <c r="M111" i="9" s="1"/>
  <c r="I109" i="9"/>
  <c r="D54" i="41"/>
  <c r="F54" i="41" s="1"/>
  <c r="L91" i="9"/>
  <c r="G96" i="41"/>
  <c r="G156" i="41" s="1"/>
  <c r="J13" i="3"/>
  <c r="E120" i="38"/>
  <c r="L292" i="9"/>
  <c r="D98" i="18"/>
  <c r="F98" i="18" s="1"/>
  <c r="L288" i="9"/>
  <c r="C110" i="17"/>
  <c r="D94" i="18"/>
  <c r="F94" i="18" s="1"/>
  <c r="AB37" i="41"/>
  <c r="AR37" i="41" s="1"/>
  <c r="AR18" i="18"/>
  <c r="L191" i="9"/>
  <c r="H130" i="17"/>
  <c r="E256" i="43" s="1"/>
  <c r="AC85" i="41"/>
  <c r="AR85" i="41" s="1"/>
  <c r="I310" i="9"/>
  <c r="C179" i="17"/>
  <c r="AC56" i="18"/>
  <c r="AR56" i="18" s="1"/>
  <c r="I29" i="9"/>
  <c r="D22" i="17"/>
  <c r="D27" i="33"/>
  <c r="D14" i="41"/>
  <c r="F14" i="41" s="1"/>
  <c r="T14" i="41" s="1"/>
  <c r="J89" i="9"/>
  <c r="E53" i="17"/>
  <c r="M89" i="9" s="1"/>
  <c r="H244" i="9"/>
  <c r="M244" i="9" s="1"/>
  <c r="AC49" i="18"/>
  <c r="AR49" i="18" s="1"/>
  <c r="E264" i="17"/>
  <c r="E235" i="38" s="1"/>
  <c r="D66" i="17"/>
  <c r="T93" i="18"/>
  <c r="AR93" i="18" s="1"/>
  <c r="L210" i="9"/>
  <c r="H144" i="17"/>
  <c r="E266" i="43" s="1"/>
  <c r="D124" i="29"/>
  <c r="E232" i="38"/>
  <c r="J14" i="4"/>
  <c r="J31" i="4" s="1"/>
  <c r="T72" i="18"/>
  <c r="AR72" i="18" s="1"/>
  <c r="E78" i="17"/>
  <c r="J16" i="8" s="1"/>
  <c r="G16" i="8"/>
  <c r="C80" i="33"/>
  <c r="E14" i="8"/>
  <c r="I41" i="9"/>
  <c r="D25" i="41"/>
  <c r="F25" i="41" s="1"/>
  <c r="T25" i="41" s="1"/>
  <c r="I74" i="9"/>
  <c r="D47" i="17"/>
  <c r="F12" i="8"/>
  <c r="B12" i="8" s="1"/>
  <c r="D66" i="41"/>
  <c r="F66" i="41" s="1"/>
  <c r="J73" i="9"/>
  <c r="J92" i="9" s="1"/>
  <c r="M73" i="9"/>
  <c r="D150" i="29"/>
  <c r="H172" i="17"/>
  <c r="E404" i="43" s="1"/>
  <c r="C176" i="17"/>
  <c r="I307" i="9"/>
  <c r="D154" i="18"/>
  <c r="F154" i="18" s="1"/>
  <c r="J29" i="9"/>
  <c r="E27" i="33"/>
  <c r="AR71" i="41"/>
  <c r="D264" i="17"/>
  <c r="H260" i="52"/>
  <c r="AC51" i="18"/>
  <c r="AR51" i="18" s="1"/>
  <c r="AR15" i="41"/>
  <c r="I10" i="9"/>
  <c r="H73" i="9"/>
  <c r="D92" i="38"/>
  <c r="F92" i="38" s="1"/>
  <c r="G109" i="52"/>
  <c r="C111" i="17"/>
  <c r="H32" i="9"/>
  <c r="C25" i="17"/>
  <c r="D16" i="18"/>
  <c r="F16" i="18" s="1"/>
  <c r="I28" i="9"/>
  <c r="D21" i="17"/>
  <c r="D18" i="41"/>
  <c r="F18" i="41" s="1"/>
  <c r="T18" i="41" s="1"/>
  <c r="I125" i="9"/>
  <c r="D96" i="17"/>
  <c r="H104" i="9"/>
  <c r="C61" i="17"/>
  <c r="C71" i="33"/>
  <c r="J106" i="9"/>
  <c r="E63" i="17"/>
  <c r="M106" i="9" s="1"/>
  <c r="H90" i="9"/>
  <c r="D44" i="18"/>
  <c r="F44" i="18" s="1"/>
  <c r="C55" i="17"/>
  <c r="I104" i="9"/>
  <c r="D49" i="41"/>
  <c r="F49" i="41" s="1"/>
  <c r="T49" i="41" s="1"/>
  <c r="D87" i="17"/>
  <c r="I146" i="9"/>
  <c r="H88" i="9"/>
  <c r="C52" i="17"/>
  <c r="D41" i="18"/>
  <c r="F41" i="18" s="1"/>
  <c r="T41" i="18" s="1"/>
  <c r="G8" i="41"/>
  <c r="T8" i="41" s="1"/>
  <c r="AR8" i="41" s="1"/>
  <c r="E110" i="38"/>
  <c r="H30" i="9"/>
  <c r="D15" i="18"/>
  <c r="F15" i="18" s="1"/>
  <c r="T15" i="18" s="1"/>
  <c r="I31" i="9"/>
  <c r="D24" i="17"/>
  <c r="C83" i="17"/>
  <c r="E25" i="8"/>
  <c r="D69" i="18"/>
  <c r="F69" i="18" s="1"/>
  <c r="T69" i="18" s="1"/>
  <c r="F141" i="18"/>
  <c r="T141" i="18" s="1"/>
  <c r="F233" i="41"/>
  <c r="T233" i="41" s="1"/>
  <c r="D33" i="41"/>
  <c r="F33" i="41" s="1"/>
  <c r="T33" i="41" s="1"/>
  <c r="AR42" i="18"/>
  <c r="T73" i="41"/>
  <c r="AR73" i="41" s="1"/>
  <c r="G40" i="52"/>
  <c r="I88" i="9"/>
  <c r="D57" i="33"/>
  <c r="D52" i="17"/>
  <c r="D41" i="41"/>
  <c r="F41" i="41" s="1"/>
  <c r="T41" i="41" s="1"/>
  <c r="I110" i="9"/>
  <c r="D67" i="17"/>
  <c r="E75" i="17"/>
  <c r="E80" i="33"/>
  <c r="G14" i="8"/>
  <c r="D158" i="29"/>
  <c r="H180" i="17"/>
  <c r="E362" i="43" s="1"/>
  <c r="I73" i="9"/>
  <c r="I92" i="9" s="1"/>
  <c r="L73" i="9"/>
  <c r="H108" i="17"/>
  <c r="E137" i="43" s="1"/>
  <c r="K66" i="9"/>
  <c r="G40" i="17"/>
  <c r="D39" i="43" s="1"/>
  <c r="L290" i="9"/>
  <c r="D96" i="18"/>
  <c r="F96" i="18" s="1"/>
  <c r="C14" i="17"/>
  <c r="J127" i="9"/>
  <c r="E98" i="17"/>
  <c r="M127" i="9" s="1"/>
  <c r="E84" i="17"/>
  <c r="M145" i="9" s="1"/>
  <c r="J145" i="9"/>
  <c r="J125" i="9"/>
  <c r="E96" i="17"/>
  <c r="M125" i="9" s="1"/>
  <c r="J90" i="9"/>
  <c r="E55" i="17"/>
  <c r="M90" i="9" s="1"/>
  <c r="H356" i="9"/>
  <c r="D179" i="18"/>
  <c r="F179" i="18" s="1"/>
  <c r="T179" i="18" s="1"/>
  <c r="E87" i="17"/>
  <c r="M146" i="9" s="1"/>
  <c r="J146" i="9"/>
  <c r="J123" i="9"/>
  <c r="E94" i="17"/>
  <c r="J159" i="9"/>
  <c r="E124" i="33"/>
  <c r="E45" i="7" s="1"/>
  <c r="E121" i="17"/>
  <c r="E104" i="18"/>
  <c r="E125" i="41"/>
  <c r="F145" i="17"/>
  <c r="E125" i="29" s="1"/>
  <c r="H147" i="9"/>
  <c r="D74" i="18"/>
  <c r="F74" i="18" s="1"/>
  <c r="T74" i="18" s="1"/>
  <c r="C88" i="17"/>
  <c r="H124" i="9"/>
  <c r="C95" i="17"/>
  <c r="C102" i="33"/>
  <c r="D110" i="18"/>
  <c r="C134" i="33"/>
  <c r="F16" i="8"/>
  <c r="D65" i="41"/>
  <c r="F65" i="41" s="1"/>
  <c r="I127" i="9"/>
  <c r="D83" i="41"/>
  <c r="F83" i="41" s="1"/>
  <c r="T83" i="41" s="1"/>
  <c r="D98" i="17"/>
  <c r="L284" i="9"/>
  <c r="C106" i="17"/>
  <c r="C116" i="33"/>
  <c r="H160" i="9"/>
  <c r="C122" i="17"/>
  <c r="D105" i="18"/>
  <c r="H29" i="9"/>
  <c r="D14" i="18"/>
  <c r="F14" i="18" s="1"/>
  <c r="T14" i="18" s="1"/>
  <c r="C22" i="17"/>
  <c r="I32" i="9"/>
  <c r="D25" i="17"/>
  <c r="D16" i="41"/>
  <c r="F16" i="41" s="1"/>
  <c r="C138" i="17"/>
  <c r="C140" i="33"/>
  <c r="J189" i="9"/>
  <c r="E134" i="33"/>
  <c r="D124" i="33"/>
  <c r="D121" i="17"/>
  <c r="D135" i="18"/>
  <c r="C157" i="17"/>
  <c r="I194" i="9"/>
  <c r="D133" i="17"/>
  <c r="C139" i="17"/>
  <c r="D120" i="18"/>
  <c r="F120" i="18" s="1"/>
  <c r="T120" i="18" s="1"/>
  <c r="D144" i="18"/>
  <c r="C166" i="17"/>
  <c r="H435" i="9"/>
  <c r="E46" i="3" s="1"/>
  <c r="D205" i="18"/>
  <c r="F210" i="41"/>
  <c r="T210" i="41" s="1"/>
  <c r="E211" i="38"/>
  <c r="M484" i="9"/>
  <c r="D14" i="17"/>
  <c r="I11" i="9"/>
  <c r="J104" i="9"/>
  <c r="E61" i="17"/>
  <c r="H210" i="9"/>
  <c r="C144" i="17"/>
  <c r="D124" i="41"/>
  <c r="I210" i="9"/>
  <c r="F214" i="17"/>
  <c r="E190" i="29" s="1"/>
  <c r="E190" i="41"/>
  <c r="J212" i="9"/>
  <c r="E146" i="17"/>
  <c r="E126" i="18"/>
  <c r="H292" i="9"/>
  <c r="E165" i="17"/>
  <c r="K311" i="9"/>
  <c r="E143" i="18"/>
  <c r="I329" i="9"/>
  <c r="D198" i="33"/>
  <c r="J88" i="9"/>
  <c r="E52" i="17"/>
  <c r="E57" i="33"/>
  <c r="H105" i="9"/>
  <c r="D50" i="18"/>
  <c r="F50" i="18" s="1"/>
  <c r="T50" i="18" s="1"/>
  <c r="C62" i="17"/>
  <c r="D106" i="41"/>
  <c r="D123" i="17"/>
  <c r="J228" i="9"/>
  <c r="G16" i="3" s="1"/>
  <c r="E130" i="18"/>
  <c r="D193" i="17"/>
  <c r="D168" i="41"/>
  <c r="J435" i="9"/>
  <c r="G46" i="3" s="1"/>
  <c r="E234" i="17"/>
  <c r="E205" i="18"/>
  <c r="D200" i="41"/>
  <c r="F200" i="41" s="1"/>
  <c r="D229" i="17"/>
  <c r="E111" i="41"/>
  <c r="H379" i="9"/>
  <c r="D186" i="18"/>
  <c r="C210" i="17"/>
  <c r="D199" i="18"/>
  <c r="F199" i="18" s="1"/>
  <c r="T199" i="18" s="1"/>
  <c r="C228" i="17"/>
  <c r="L107" i="9"/>
  <c r="H64" i="17"/>
  <c r="E125" i="43" s="1"/>
  <c r="D136" i="18"/>
  <c r="D6" i="18"/>
  <c r="F6" i="18" s="1"/>
  <c r="H28" i="9"/>
  <c r="C21" i="17"/>
  <c r="J39" i="9"/>
  <c r="E31" i="17"/>
  <c r="M39" i="9" s="1"/>
  <c r="I106" i="9"/>
  <c r="D63" i="17"/>
  <c r="D51" i="41"/>
  <c r="F51" i="41" s="1"/>
  <c r="T51" i="41" s="1"/>
  <c r="J110" i="9"/>
  <c r="E67" i="17"/>
  <c r="M110" i="9" s="1"/>
  <c r="E184" i="18"/>
  <c r="D197" i="17"/>
  <c r="I331" i="9"/>
  <c r="D172" i="41"/>
  <c r="F172" i="41" s="1"/>
  <c r="J379" i="9"/>
  <c r="E186" i="18"/>
  <c r="H211" i="9"/>
  <c r="C145" i="17"/>
  <c r="H376" i="9"/>
  <c r="D183" i="18"/>
  <c r="L228" i="9"/>
  <c r="I16" i="3" s="1"/>
  <c r="D152" i="17"/>
  <c r="H151" i="17"/>
  <c r="E274" i="43" s="1"/>
  <c r="E277" i="43" s="1"/>
  <c r="E515" i="43" s="1"/>
  <c r="I90" i="9"/>
  <c r="D44" i="41"/>
  <c r="F44" i="41" s="1"/>
  <c r="H129" i="9"/>
  <c r="C100" i="17"/>
  <c r="D120" i="41"/>
  <c r="F120" i="41" s="1"/>
  <c r="T120" i="41" s="1"/>
  <c r="E134" i="41"/>
  <c r="F134" i="41" s="1"/>
  <c r="T134" i="41" s="1"/>
  <c r="F156" i="17"/>
  <c r="F136" i="41"/>
  <c r="T136" i="41" s="1"/>
  <c r="E115" i="18"/>
  <c r="J194" i="9"/>
  <c r="E158" i="17"/>
  <c r="H285" i="9"/>
  <c r="M285" i="9" s="1"/>
  <c r="B285" i="9" s="1"/>
  <c r="D211" i="18"/>
  <c r="F211" i="18" s="1"/>
  <c r="T211" i="18" s="1"/>
  <c r="C240" i="17"/>
  <c r="F224" i="17"/>
  <c r="E179" i="29" s="1"/>
  <c r="E179" i="41"/>
  <c r="D234" i="18"/>
  <c r="F234" i="18" s="1"/>
  <c r="T234" i="18" s="1"/>
  <c r="E16" i="4"/>
  <c r="I107" i="9"/>
  <c r="D52" i="41"/>
  <c r="F52" i="41" s="1"/>
  <c r="T52" i="41" s="1"/>
  <c r="H357" i="9"/>
  <c r="C203" i="17"/>
  <c r="D177" i="18"/>
  <c r="I378" i="9"/>
  <c r="D185" i="41"/>
  <c r="F185" i="41" s="1"/>
  <c r="C214" i="17"/>
  <c r="E22" i="3"/>
  <c r="C12" i="51"/>
  <c r="F152" i="41"/>
  <c r="T152" i="41" s="1"/>
  <c r="D142" i="18"/>
  <c r="H310" i="9"/>
  <c r="J329" i="9"/>
  <c r="E170" i="18"/>
  <c r="H434" i="9"/>
  <c r="E28" i="3" s="1"/>
  <c r="D204" i="18"/>
  <c r="D50" i="41"/>
  <c r="F50" i="41" s="1"/>
  <c r="T50" i="41" s="1"/>
  <c r="I105" i="9"/>
  <c r="J210" i="9"/>
  <c r="E144" i="17"/>
  <c r="E182" i="33"/>
  <c r="M294" i="9" s="1"/>
  <c r="F189" i="33"/>
  <c r="F208" i="17"/>
  <c r="E184" i="29" s="1"/>
  <c r="C31" i="17"/>
  <c r="D162" i="17"/>
  <c r="F196" i="17"/>
  <c r="E171" i="29" s="1"/>
  <c r="D111" i="41"/>
  <c r="C98" i="17"/>
  <c r="H110" i="9"/>
  <c r="C67" i="17"/>
  <c r="D55" i="18"/>
  <c r="F55" i="18" s="1"/>
  <c r="T55" i="18" s="1"/>
  <c r="D80" i="33"/>
  <c r="H159" i="9"/>
  <c r="C121" i="17"/>
  <c r="F128" i="17"/>
  <c r="E110" i="41"/>
  <c r="F110" i="41" s="1"/>
  <c r="E185" i="18"/>
  <c r="D190" i="41"/>
  <c r="J434" i="9"/>
  <c r="G28" i="3" s="1"/>
  <c r="E233" i="17"/>
  <c r="E204" i="18"/>
  <c r="F121" i="52"/>
  <c r="F12" i="51"/>
  <c r="H128" i="9"/>
  <c r="D84" i="18"/>
  <c r="F84" i="18" s="1"/>
  <c r="F121" i="33"/>
  <c r="F12" i="27"/>
  <c r="F203" i="17"/>
  <c r="E177" i="29" s="1"/>
  <c r="I30" i="9"/>
  <c r="D23" i="17"/>
  <c r="H111" i="9"/>
  <c r="C68" i="17"/>
  <c r="AC75" i="41"/>
  <c r="AR75" i="41" s="1"/>
  <c r="D251" i="17"/>
  <c r="D222" i="41"/>
  <c r="D17" i="33"/>
  <c r="C107" i="17"/>
  <c r="I357" i="9"/>
  <c r="I359" i="9" s="1"/>
  <c r="D203" i="17"/>
  <c r="H157" i="52"/>
  <c r="D159" i="17"/>
  <c r="C242" i="17"/>
  <c r="D213" i="18"/>
  <c r="G47" i="52"/>
  <c r="C47" i="17"/>
  <c r="E221" i="18"/>
  <c r="F221" i="18" s="1"/>
  <c r="T221" i="18" s="1"/>
  <c r="E250" i="17"/>
  <c r="C249" i="17"/>
  <c r="D220" i="18"/>
  <c r="F220" i="18" s="1"/>
  <c r="T220" i="18" s="1"/>
  <c r="E253" i="17"/>
  <c r="E224" i="18"/>
  <c r="D97" i="41"/>
  <c r="F97" i="41" s="1"/>
  <c r="D113" i="17"/>
  <c r="D58" i="38"/>
  <c r="F58" i="38" s="1"/>
  <c r="K113" i="9"/>
  <c r="C246" i="17"/>
  <c r="D217" i="18"/>
  <c r="F217" i="18" s="1"/>
  <c r="T217" i="18" s="1"/>
  <c r="D243" i="17"/>
  <c r="C243" i="17"/>
  <c r="D214" i="18"/>
  <c r="F214" i="18" s="1"/>
  <c r="T214" i="18" s="1"/>
  <c r="D222" i="18"/>
  <c r="F222" i="18" s="1"/>
  <c r="T222" i="18" s="1"/>
  <c r="D217" i="41"/>
  <c r="D246" i="17"/>
  <c r="F249" i="17"/>
  <c r="E220" i="29" s="1"/>
  <c r="E220" i="41"/>
  <c r="J33" i="9"/>
  <c r="E26" i="17"/>
  <c r="M33" i="9" s="1"/>
  <c r="E214" i="38"/>
  <c r="D58" i="18"/>
  <c r="F58" i="18" s="1"/>
  <c r="T58" i="18" s="1"/>
  <c r="AC58" i="18" s="1"/>
  <c r="H113" i="9"/>
  <c r="D95" i="18"/>
  <c r="F95" i="18" s="1"/>
  <c r="E252" i="17"/>
  <c r="E223" i="18"/>
  <c r="F223" i="18" s="1"/>
  <c r="T223" i="18" s="1"/>
  <c r="E70" i="17"/>
  <c r="M113" i="9" s="1"/>
  <c r="J113" i="9"/>
  <c r="F29" i="3"/>
  <c r="D242" i="17"/>
  <c r="D213" i="41"/>
  <c r="I113" i="9"/>
  <c r="D70" i="17"/>
  <c r="I352" i="9"/>
  <c r="D176" i="41"/>
  <c r="F245" i="17"/>
  <c r="E216" i="29" s="1"/>
  <c r="D58" i="41"/>
  <c r="F58" i="41" s="1"/>
  <c r="T58" i="41" s="1"/>
  <c r="G95" i="41"/>
  <c r="G155" i="41" s="1"/>
  <c r="E249" i="17"/>
  <c r="E218" i="41"/>
  <c r="F218" i="41" s="1"/>
  <c r="T218" i="41" s="1"/>
  <c r="F247" i="17"/>
  <c r="E218" i="29" s="1"/>
  <c r="D253" i="17"/>
  <c r="D140" i="18"/>
  <c r="H308" i="9"/>
  <c r="E176" i="18"/>
  <c r="J352" i="9"/>
  <c r="F140" i="41"/>
  <c r="T140" i="41" s="1"/>
  <c r="F248" i="17"/>
  <c r="E219" i="29" s="1"/>
  <c r="E219" i="41"/>
  <c r="F219" i="41" s="1"/>
  <c r="T219" i="41" s="1"/>
  <c r="C89" i="17"/>
  <c r="D75" i="18"/>
  <c r="F75" i="18" s="1"/>
  <c r="T75" i="18" s="1"/>
  <c r="D224" i="18"/>
  <c r="C253" i="17"/>
  <c r="E219" i="18"/>
  <c r="F219" i="18" s="1"/>
  <c r="T219" i="18" s="1"/>
  <c r="H130" i="9"/>
  <c r="C101" i="17"/>
  <c r="D247" i="17"/>
  <c r="E244" i="17"/>
  <c r="D248" i="17"/>
  <c r="E251" i="17"/>
  <c r="E140" i="18"/>
  <c r="K308" i="9"/>
  <c r="D101" i="17"/>
  <c r="I130" i="9"/>
  <c r="E101" i="17"/>
  <c r="M130" i="9" s="1"/>
  <c r="J130" i="9"/>
  <c r="D89" i="17"/>
  <c r="D13" i="9"/>
  <c r="E392" i="43"/>
  <c r="D220" i="41"/>
  <c r="D249" i="17"/>
  <c r="C8" i="18"/>
  <c r="D11" i="9"/>
  <c r="E564" i="43"/>
  <c r="E543" i="43"/>
  <c r="E637" i="43"/>
  <c r="D573" i="43"/>
  <c r="E415" i="43"/>
  <c r="D84" i="43"/>
  <c r="E581" i="43"/>
  <c r="D543" i="43"/>
  <c r="E573" i="43"/>
  <c r="D392" i="43"/>
  <c r="D637" i="43"/>
  <c r="E29" i="43"/>
  <c r="D415" i="43"/>
  <c r="E84" i="43"/>
  <c r="D29" i="43"/>
  <c r="D564" i="43"/>
  <c r="J305" i="9"/>
  <c r="F37" i="3"/>
  <c r="I717" i="9"/>
  <c r="M717" i="9"/>
  <c r="M289" i="9"/>
  <c r="B289" i="9" s="1"/>
  <c r="M307" i="9"/>
  <c r="M305" i="9"/>
  <c r="K717" i="9"/>
  <c r="O302" i="9"/>
  <c r="B283" i="9"/>
  <c r="M304" i="9"/>
  <c r="B45" i="3"/>
  <c r="I234" i="9"/>
  <c r="J717" i="9"/>
  <c r="M303" i="9"/>
  <c r="I437" i="9"/>
  <c r="L717" i="9"/>
  <c r="J44" i="3"/>
  <c r="G44" i="3"/>
  <c r="H717" i="9"/>
  <c r="B27" i="3"/>
  <c r="M286" i="9"/>
  <c r="B692" i="9"/>
  <c r="B680" i="9"/>
  <c r="N671" i="9"/>
  <c r="E613" i="43"/>
  <c r="E615" i="43" s="1"/>
  <c r="D581" i="43"/>
  <c r="I168" i="28"/>
  <c r="I118" i="28"/>
  <c r="I275" i="28"/>
  <c r="I88" i="28"/>
  <c r="I242" i="28"/>
  <c r="I72" i="28"/>
  <c r="I128" i="28"/>
  <c r="I9" i="28"/>
  <c r="I115" i="28"/>
  <c r="I286" i="28"/>
  <c r="I267" i="28"/>
  <c r="I256" i="28"/>
  <c r="I174" i="28"/>
  <c r="I46" i="28"/>
  <c r="I86" i="28"/>
  <c r="I82" i="28"/>
  <c r="I213" i="28"/>
  <c r="I70" i="28"/>
  <c r="I94" i="28"/>
  <c r="I180" i="28"/>
  <c r="I290" i="28"/>
  <c r="I170" i="28"/>
  <c r="I106" i="28"/>
  <c r="I249" i="28"/>
  <c r="I301" i="28"/>
  <c r="I91" i="28"/>
  <c r="I100" i="28"/>
  <c r="I54" i="28"/>
  <c r="I3" i="50"/>
  <c r="I146" i="28"/>
  <c r="I17" i="28"/>
  <c r="I66" i="28"/>
  <c r="I15" i="28"/>
  <c r="I166" i="28"/>
  <c r="I151" i="28"/>
  <c r="I200" i="28"/>
  <c r="I291" i="28"/>
  <c r="I102" i="28"/>
  <c r="I141" i="28"/>
  <c r="I148" i="28"/>
  <c r="I8" i="28"/>
  <c r="I240" i="28"/>
  <c r="I29" i="28"/>
  <c r="I162" i="28"/>
  <c r="I279" i="28"/>
  <c r="I133" i="28"/>
  <c r="I196" i="28"/>
  <c r="I96" i="28"/>
  <c r="I126" i="28"/>
  <c r="I158" i="28"/>
  <c r="I206" i="28"/>
  <c r="I104" i="28"/>
  <c r="I37" i="28"/>
  <c r="I145" i="28"/>
  <c r="I175" i="28"/>
  <c r="I124" i="28"/>
  <c r="I157" i="28"/>
  <c r="I220" i="28"/>
  <c r="I14" i="28"/>
  <c r="I298" i="28"/>
  <c r="I238" i="28"/>
  <c r="I198" i="28"/>
  <c r="I287" i="28"/>
  <c r="I270" i="28"/>
  <c r="I25" i="28"/>
  <c r="I281" i="28"/>
  <c r="I39" i="28"/>
  <c r="I234" i="28"/>
  <c r="I12" i="50"/>
  <c r="I111" i="28"/>
  <c r="I140" i="28"/>
  <c r="I74" i="28"/>
  <c r="I241" i="28"/>
  <c r="I282" i="28"/>
  <c r="I191" i="28"/>
  <c r="I183" i="28"/>
  <c r="I130" i="28"/>
  <c r="I269" i="28"/>
  <c r="I288" i="28"/>
  <c r="I233" i="28"/>
  <c r="I18" i="28"/>
  <c r="I73" i="28"/>
  <c r="I280" i="28"/>
  <c r="I4" i="28"/>
  <c r="I266" i="28"/>
  <c r="I48" i="28"/>
  <c r="I188" i="28"/>
  <c r="I38" i="28"/>
  <c r="I135" i="28"/>
  <c r="I89" i="28"/>
  <c r="I15" i="50"/>
  <c r="I252" i="28"/>
  <c r="I199" i="28"/>
  <c r="I244" i="28"/>
  <c r="I197" i="28"/>
  <c r="I5" i="50"/>
  <c r="I137" i="28"/>
  <c r="I223" i="28"/>
  <c r="I187" i="28"/>
  <c r="I169" i="28"/>
  <c r="I159" i="28"/>
  <c r="I189" i="28"/>
  <c r="I155" i="28"/>
  <c r="I150" i="28"/>
  <c r="I14" i="50"/>
  <c r="I254" i="28"/>
  <c r="I45" i="28"/>
  <c r="I257" i="28"/>
  <c r="I7" i="28"/>
  <c r="I263" i="28"/>
  <c r="I4" i="50"/>
  <c r="I21" i="28"/>
  <c r="I160" i="28"/>
  <c r="I123" i="28"/>
  <c r="I222" i="28"/>
  <c r="I289" i="28"/>
  <c r="I81" i="28"/>
  <c r="I12" i="28"/>
  <c r="I285" i="28"/>
  <c r="I167" i="28"/>
  <c r="I57" i="28"/>
  <c r="I217" i="28"/>
  <c r="I80" i="28"/>
  <c r="I138" i="28"/>
  <c r="I3" i="28"/>
  <c r="I50" i="28"/>
  <c r="I293" i="28"/>
  <c r="I152" i="28"/>
  <c r="I250" i="28"/>
  <c r="I194" i="28"/>
  <c r="I62" i="28"/>
  <c r="I119" i="28"/>
  <c r="I156" i="28"/>
  <c r="I75" i="28"/>
  <c r="I173" i="28"/>
  <c r="I300" i="28"/>
  <c r="I33" i="28"/>
  <c r="I49" i="28"/>
  <c r="I103" i="28"/>
  <c r="I225" i="28"/>
  <c r="I6" i="50"/>
  <c r="I27" i="28"/>
  <c r="I211" i="28"/>
  <c r="I117" i="28"/>
  <c r="I184" i="28"/>
  <c r="I292" i="28"/>
  <c r="I304" i="28"/>
  <c r="I153" i="28"/>
  <c r="I16" i="28"/>
  <c r="I64" i="28"/>
  <c r="I181" i="28"/>
  <c r="I239" i="28"/>
  <c r="I284" i="28"/>
  <c r="I5" i="28"/>
  <c r="I59" i="28"/>
  <c r="I171" i="28"/>
  <c r="I268" i="28"/>
  <c r="I143" i="28"/>
  <c r="I68" i="28"/>
  <c r="I259" i="28"/>
  <c r="I71" i="28"/>
  <c r="I22" i="28"/>
  <c r="I84" i="28"/>
  <c r="I13" i="50"/>
  <c r="I147" i="28"/>
  <c r="I172" i="28"/>
  <c r="I264" i="28"/>
  <c r="I230" i="28"/>
  <c r="I161" i="28"/>
  <c r="I139" i="28"/>
  <c r="I149" i="28"/>
  <c r="I273" i="28"/>
  <c r="I36" i="28"/>
  <c r="I216" i="28"/>
  <c r="I99" i="28"/>
  <c r="I205" i="28"/>
  <c r="I35" i="28"/>
  <c r="I55" i="28"/>
  <c r="I44" i="28"/>
  <c r="I303" i="28"/>
  <c r="I90" i="28"/>
  <c r="I13" i="28"/>
  <c r="I67" i="28"/>
  <c r="I195" i="28"/>
  <c r="I97" i="28"/>
  <c r="I10" i="28"/>
  <c r="I58" i="28"/>
  <c r="I276" i="28"/>
  <c r="I136" i="28"/>
  <c r="I253" i="28"/>
  <c r="I60" i="28"/>
  <c r="I42" i="28"/>
  <c r="I95" i="28"/>
  <c r="I186" i="28"/>
  <c r="I209" i="28"/>
  <c r="I122" i="28"/>
  <c r="I125" i="28"/>
  <c r="I164" i="28"/>
  <c r="I34" i="28"/>
  <c r="I258" i="28"/>
  <c r="I92" i="28"/>
  <c r="I261" i="28"/>
  <c r="I77" i="28"/>
  <c r="I113" i="28"/>
  <c r="I105" i="28"/>
  <c r="I116" i="28"/>
  <c r="I28" i="28"/>
  <c r="I246" i="28"/>
  <c r="I110" i="28"/>
  <c r="I19" i="28"/>
  <c r="I98" i="28"/>
  <c r="I32" i="28"/>
  <c r="I297" i="28"/>
  <c r="I7" i="50"/>
  <c r="I208" i="28"/>
  <c r="I219" i="28"/>
  <c r="I294" i="28"/>
  <c r="I121" i="28"/>
  <c r="I40" i="28"/>
  <c r="I31" i="28"/>
  <c r="I190" i="28"/>
  <c r="I227" i="28"/>
  <c r="I129" i="28"/>
  <c r="I232" i="28"/>
  <c r="I101" i="28"/>
  <c r="I134" i="28"/>
  <c r="I237" i="28"/>
  <c r="I30" i="28"/>
  <c r="I295" i="28"/>
  <c r="I131" i="28"/>
  <c r="I78" i="28"/>
  <c r="I6" i="28"/>
  <c r="I245" i="28"/>
  <c r="I26" i="28"/>
  <c r="I112" i="28"/>
  <c r="I120" i="28"/>
  <c r="I302" i="28"/>
  <c r="I247" i="28"/>
  <c r="I179" i="28"/>
  <c r="I93" i="28"/>
  <c r="I296" i="28"/>
  <c r="I65" i="28"/>
  <c r="I76" i="28"/>
  <c r="I177" i="28"/>
  <c r="I221" i="28"/>
  <c r="I142" i="28"/>
  <c r="I83" i="28"/>
  <c r="I193" i="28"/>
  <c r="I41" i="28"/>
  <c r="I51" i="28"/>
  <c r="I23" i="28"/>
  <c r="I127" i="28"/>
  <c r="I224" i="28"/>
  <c r="I144" i="28"/>
  <c r="I299" i="28"/>
  <c r="I53" i="28"/>
  <c r="I218" i="28"/>
  <c r="I11" i="28"/>
  <c r="I87" i="28"/>
  <c r="I10" i="50"/>
  <c r="I214" i="28"/>
  <c r="I260" i="28"/>
  <c r="I271" i="28"/>
  <c r="I210" i="28"/>
  <c r="I192" i="28"/>
  <c r="I178" i="28"/>
  <c r="I207" i="28"/>
  <c r="I202" i="28"/>
  <c r="I235" i="28"/>
  <c r="I203" i="28"/>
  <c r="I165" i="28"/>
  <c r="I47" i="28"/>
  <c r="I277" i="28"/>
  <c r="I278" i="28"/>
  <c r="I204" i="28"/>
  <c r="I226" i="28"/>
  <c r="I132" i="28"/>
  <c r="I251" i="28"/>
  <c r="I63" i="28"/>
  <c r="I69" i="28"/>
  <c r="I243" i="28"/>
  <c r="I154" i="28"/>
  <c r="I61" i="28"/>
  <c r="I272" i="28"/>
  <c r="I108" i="28"/>
  <c r="I16" i="50"/>
  <c r="I176" i="28"/>
  <c r="I24" i="28"/>
  <c r="I52" i="28"/>
  <c r="I114" i="28"/>
  <c r="I85" i="28"/>
  <c r="I107" i="28"/>
  <c r="I79" i="28"/>
  <c r="I215" i="28"/>
  <c r="I56" i="28"/>
  <c r="I231" i="28"/>
  <c r="I185" i="28"/>
  <c r="I43" i="28"/>
  <c r="I248" i="28"/>
  <c r="I109" i="28"/>
  <c r="I201" i="28"/>
  <c r="I236" i="28"/>
  <c r="I274" i="28"/>
  <c r="I163" i="28"/>
  <c r="I11" i="50"/>
  <c r="I212" i="28"/>
  <c r="I283" i="28"/>
  <c r="I20" i="28"/>
  <c r="I182" i="28"/>
  <c r="I255" i="28"/>
  <c r="I265" i="28"/>
  <c r="E152" i="17" l="1"/>
  <c r="E130" i="38"/>
  <c r="G99" i="17"/>
  <c r="D192" i="43" s="1"/>
  <c r="C112" i="17"/>
  <c r="M483" i="9"/>
  <c r="G110" i="52"/>
  <c r="E176" i="38"/>
  <c r="H181" i="17"/>
  <c r="E383" i="43" s="1"/>
  <c r="D158" i="38"/>
  <c r="I273" i="9"/>
  <c r="J273" i="9" s="1"/>
  <c r="L105" i="9"/>
  <c r="F163" i="41"/>
  <c r="T163" i="41" s="1"/>
  <c r="AI163" i="41" s="1"/>
  <c r="AR163" i="41" s="1"/>
  <c r="H178" i="17"/>
  <c r="E397" i="43" s="1"/>
  <c r="H264" i="9"/>
  <c r="J264" i="9" s="1"/>
  <c r="O264" i="9" s="1"/>
  <c r="K264" i="9"/>
  <c r="M264" i="9" s="1"/>
  <c r="D183" i="38"/>
  <c r="J267" i="9"/>
  <c r="F186" i="41"/>
  <c r="I186" i="41" s="1"/>
  <c r="M486" i="9"/>
  <c r="G85" i="17"/>
  <c r="D102" i="43" s="1"/>
  <c r="H62" i="17"/>
  <c r="E118" i="43" s="1"/>
  <c r="G69" i="17"/>
  <c r="D116" i="43" s="1"/>
  <c r="M331" i="9"/>
  <c r="D90" i="29"/>
  <c r="F90" i="29" s="1"/>
  <c r="G90" i="29" s="1"/>
  <c r="K93" i="9"/>
  <c r="AR165" i="41"/>
  <c r="K376" i="9"/>
  <c r="H250" i="9"/>
  <c r="K30" i="9"/>
  <c r="F144" i="18"/>
  <c r="T144" i="18" s="1"/>
  <c r="K270" i="9"/>
  <c r="M270" i="9" s="1"/>
  <c r="H56" i="17"/>
  <c r="E158" i="43" s="1"/>
  <c r="D134" i="29"/>
  <c r="G23" i="17"/>
  <c r="D54" i="43" s="1"/>
  <c r="G123" i="17"/>
  <c r="D286" i="43" s="1"/>
  <c r="E16" i="3"/>
  <c r="J308" i="9"/>
  <c r="F143" i="18"/>
  <c r="H245" i="9"/>
  <c r="G128" i="17"/>
  <c r="D250" i="43" s="1"/>
  <c r="D126" i="29"/>
  <c r="F126" i="29" s="1"/>
  <c r="L189" i="9"/>
  <c r="H79" i="17"/>
  <c r="E64" i="43" s="1"/>
  <c r="F178" i="38"/>
  <c r="T178" i="38" s="1"/>
  <c r="E228" i="38"/>
  <c r="F228" i="38" s="1"/>
  <c r="T228" i="38" s="1"/>
  <c r="H128" i="17"/>
  <c r="E250" i="43" s="1"/>
  <c r="F185" i="18"/>
  <c r="M530" i="9"/>
  <c r="K514" i="9" s="1"/>
  <c r="K518" i="9" s="1"/>
  <c r="K522" i="9" s="1"/>
  <c r="E119" i="38"/>
  <c r="F178" i="18"/>
  <c r="T178" i="18" s="1"/>
  <c r="L160" i="9"/>
  <c r="I708" i="9"/>
  <c r="D232" i="41"/>
  <c r="F234" i="29"/>
  <c r="T234" i="29" s="1"/>
  <c r="AM234" i="29" s="1"/>
  <c r="AR234" i="29" s="1"/>
  <c r="E152" i="38"/>
  <c r="F170" i="18"/>
  <c r="M211" i="9"/>
  <c r="I12" i="8"/>
  <c r="E111" i="38"/>
  <c r="G193" i="17"/>
  <c r="D290" i="43" s="1"/>
  <c r="AR79" i="38"/>
  <c r="D171" i="38"/>
  <c r="F171" i="38" s="1"/>
  <c r="I214" i="9"/>
  <c r="F15" i="3" s="1"/>
  <c r="M351" i="9"/>
  <c r="M354" i="9" s="1"/>
  <c r="J24" i="3" s="1"/>
  <c r="G12" i="17"/>
  <c r="D9" i="43" s="1"/>
  <c r="E130" i="29"/>
  <c r="F130" i="29" s="1"/>
  <c r="T130" i="29" s="1"/>
  <c r="T153" i="41"/>
  <c r="K327" i="9"/>
  <c r="K351" i="9"/>
  <c r="F179" i="38"/>
  <c r="T179" i="38" s="1"/>
  <c r="AO179" i="38" s="1"/>
  <c r="AR179" i="38" s="1"/>
  <c r="K331" i="9"/>
  <c r="H109" i="17"/>
  <c r="E139" i="43" s="1"/>
  <c r="G224" i="17"/>
  <c r="D434" i="43" s="1"/>
  <c r="D210" i="38"/>
  <c r="F210" i="38" s="1"/>
  <c r="T210" i="38" s="1"/>
  <c r="F179" i="41"/>
  <c r="T179" i="41" s="1"/>
  <c r="AO179" i="41" s="1"/>
  <c r="D70" i="29"/>
  <c r="F70" i="29" s="1"/>
  <c r="G70" i="29" s="1"/>
  <c r="T70" i="29" s="1"/>
  <c r="AR70" i="29" s="1"/>
  <c r="D204" i="38"/>
  <c r="D172" i="38"/>
  <c r="D62" i="29"/>
  <c r="F62" i="29" s="1"/>
  <c r="T62" i="29" s="1"/>
  <c r="AR52" i="29"/>
  <c r="F169" i="18"/>
  <c r="T169" i="18" s="1"/>
  <c r="AC169" i="18" s="1"/>
  <c r="F183" i="29"/>
  <c r="J183" i="29" s="1"/>
  <c r="T183" i="29" s="1"/>
  <c r="AR183" i="29" s="1"/>
  <c r="H708" i="9"/>
  <c r="I97" i="60"/>
  <c r="I137" i="60"/>
  <c r="F111" i="18"/>
  <c r="J111" i="18" s="1"/>
  <c r="F221" i="29"/>
  <c r="T221" i="29" s="1"/>
  <c r="AF221" i="29" s="1"/>
  <c r="AR221" i="29" s="1"/>
  <c r="I123" i="60"/>
  <c r="I83" i="60" s="1"/>
  <c r="I129" i="60"/>
  <c r="I132" i="60" s="1"/>
  <c r="F217" i="41"/>
  <c r="T217" i="41" s="1"/>
  <c r="H249" i="9"/>
  <c r="H234" i="9"/>
  <c r="H236" i="9" s="1"/>
  <c r="D138" i="38"/>
  <c r="F138" i="38" s="1"/>
  <c r="T138" i="38" s="1"/>
  <c r="AH138" i="38" s="1"/>
  <c r="AR138" i="38" s="1"/>
  <c r="D150" i="38"/>
  <c r="K434" i="9"/>
  <c r="H28" i="3" s="1"/>
  <c r="D66" i="38"/>
  <c r="F66" i="38" s="1"/>
  <c r="G165" i="17"/>
  <c r="D361" i="43" s="1"/>
  <c r="D364" i="43" s="1"/>
  <c r="H149" i="9"/>
  <c r="E27" i="8" s="1"/>
  <c r="J309" i="9"/>
  <c r="D378" i="43"/>
  <c r="G238" i="17"/>
  <c r="K123" i="9"/>
  <c r="T205" i="41"/>
  <c r="F156" i="29"/>
  <c r="I112" i="41"/>
  <c r="T112" i="41" s="1"/>
  <c r="AR112" i="41" s="1"/>
  <c r="F232" i="41"/>
  <c r="T232" i="41" s="1"/>
  <c r="AK232" i="41" s="1"/>
  <c r="F212" i="29"/>
  <c r="T212" i="29" s="1"/>
  <c r="AF212" i="29" s="1"/>
  <c r="F165" i="29"/>
  <c r="G165" i="29" s="1"/>
  <c r="T165" i="29" s="1"/>
  <c r="F169" i="29"/>
  <c r="T169" i="29" s="1"/>
  <c r="AR211" i="41"/>
  <c r="F261" i="17"/>
  <c r="E232" i="29" s="1"/>
  <c r="H247" i="9"/>
  <c r="M247" i="9" s="1"/>
  <c r="B247" i="9" s="1"/>
  <c r="E156" i="38"/>
  <c r="K267" i="9"/>
  <c r="M267" i="9" s="1"/>
  <c r="F137" i="38"/>
  <c r="T137" i="38" s="1"/>
  <c r="AH137" i="38" s="1"/>
  <c r="K265" i="9"/>
  <c r="E139" i="38"/>
  <c r="F233" i="18"/>
  <c r="T233" i="18" s="1"/>
  <c r="AL233" i="18" s="1"/>
  <c r="G14" i="4"/>
  <c r="G31" i="4" s="1"/>
  <c r="E232" i="18"/>
  <c r="F232" i="18" s="1"/>
  <c r="T232" i="18" s="1"/>
  <c r="E169" i="38"/>
  <c r="H131" i="17"/>
  <c r="E253" i="43" s="1"/>
  <c r="L41" i="9"/>
  <c r="H173" i="17"/>
  <c r="E343" i="43" s="1"/>
  <c r="D113" i="29"/>
  <c r="F113" i="29" s="1"/>
  <c r="K113" i="29" s="1"/>
  <c r="K63" i="29" s="1"/>
  <c r="K239" i="29" s="1"/>
  <c r="L126" i="9"/>
  <c r="L193" i="9"/>
  <c r="D114" i="29"/>
  <c r="F114" i="29" s="1"/>
  <c r="L114" i="29" s="1"/>
  <c r="T114" i="29" s="1"/>
  <c r="AR114" i="29" s="1"/>
  <c r="D138" i="29"/>
  <c r="F138" i="29" s="1"/>
  <c r="T138" i="29" s="1"/>
  <c r="AH138" i="29" s="1"/>
  <c r="AR138" i="29" s="1"/>
  <c r="D178" i="29"/>
  <c r="F178" i="29" s="1"/>
  <c r="T178" i="29" s="1"/>
  <c r="AO178" i="29" s="1"/>
  <c r="AR178" i="29" s="1"/>
  <c r="T95" i="29"/>
  <c r="AR95" i="29" s="1"/>
  <c r="F125" i="41"/>
  <c r="N125" i="41" s="1"/>
  <c r="T125" i="41" s="1"/>
  <c r="AR125" i="41" s="1"/>
  <c r="T66" i="29"/>
  <c r="AR66" i="29" s="1"/>
  <c r="H250" i="17"/>
  <c r="H12" i="8"/>
  <c r="K112" i="9"/>
  <c r="AR71" i="18"/>
  <c r="G229" i="17"/>
  <c r="D438" i="43" s="1"/>
  <c r="H333" i="9"/>
  <c r="E23" i="3" s="1"/>
  <c r="D86" i="29"/>
  <c r="F86" i="29" s="1"/>
  <c r="T86" i="29" s="1"/>
  <c r="AB86" i="29" s="1"/>
  <c r="AR86" i="29" s="1"/>
  <c r="D6" i="38"/>
  <c r="F6" i="38" s="1"/>
  <c r="H75" i="17"/>
  <c r="E65" i="43" s="1"/>
  <c r="M327" i="9"/>
  <c r="F159" i="38"/>
  <c r="D156" i="38"/>
  <c r="F156" i="38" s="1"/>
  <c r="I271" i="9"/>
  <c r="J271" i="9" s="1"/>
  <c r="M194" i="9"/>
  <c r="H175" i="17"/>
  <c r="E376" i="43" s="1"/>
  <c r="E378" i="43" s="1"/>
  <c r="D62" i="38"/>
  <c r="F62" i="38" s="1"/>
  <c r="T62" i="38" s="1"/>
  <c r="AG62" i="38" s="1"/>
  <c r="AR62" i="38" s="1"/>
  <c r="H138" i="17"/>
  <c r="E260" i="43" s="1"/>
  <c r="D119" i="29"/>
  <c r="F119" i="29" s="1"/>
  <c r="N119" i="29" s="1"/>
  <c r="N54" i="29" s="1"/>
  <c r="D189" i="17"/>
  <c r="J22" i="3"/>
  <c r="H233" i="17"/>
  <c r="E306" i="43" s="1"/>
  <c r="G257" i="17"/>
  <c r="D314" i="43" s="1"/>
  <c r="K228" i="9"/>
  <c r="K229" i="9" s="1"/>
  <c r="E198" i="17"/>
  <c r="F165" i="38"/>
  <c r="G165" i="38" s="1"/>
  <c r="G73" i="38" s="1"/>
  <c r="K356" i="9"/>
  <c r="G194" i="17"/>
  <c r="D291" i="43" s="1"/>
  <c r="D153" i="38"/>
  <c r="F156" i="18"/>
  <c r="E106" i="38"/>
  <c r="AS106" i="38" s="1"/>
  <c r="AR205" i="41"/>
  <c r="F185" i="29"/>
  <c r="I185" i="29" s="1"/>
  <c r="I31" i="29" s="1"/>
  <c r="T31" i="29" s="1"/>
  <c r="Y31" i="29" s="1"/>
  <c r="M309" i="9"/>
  <c r="M311" i="9"/>
  <c r="B311" i="9" s="1"/>
  <c r="H268" i="9"/>
  <c r="J268" i="9" s="1"/>
  <c r="D169" i="38"/>
  <c r="L390" i="9"/>
  <c r="F228" i="29"/>
  <c r="T228" i="29" s="1"/>
  <c r="AF228" i="29" s="1"/>
  <c r="AR228" i="29" s="1"/>
  <c r="D194" i="38"/>
  <c r="F136" i="18"/>
  <c r="T136" i="18" s="1"/>
  <c r="AH136" i="18" s="1"/>
  <c r="AR136" i="18" s="1"/>
  <c r="D33" i="38"/>
  <c r="F33" i="38" s="1"/>
  <c r="T33" i="38" s="1"/>
  <c r="Y33" i="38" s="1"/>
  <c r="AR33" i="38" s="1"/>
  <c r="E170" i="38"/>
  <c r="F228" i="41"/>
  <c r="T228" i="41" s="1"/>
  <c r="G86" i="17"/>
  <c r="D106" i="43" s="1"/>
  <c r="F158" i="18"/>
  <c r="F158" i="29"/>
  <c r="H16" i="8"/>
  <c r="D204" i="29"/>
  <c r="F204" i="29" s="1"/>
  <c r="T204" i="29" s="1"/>
  <c r="G163" i="17"/>
  <c r="D396" i="43" s="1"/>
  <c r="D399" i="43" s="1"/>
  <c r="D261" i="17"/>
  <c r="D70" i="38"/>
  <c r="F70" i="38" s="1"/>
  <c r="G70" i="38" s="1"/>
  <c r="F106" i="18"/>
  <c r="T106" i="18" s="1"/>
  <c r="AQ106" i="18" s="1"/>
  <c r="AR106" i="18" s="1"/>
  <c r="D141" i="38"/>
  <c r="E212" i="38"/>
  <c r="F212" i="38" s="1"/>
  <c r="T212" i="38" s="1"/>
  <c r="AF212" i="38" s="1"/>
  <c r="AR212" i="38" s="1"/>
  <c r="T154" i="41"/>
  <c r="AH154" i="41" s="1"/>
  <c r="AR154" i="41" s="1"/>
  <c r="I354" i="9"/>
  <c r="F24" i="3" s="1"/>
  <c r="E113" i="38"/>
  <c r="K145" i="9"/>
  <c r="B145" i="9" s="1"/>
  <c r="T92" i="29"/>
  <c r="AR92" i="29" s="1"/>
  <c r="AR45" i="41"/>
  <c r="F172" i="18"/>
  <c r="M172" i="18" s="1"/>
  <c r="E183" i="38"/>
  <c r="F228" i="18"/>
  <c r="T228" i="18" s="1"/>
  <c r="AF228" i="18" s="1"/>
  <c r="AR228" i="18" s="1"/>
  <c r="AR62" i="41"/>
  <c r="D171" i="29"/>
  <c r="F171" i="29" s="1"/>
  <c r="M171" i="41"/>
  <c r="T171" i="41" s="1"/>
  <c r="AR171" i="41" s="1"/>
  <c r="I17" i="3"/>
  <c r="H110" i="17"/>
  <c r="E138" i="43" s="1"/>
  <c r="F143" i="41"/>
  <c r="Q143" i="41" s="1"/>
  <c r="Q200" i="41" s="1"/>
  <c r="H28" i="8"/>
  <c r="F171" i="18"/>
  <c r="G196" i="17"/>
  <c r="D293" i="43" s="1"/>
  <c r="T63" i="41"/>
  <c r="AE63" i="41" s="1"/>
  <c r="AE239" i="41" s="1"/>
  <c r="F20" i="7" s="1"/>
  <c r="G75" i="17"/>
  <c r="D65" i="43" s="1"/>
  <c r="D68" i="43" s="1"/>
  <c r="F209" i="38"/>
  <c r="T209" i="38" s="1"/>
  <c r="AF209" i="38" s="1"/>
  <c r="AR209" i="38" s="1"/>
  <c r="D17" i="17"/>
  <c r="D170" i="29"/>
  <c r="F170" i="29" s="1"/>
  <c r="D176" i="29"/>
  <c r="F176" i="29" s="1"/>
  <c r="T176" i="29" s="1"/>
  <c r="AN176" i="29" s="1"/>
  <c r="AR176" i="29" s="1"/>
  <c r="G241" i="17"/>
  <c r="E186" i="38"/>
  <c r="H202" i="17"/>
  <c r="E311" i="43" s="1"/>
  <c r="F150" i="29"/>
  <c r="E140" i="17"/>
  <c r="H187" i="17"/>
  <c r="E332" i="43" s="1"/>
  <c r="E154" i="38"/>
  <c r="G219" i="17"/>
  <c r="K397" i="9" s="1"/>
  <c r="D25" i="29"/>
  <c r="F25" i="29" s="1"/>
  <c r="T25" i="29" s="1"/>
  <c r="AC25" i="29" s="1"/>
  <c r="AR25" i="29" s="1"/>
  <c r="G42" i="17"/>
  <c r="D41" i="43" s="1"/>
  <c r="G223" i="17"/>
  <c r="D310" i="43" s="1"/>
  <c r="G94" i="17"/>
  <c r="D184" i="43" s="1"/>
  <c r="F209" i="41"/>
  <c r="T209" i="41" s="1"/>
  <c r="H196" i="17"/>
  <c r="E293" i="43" s="1"/>
  <c r="E182" i="17"/>
  <c r="F153" i="18"/>
  <c r="T153" i="18" s="1"/>
  <c r="AH153" i="18" s="1"/>
  <c r="AR153" i="18" s="1"/>
  <c r="G252" i="17"/>
  <c r="D43" i="38"/>
  <c r="F43" i="38" s="1"/>
  <c r="T43" i="38" s="1"/>
  <c r="AC43" i="38" s="1"/>
  <c r="AR43" i="38" s="1"/>
  <c r="K378" i="9"/>
  <c r="D315" i="43"/>
  <c r="H86" i="17"/>
  <c r="E106" i="43" s="1"/>
  <c r="L93" i="9"/>
  <c r="G158" i="17"/>
  <c r="D342" i="43" s="1"/>
  <c r="L379" i="9"/>
  <c r="T94" i="41"/>
  <c r="AR94" i="41" s="1"/>
  <c r="L10" i="9"/>
  <c r="H97" i="17"/>
  <c r="E190" i="43" s="1"/>
  <c r="L144" i="9"/>
  <c r="C162" i="17"/>
  <c r="C168" i="17" s="1"/>
  <c r="D43" i="29"/>
  <c r="F43" i="29" s="1"/>
  <c r="T43" i="29" s="1"/>
  <c r="AC43" i="29" s="1"/>
  <c r="AR43" i="29" s="1"/>
  <c r="C80" i="17"/>
  <c r="H26" i="17"/>
  <c r="E48" i="43" s="1"/>
  <c r="G247" i="17"/>
  <c r="D218" i="38"/>
  <c r="F195" i="38"/>
  <c r="T195" i="38" s="1"/>
  <c r="AC195" i="38" s="1"/>
  <c r="AR195" i="38" s="1"/>
  <c r="D186" i="29"/>
  <c r="F186" i="29" s="1"/>
  <c r="I186" i="29" s="1"/>
  <c r="T186" i="29" s="1"/>
  <c r="AR186" i="29" s="1"/>
  <c r="F222" i="41"/>
  <c r="T222" i="41" s="1"/>
  <c r="AF222" i="41" s="1"/>
  <c r="AR222" i="41" s="1"/>
  <c r="H266" i="9"/>
  <c r="T158" i="41"/>
  <c r="AH158" i="41" s="1"/>
  <c r="AR158" i="41" s="1"/>
  <c r="L190" i="9"/>
  <c r="D65" i="38"/>
  <c r="F65" i="38" s="1"/>
  <c r="T65" i="38" s="1"/>
  <c r="X65" i="38" s="1"/>
  <c r="AR65" i="38" s="1"/>
  <c r="D7" i="29"/>
  <c r="F7" i="29" s="1"/>
  <c r="G7" i="29" s="1"/>
  <c r="T7" i="29" s="1"/>
  <c r="AR7" i="29" s="1"/>
  <c r="L274" i="9"/>
  <c r="M274" i="9" s="1"/>
  <c r="F159" i="29"/>
  <c r="K161" i="9"/>
  <c r="D19" i="29"/>
  <c r="F19" i="29" s="1"/>
  <c r="E116" i="17"/>
  <c r="E144" i="38"/>
  <c r="I198" i="9"/>
  <c r="T151" i="41"/>
  <c r="H254" i="9"/>
  <c r="F184" i="18"/>
  <c r="I184" i="18" s="1"/>
  <c r="D63" i="38"/>
  <c r="F63" i="38" s="1"/>
  <c r="H77" i="17"/>
  <c r="E34" i="43" s="1"/>
  <c r="C4" i="52"/>
  <c r="F183" i="18"/>
  <c r="J183" i="18" s="1"/>
  <c r="T183" i="18" s="1"/>
  <c r="AR183" i="18" s="1"/>
  <c r="F172" i="38"/>
  <c r="AR234" i="41"/>
  <c r="F115" i="18"/>
  <c r="G115" i="18" s="1"/>
  <c r="G171" i="18" s="1"/>
  <c r="T186" i="41"/>
  <c r="AR186" i="41" s="1"/>
  <c r="D98" i="29"/>
  <c r="F98" i="29" s="1"/>
  <c r="AR177" i="41"/>
  <c r="F135" i="18"/>
  <c r="T135" i="18" s="1"/>
  <c r="AH135" i="18" s="1"/>
  <c r="AR135" i="18" s="1"/>
  <c r="D223" i="29"/>
  <c r="F223" i="29" s="1"/>
  <c r="T223" i="29" s="1"/>
  <c r="AF223" i="29" s="1"/>
  <c r="AR223" i="29" s="1"/>
  <c r="D195" i="29"/>
  <c r="F195" i="29" s="1"/>
  <c r="T195" i="29" s="1"/>
  <c r="AC195" i="29" s="1"/>
  <c r="AR195" i="29" s="1"/>
  <c r="I229" i="9"/>
  <c r="I236" i="9" s="1"/>
  <c r="F213" i="18"/>
  <c r="T213" i="18" s="1"/>
  <c r="AF213" i="18" s="1"/>
  <c r="AR213" i="18" s="1"/>
  <c r="G76" i="17"/>
  <c r="D33" i="43" s="1"/>
  <c r="M293" i="9"/>
  <c r="B293" i="9" s="1"/>
  <c r="C198" i="17"/>
  <c r="T72" i="41"/>
  <c r="AR72" i="41" s="1"/>
  <c r="D80" i="17"/>
  <c r="K144" i="9"/>
  <c r="AH139" i="41"/>
  <c r="AR139" i="41" s="1"/>
  <c r="AL239" i="18"/>
  <c r="E34" i="7" s="1"/>
  <c r="F168" i="38"/>
  <c r="T168" i="38" s="1"/>
  <c r="AC168" i="38" s="1"/>
  <c r="AR168" i="38" s="1"/>
  <c r="F130" i="18"/>
  <c r="T130" i="18" s="1"/>
  <c r="AJ130" i="18" s="1"/>
  <c r="AR130" i="18" s="1"/>
  <c r="D233" i="38"/>
  <c r="F233" i="38" s="1"/>
  <c r="T233" i="38" s="1"/>
  <c r="AL233" i="38" s="1"/>
  <c r="L315" i="9"/>
  <c r="M160" i="9"/>
  <c r="E105" i="38"/>
  <c r="AS105" i="38" s="1"/>
  <c r="G56" i="17"/>
  <c r="D158" i="43" s="1"/>
  <c r="F110" i="18"/>
  <c r="I110" i="18" s="1"/>
  <c r="T110" i="18" s="1"/>
  <c r="AR110" i="18" s="1"/>
  <c r="J163" i="9"/>
  <c r="J706" i="9" s="1"/>
  <c r="AR57" i="41"/>
  <c r="B25" i="8"/>
  <c r="G172" i="17"/>
  <c r="D404" i="43" s="1"/>
  <c r="T156" i="41"/>
  <c r="AH156" i="41" s="1"/>
  <c r="AR156" i="41" s="1"/>
  <c r="D91" i="29"/>
  <c r="F91" i="29" s="1"/>
  <c r="G91" i="29" s="1"/>
  <c r="T91" i="29" s="1"/>
  <c r="AR91" i="29" s="1"/>
  <c r="G262" i="17"/>
  <c r="D216" i="43" s="1"/>
  <c r="G186" i="17"/>
  <c r="D331" i="43" s="1"/>
  <c r="D336" i="43" s="1"/>
  <c r="D640" i="43" s="1"/>
  <c r="D199" i="29"/>
  <c r="F199" i="29" s="1"/>
  <c r="T199" i="29" s="1"/>
  <c r="AP199" i="29" s="1"/>
  <c r="AR199" i="29" s="1"/>
  <c r="H228" i="17"/>
  <c r="E316" i="43" s="1"/>
  <c r="J333" i="9"/>
  <c r="G23" i="3" s="1"/>
  <c r="D45" i="38"/>
  <c r="F45" i="38" s="1"/>
  <c r="T45" i="38" s="1"/>
  <c r="AC45" i="38" s="1"/>
  <c r="AR45" i="38" s="1"/>
  <c r="H70" i="9"/>
  <c r="E15" i="8" s="1"/>
  <c r="AR45" i="18"/>
  <c r="K106" i="9"/>
  <c r="L351" i="9"/>
  <c r="L354" i="9" s="1"/>
  <c r="I24" i="3" s="1"/>
  <c r="M330" i="9"/>
  <c r="B330" i="9" s="1"/>
  <c r="D185" i="38"/>
  <c r="AR79" i="41"/>
  <c r="D194" i="29"/>
  <c r="F194" i="29" s="1"/>
  <c r="L233" i="9"/>
  <c r="L723" i="9" s="1"/>
  <c r="T115" i="41"/>
  <c r="AR115" i="41" s="1"/>
  <c r="T125" i="18"/>
  <c r="AR125" i="18" s="1"/>
  <c r="F130" i="41"/>
  <c r="T130" i="41" s="1"/>
  <c r="AJ130" i="41" s="1"/>
  <c r="AJ239" i="41" s="1"/>
  <c r="F27" i="7" s="1"/>
  <c r="AR86" i="41"/>
  <c r="H14" i="4"/>
  <c r="H31" i="4" s="1"/>
  <c r="E185" i="38"/>
  <c r="E158" i="38"/>
  <c r="F158" i="38" s="1"/>
  <c r="H78" i="17"/>
  <c r="E66" i="43" s="1"/>
  <c r="D65" i="29"/>
  <c r="F65" i="29" s="1"/>
  <c r="G65" i="29" s="1"/>
  <c r="T65" i="29" s="1"/>
  <c r="X65" i="29" s="1"/>
  <c r="AR65" i="29" s="1"/>
  <c r="I16" i="8"/>
  <c r="C189" i="17"/>
  <c r="L396" i="9"/>
  <c r="I26" i="3" s="1"/>
  <c r="H257" i="17"/>
  <c r="E314" i="43" s="1"/>
  <c r="H40" i="17"/>
  <c r="E39" i="43" s="1"/>
  <c r="D179" i="29"/>
  <c r="F179" i="29" s="1"/>
  <c r="T179" i="29" s="1"/>
  <c r="AO179" i="29" s="1"/>
  <c r="AR179" i="29" s="1"/>
  <c r="K72" i="9"/>
  <c r="L273" i="9"/>
  <c r="F126" i="18"/>
  <c r="N126" i="18" s="1"/>
  <c r="E150" i="38"/>
  <c r="D97" i="38"/>
  <c r="F97" i="38" s="1"/>
  <c r="G97" i="38" s="1"/>
  <c r="G157" i="38" s="1"/>
  <c r="D27" i="38"/>
  <c r="F27" i="38" s="1"/>
  <c r="T27" i="38" s="1"/>
  <c r="AC27" i="38" s="1"/>
  <c r="AR27" i="38" s="1"/>
  <c r="I30" i="3"/>
  <c r="D164" i="29"/>
  <c r="G174" i="17"/>
  <c r="D348" i="43" s="1"/>
  <c r="D350" i="43" s="1"/>
  <c r="L66" i="9"/>
  <c r="D99" i="29"/>
  <c r="F99" i="29" s="1"/>
  <c r="G99" i="29" s="1"/>
  <c r="G159" i="29" s="1"/>
  <c r="D112" i="38"/>
  <c r="I29" i="3"/>
  <c r="G46" i="17"/>
  <c r="D88" i="43" s="1"/>
  <c r="H158" i="17"/>
  <c r="E342" i="43" s="1"/>
  <c r="D136" i="29"/>
  <c r="F136" i="29" s="1"/>
  <c r="T136" i="29" s="1"/>
  <c r="AH136" i="29" s="1"/>
  <c r="AR136" i="29" s="1"/>
  <c r="L378" i="9"/>
  <c r="H209" i="17"/>
  <c r="E302" i="43" s="1"/>
  <c r="L252" i="9"/>
  <c r="AR212" i="18"/>
  <c r="K43" i="9"/>
  <c r="J11" i="4"/>
  <c r="J28" i="4" s="1"/>
  <c r="H263" i="17"/>
  <c r="E217" i="43" s="1"/>
  <c r="L530" i="9"/>
  <c r="D152" i="38"/>
  <c r="F152" i="38" s="1"/>
  <c r="H177" i="17"/>
  <c r="E422" i="43" s="1"/>
  <c r="F139" i="18"/>
  <c r="T139" i="18" s="1"/>
  <c r="AH139" i="18" s="1"/>
  <c r="AR139" i="18" s="1"/>
  <c r="E234" i="38"/>
  <c r="L266" i="9"/>
  <c r="F150" i="18"/>
  <c r="T150" i="18" s="1"/>
  <c r="AH150" i="18" s="1"/>
  <c r="AR150" i="18" s="1"/>
  <c r="D163" i="38"/>
  <c r="L212" i="9"/>
  <c r="L214" i="9" s="1"/>
  <c r="I15" i="3" s="1"/>
  <c r="K191" i="9"/>
  <c r="I28" i="8"/>
  <c r="E219" i="38"/>
  <c r="M489" i="9"/>
  <c r="I460" i="9" s="1"/>
  <c r="M460" i="9" s="1"/>
  <c r="K10" i="9"/>
  <c r="D71" i="29"/>
  <c r="F71" i="29" s="1"/>
  <c r="T71" i="29" s="1"/>
  <c r="AG71" i="29" s="1"/>
  <c r="AR71" i="29" s="1"/>
  <c r="M92" i="9"/>
  <c r="F232" i="38"/>
  <c r="T232" i="38" s="1"/>
  <c r="AK232" i="38" s="1"/>
  <c r="AK239" i="38" s="1"/>
  <c r="D211" i="29"/>
  <c r="F211" i="29" s="1"/>
  <c r="T211" i="29" s="1"/>
  <c r="AF211" i="29" s="1"/>
  <c r="AR211" i="29" s="1"/>
  <c r="AR199" i="41"/>
  <c r="J70" i="9"/>
  <c r="G15" i="8" s="1"/>
  <c r="D126" i="38"/>
  <c r="K33" i="9"/>
  <c r="B33" i="9" s="1"/>
  <c r="H224" i="17"/>
  <c r="E434" i="43" s="1"/>
  <c r="F112" i="18"/>
  <c r="I112" i="18" s="1"/>
  <c r="T112" i="18" s="1"/>
  <c r="AR112" i="18" s="1"/>
  <c r="F200" i="38"/>
  <c r="I16" i="4"/>
  <c r="I33" i="4" s="1"/>
  <c r="M490" i="9"/>
  <c r="I461" i="9" s="1"/>
  <c r="M461" i="9" s="1"/>
  <c r="F213" i="41"/>
  <c r="T213" i="41" s="1"/>
  <c r="AF213" i="41" s="1"/>
  <c r="AR213" i="41" s="1"/>
  <c r="G13" i="17"/>
  <c r="D11" i="43" s="1"/>
  <c r="D111" i="29"/>
  <c r="F111" i="29" s="1"/>
  <c r="J111" i="29" s="1"/>
  <c r="D105" i="29"/>
  <c r="F105" i="29" s="1"/>
  <c r="T105" i="29" s="1"/>
  <c r="AQ105" i="29" s="1"/>
  <c r="AR105" i="29" s="1"/>
  <c r="H84" i="17"/>
  <c r="E107" i="43" s="1"/>
  <c r="K212" i="9"/>
  <c r="G26" i="17"/>
  <c r="D48" i="43" s="1"/>
  <c r="F153" i="29"/>
  <c r="T153" i="29" s="1"/>
  <c r="AH153" i="29" s="1"/>
  <c r="I44" i="3"/>
  <c r="F44" i="3"/>
  <c r="K12" i="9"/>
  <c r="B12" i="9" s="1"/>
  <c r="G15" i="17"/>
  <c r="D14" i="43" s="1"/>
  <c r="AR52" i="38"/>
  <c r="D135" i="29"/>
  <c r="F135" i="29" s="1"/>
  <c r="T135" i="29" s="1"/>
  <c r="AH135" i="29" s="1"/>
  <c r="AR135" i="29" s="1"/>
  <c r="E112" i="38"/>
  <c r="M191" i="9"/>
  <c r="M198" i="9" s="1"/>
  <c r="J198" i="9"/>
  <c r="L265" i="9"/>
  <c r="D51" i="38"/>
  <c r="F51" i="38" s="1"/>
  <c r="T51" i="38" s="1"/>
  <c r="AC51" i="38" s="1"/>
  <c r="AR51" i="38" s="1"/>
  <c r="F182" i="17"/>
  <c r="T54" i="18"/>
  <c r="AC54" i="18" s="1"/>
  <c r="AR54" i="18" s="1"/>
  <c r="D190" i="29"/>
  <c r="F190" i="29" s="1"/>
  <c r="T190" i="29" s="1"/>
  <c r="AA190" i="29" s="1"/>
  <c r="AR190" i="29" s="1"/>
  <c r="H83" i="17"/>
  <c r="E112" i="43" s="1"/>
  <c r="C202" i="17"/>
  <c r="D176" i="18"/>
  <c r="F176" i="18" s="1"/>
  <c r="T176" i="18" s="1"/>
  <c r="AN176" i="18" s="1"/>
  <c r="G251" i="17"/>
  <c r="D222" i="38"/>
  <c r="D170" i="38"/>
  <c r="G195" i="17"/>
  <c r="D294" i="43" s="1"/>
  <c r="K329" i="9"/>
  <c r="H164" i="17"/>
  <c r="E354" i="43" s="1"/>
  <c r="D142" i="29"/>
  <c r="F142" i="29" s="1"/>
  <c r="T142" i="29" s="1"/>
  <c r="AH142" i="29" s="1"/>
  <c r="AR142" i="29" s="1"/>
  <c r="T194" i="18"/>
  <c r="AC194" i="18" s="1"/>
  <c r="AR194" i="18" s="1"/>
  <c r="T70" i="41"/>
  <c r="AR70" i="41" s="1"/>
  <c r="F144" i="41"/>
  <c r="T144" i="41" s="1"/>
  <c r="AH144" i="41" s="1"/>
  <c r="AR144" i="41" s="1"/>
  <c r="H214" i="17"/>
  <c r="E318" i="43" s="1"/>
  <c r="D125" i="29"/>
  <c r="F125" i="29" s="1"/>
  <c r="N125" i="29" s="1"/>
  <c r="T125" i="29" s="1"/>
  <c r="AR125" i="29" s="1"/>
  <c r="H352" i="9"/>
  <c r="H354" i="9" s="1"/>
  <c r="E24" i="3" s="1"/>
  <c r="D233" i="29"/>
  <c r="F233" i="29" s="1"/>
  <c r="T233" i="29" s="1"/>
  <c r="AL233" i="29" s="1"/>
  <c r="AL239" i="29" s="1"/>
  <c r="H262" i="17"/>
  <c r="E216" i="43" s="1"/>
  <c r="I15" i="4"/>
  <c r="I32" i="4" s="1"/>
  <c r="D215" i="38"/>
  <c r="G244" i="17"/>
  <c r="L376" i="9"/>
  <c r="H207" i="17"/>
  <c r="E304" i="43" s="1"/>
  <c r="L435" i="9"/>
  <c r="D205" i="29"/>
  <c r="F205" i="29" s="1"/>
  <c r="AF205" i="29" s="1"/>
  <c r="D73" i="38"/>
  <c r="F73" i="38" s="1"/>
  <c r="G87" i="17"/>
  <c r="D108" i="43" s="1"/>
  <c r="K146" i="9"/>
  <c r="AH142" i="41"/>
  <c r="AR142" i="41" s="1"/>
  <c r="F220" i="41"/>
  <c r="T220" i="41" s="1"/>
  <c r="L129" i="9"/>
  <c r="H219" i="17"/>
  <c r="E433" i="43" s="1"/>
  <c r="AG239" i="18"/>
  <c r="E25" i="7" s="1"/>
  <c r="I25" i="8"/>
  <c r="H145" i="17"/>
  <c r="E267" i="43" s="1"/>
  <c r="E270" i="43" s="1"/>
  <c r="G245" i="17"/>
  <c r="D216" i="38"/>
  <c r="F216" i="38" s="1"/>
  <c r="T216" i="38" s="1"/>
  <c r="M377" i="9"/>
  <c r="M381" i="9" s="1"/>
  <c r="J25" i="3" s="1"/>
  <c r="E184" i="38"/>
  <c r="F184" i="38" s="1"/>
  <c r="I184" i="38" s="1"/>
  <c r="I19" i="38" s="1"/>
  <c r="T19" i="38" s="1"/>
  <c r="AD69" i="41"/>
  <c r="AD239" i="41" s="1"/>
  <c r="F19" i="7" s="1"/>
  <c r="G77" i="17"/>
  <c r="D34" i="43" s="1"/>
  <c r="D64" i="38"/>
  <c r="F64" i="38" s="1"/>
  <c r="T64" i="38" s="1"/>
  <c r="AR64" i="38" s="1"/>
  <c r="T119" i="18"/>
  <c r="AR119" i="18" s="1"/>
  <c r="H31" i="17"/>
  <c r="E177" i="43" s="1"/>
  <c r="AS106" i="18"/>
  <c r="L39" i="9"/>
  <c r="F113" i="18"/>
  <c r="K113" i="18" s="1"/>
  <c r="K63" i="18" s="1"/>
  <c r="H244" i="17"/>
  <c r="D215" i="29"/>
  <c r="F215" i="29" s="1"/>
  <c r="T215" i="29" s="1"/>
  <c r="AF215" i="29" s="1"/>
  <c r="AR215" i="29" s="1"/>
  <c r="J381" i="9"/>
  <c r="G25" i="3" s="1"/>
  <c r="C152" i="17"/>
  <c r="G151" i="17"/>
  <c r="D274" i="43" s="1"/>
  <c r="D277" i="43" s="1"/>
  <c r="D515" i="43" s="1"/>
  <c r="K193" i="9"/>
  <c r="G132" i="17"/>
  <c r="D254" i="43" s="1"/>
  <c r="D143" i="29"/>
  <c r="F143" i="29" s="1"/>
  <c r="Q143" i="29" s="1"/>
  <c r="T143" i="29" s="1"/>
  <c r="H165" i="17"/>
  <c r="E361" i="43" s="1"/>
  <c r="E364" i="43" s="1"/>
  <c r="K107" i="9"/>
  <c r="B107" i="9" s="1"/>
  <c r="B161" i="12" s="1"/>
  <c r="B162" i="12" s="1"/>
  <c r="K125" i="9"/>
  <c r="H238" i="17"/>
  <c r="D209" i="29"/>
  <c r="F209" i="29" s="1"/>
  <c r="T209" i="29" s="1"/>
  <c r="AF209" i="29" s="1"/>
  <c r="AR209" i="29" s="1"/>
  <c r="D139" i="29"/>
  <c r="F139" i="29" s="1"/>
  <c r="T139" i="29" s="1"/>
  <c r="AH139" i="29" s="1"/>
  <c r="AR139" i="29" s="1"/>
  <c r="H161" i="17"/>
  <c r="E368" i="43" s="1"/>
  <c r="K92" i="9"/>
  <c r="D216" i="29"/>
  <c r="F216" i="29" s="1"/>
  <c r="T216" i="29" s="1"/>
  <c r="B91" i="9"/>
  <c r="G64" i="17"/>
  <c r="D125" i="43" s="1"/>
  <c r="F155" i="29"/>
  <c r="T155" i="29" s="1"/>
  <c r="AH155" i="29" s="1"/>
  <c r="AR155" i="29" s="1"/>
  <c r="G96" i="17"/>
  <c r="D187" i="43" s="1"/>
  <c r="G261" i="17"/>
  <c r="D215" i="43" s="1"/>
  <c r="D9" i="38"/>
  <c r="F9" i="38" s="1"/>
  <c r="H186" i="17"/>
  <c r="E331" i="43" s="1"/>
  <c r="D163" i="29"/>
  <c r="F163" i="29" s="1"/>
  <c r="T163" i="29" s="1"/>
  <c r="AI163" i="29" s="1"/>
  <c r="AR163" i="29" s="1"/>
  <c r="L232" i="9"/>
  <c r="L708" i="9" s="1"/>
  <c r="H55" i="17"/>
  <c r="E157" i="43" s="1"/>
  <c r="D44" i="29"/>
  <c r="F44" i="29" s="1"/>
  <c r="L90" i="9"/>
  <c r="G133" i="17"/>
  <c r="D255" i="43" s="1"/>
  <c r="K194" i="9"/>
  <c r="D115" i="38"/>
  <c r="F115" i="38" s="1"/>
  <c r="AR81" i="38"/>
  <c r="D114" i="38"/>
  <c r="H30" i="3"/>
  <c r="K530" i="9"/>
  <c r="AC52" i="18"/>
  <c r="AR52" i="18" s="1"/>
  <c r="G72" i="38"/>
  <c r="G112" i="38" s="1"/>
  <c r="AO178" i="18"/>
  <c r="AR178" i="18" s="1"/>
  <c r="F177" i="18"/>
  <c r="T177" i="18" s="1"/>
  <c r="AN177" i="18" s="1"/>
  <c r="AR177" i="18" s="1"/>
  <c r="E406" i="43"/>
  <c r="F176" i="41"/>
  <c r="T176" i="41" s="1"/>
  <c r="AN176" i="41" s="1"/>
  <c r="AN239" i="41" s="1"/>
  <c r="F37" i="7" s="1"/>
  <c r="I381" i="9"/>
  <c r="F25" i="3" s="1"/>
  <c r="H163" i="9"/>
  <c r="H706" i="9" s="1"/>
  <c r="I149" i="9"/>
  <c r="F27" i="8" s="1"/>
  <c r="J437" i="9"/>
  <c r="J214" i="9"/>
  <c r="G15" i="3" s="1"/>
  <c r="H76" i="9"/>
  <c r="E22" i="8" s="1"/>
  <c r="J76" i="9"/>
  <c r="G22" i="8" s="1"/>
  <c r="H196" i="9"/>
  <c r="H707" i="9" s="1"/>
  <c r="I76" i="9"/>
  <c r="F22" i="8" s="1"/>
  <c r="M269" i="9"/>
  <c r="K315" i="9"/>
  <c r="J132" i="9"/>
  <c r="G26" i="8" s="1"/>
  <c r="J234" i="9"/>
  <c r="B328" i="9"/>
  <c r="M310" i="9"/>
  <c r="J16" i="3"/>
  <c r="H381" i="9"/>
  <c r="E25" i="3" s="1"/>
  <c r="J149" i="9"/>
  <c r="G27" i="8" s="1"/>
  <c r="J354" i="9"/>
  <c r="G24" i="3" s="1"/>
  <c r="B244" i="9"/>
  <c r="M288" i="9"/>
  <c r="B288" i="9" s="1"/>
  <c r="AH134" i="18"/>
  <c r="AR134" i="18" s="1"/>
  <c r="G97" i="18"/>
  <c r="G157" i="18" s="1"/>
  <c r="T157" i="18" s="1"/>
  <c r="AH157" i="18" s="1"/>
  <c r="AR157" i="18" s="1"/>
  <c r="L248" i="9"/>
  <c r="M248" i="9" s="1"/>
  <c r="B248" i="9" s="1"/>
  <c r="G109" i="17"/>
  <c r="D139" i="43" s="1"/>
  <c r="D93" i="38"/>
  <c r="F93" i="38" s="1"/>
  <c r="E153" i="38"/>
  <c r="L268" i="9"/>
  <c r="M268" i="9" s="1"/>
  <c r="F151" i="29"/>
  <c r="K234" i="9"/>
  <c r="F224" i="18"/>
  <c r="T224" i="18" s="1"/>
  <c r="AF224" i="18" s="1"/>
  <c r="AR224" i="18" s="1"/>
  <c r="F142" i="18"/>
  <c r="T142" i="18" s="1"/>
  <c r="AH142" i="18" s="1"/>
  <c r="AR142" i="18" s="1"/>
  <c r="F140" i="17"/>
  <c r="E120" i="29"/>
  <c r="L296" i="9"/>
  <c r="H92" i="9" s="1"/>
  <c r="J307" i="9"/>
  <c r="F130" i="38"/>
  <c r="T130" i="38" s="1"/>
  <c r="AJ130" i="38" s="1"/>
  <c r="AR130" i="38" s="1"/>
  <c r="D116" i="17"/>
  <c r="M491" i="9"/>
  <c r="I462" i="9" s="1"/>
  <c r="M462" i="9" s="1"/>
  <c r="E218" i="38"/>
  <c r="M396" i="9"/>
  <c r="E194" i="38"/>
  <c r="AO178" i="41"/>
  <c r="AR178" i="41" s="1"/>
  <c r="G53" i="17"/>
  <c r="D154" i="43" s="1"/>
  <c r="D42" i="38"/>
  <c r="F42" i="38" s="1"/>
  <c r="T42" i="38" s="1"/>
  <c r="K89" i="9"/>
  <c r="D210" i="29"/>
  <c r="F210" i="29" s="1"/>
  <c r="T210" i="29" s="1"/>
  <c r="AF210" i="29" s="1"/>
  <c r="AR210" i="29" s="1"/>
  <c r="H239" i="17"/>
  <c r="G74" i="41"/>
  <c r="T74" i="41" s="1"/>
  <c r="M233" i="9"/>
  <c r="M723" i="9" s="1"/>
  <c r="E164" i="38"/>
  <c r="F164" i="38" s="1"/>
  <c r="T164" i="38" s="1"/>
  <c r="AJ164" i="38" s="1"/>
  <c r="AR164" i="38" s="1"/>
  <c r="D147" i="17"/>
  <c r="T204" i="41"/>
  <c r="AF204" i="41"/>
  <c r="T155" i="41"/>
  <c r="AH155" i="41" s="1"/>
  <c r="AR155" i="41" s="1"/>
  <c r="M308" i="9"/>
  <c r="E164" i="29"/>
  <c r="F189" i="17"/>
  <c r="G7" i="18"/>
  <c r="G44" i="18" s="1"/>
  <c r="T95" i="41"/>
  <c r="AR95" i="41" s="1"/>
  <c r="T94" i="29"/>
  <c r="AR94" i="29" s="1"/>
  <c r="D235" i="38"/>
  <c r="F235" i="38" s="1"/>
  <c r="T235" i="38" s="1"/>
  <c r="AR235" i="38" s="1"/>
  <c r="H11" i="4"/>
  <c r="H28" i="4" s="1"/>
  <c r="G264" i="17"/>
  <c r="D213" i="43" s="1"/>
  <c r="I13" i="3"/>
  <c r="D140" i="17"/>
  <c r="H139" i="17"/>
  <c r="E259" i="43" s="1"/>
  <c r="D120" i="29"/>
  <c r="D24" i="38"/>
  <c r="F24" i="38" s="1"/>
  <c r="T24" i="38" s="1"/>
  <c r="AC24" i="38" s="1"/>
  <c r="AR24" i="38" s="1"/>
  <c r="G32" i="17"/>
  <c r="D174" i="43" s="1"/>
  <c r="K40" i="9"/>
  <c r="D234" i="38"/>
  <c r="H16" i="4"/>
  <c r="H33" i="4" s="1"/>
  <c r="T93" i="29"/>
  <c r="AR93" i="29" s="1"/>
  <c r="L68" i="9"/>
  <c r="B68" i="9" s="1"/>
  <c r="D33" i="29"/>
  <c r="F33" i="29" s="1"/>
  <c r="T33" i="29" s="1"/>
  <c r="H42" i="17"/>
  <c r="E41" i="43" s="1"/>
  <c r="D96" i="29"/>
  <c r="F96" i="29" s="1"/>
  <c r="H112" i="17"/>
  <c r="E142" i="43" s="1"/>
  <c r="F106" i="38"/>
  <c r="T106" i="38" s="1"/>
  <c r="T113" i="41"/>
  <c r="AR113" i="41" s="1"/>
  <c r="T90" i="18"/>
  <c r="AR90" i="18" s="1"/>
  <c r="L112" i="9"/>
  <c r="B112" i="9" s="1"/>
  <c r="H69" i="17"/>
  <c r="E116" i="43" s="1"/>
  <c r="D57" i="29"/>
  <c r="F57" i="29" s="1"/>
  <c r="T57" i="29" s="1"/>
  <c r="AC57" i="29" s="1"/>
  <c r="AR57" i="29" s="1"/>
  <c r="D6" i="29"/>
  <c r="F6" i="29" s="1"/>
  <c r="H12" i="17"/>
  <c r="E9" i="43" s="1"/>
  <c r="E157" i="38"/>
  <c r="L272" i="9"/>
  <c r="H115" i="9"/>
  <c r="E24" i="8" s="1"/>
  <c r="H315" i="9"/>
  <c r="F186" i="18"/>
  <c r="I186" i="18" s="1"/>
  <c r="T186" i="18" s="1"/>
  <c r="AR186" i="18" s="1"/>
  <c r="H359" i="9"/>
  <c r="E43" i="3" s="1"/>
  <c r="L92" i="9"/>
  <c r="I95" i="9"/>
  <c r="F23" i="8" s="1"/>
  <c r="D90" i="17"/>
  <c r="J115" i="9"/>
  <c r="G24" i="8" s="1"/>
  <c r="J310" i="9"/>
  <c r="C134" i="17"/>
  <c r="D219" i="38"/>
  <c r="G248" i="17"/>
  <c r="D221" i="38"/>
  <c r="G250" i="17"/>
  <c r="AA190" i="18"/>
  <c r="AR190" i="18" s="1"/>
  <c r="AH150" i="41"/>
  <c r="AR150" i="41" s="1"/>
  <c r="J708" i="9"/>
  <c r="G37" i="3"/>
  <c r="J196" i="9"/>
  <c r="J707" i="9" s="1"/>
  <c r="J229" i="9"/>
  <c r="H296" i="9"/>
  <c r="J95" i="9"/>
  <c r="G23" i="8" s="1"/>
  <c r="H132" i="9"/>
  <c r="E26" i="8" s="1"/>
  <c r="M284" i="9"/>
  <c r="B284" i="9" s="1"/>
  <c r="H214" i="9"/>
  <c r="E15" i="3" s="1"/>
  <c r="I15" i="9"/>
  <c r="F10" i="8" s="1"/>
  <c r="B378" i="9"/>
  <c r="J35" i="9"/>
  <c r="M149" i="9"/>
  <c r="J27" i="8" s="1"/>
  <c r="H437" i="9"/>
  <c r="M292" i="9"/>
  <c r="B292" i="9" s="1"/>
  <c r="I115" i="9"/>
  <c r="F24" i="8" s="1"/>
  <c r="L198" i="9"/>
  <c r="E596" i="43" s="1"/>
  <c r="AC84" i="38"/>
  <c r="AR84" i="38" s="1"/>
  <c r="AF223" i="18"/>
  <c r="AR223" i="18" s="1"/>
  <c r="AI164" i="41"/>
  <c r="AR164" i="41" s="1"/>
  <c r="Q143" i="18"/>
  <c r="AF219" i="41"/>
  <c r="AR219" i="41" s="1"/>
  <c r="AH134" i="41"/>
  <c r="AR134" i="41" s="1"/>
  <c r="AJ165" i="18"/>
  <c r="AR165" i="18" s="1"/>
  <c r="D137" i="29"/>
  <c r="F137" i="29" s="1"/>
  <c r="T137" i="29" s="1"/>
  <c r="AR137" i="29" s="1"/>
  <c r="H159" i="17"/>
  <c r="E347" i="43" s="1"/>
  <c r="D83" i="29"/>
  <c r="F83" i="29" s="1"/>
  <c r="T83" i="29" s="1"/>
  <c r="L127" i="9"/>
  <c r="H98" i="17"/>
  <c r="E191" i="43" s="1"/>
  <c r="K272" i="9"/>
  <c r="E142" i="38"/>
  <c r="F142" i="38" s="1"/>
  <c r="T142" i="38" s="1"/>
  <c r="H252" i="9"/>
  <c r="I457" i="9"/>
  <c r="M457" i="9" s="1"/>
  <c r="D56" i="38"/>
  <c r="F56" i="38" s="1"/>
  <c r="T56" i="38" s="1"/>
  <c r="G68" i="17"/>
  <c r="D129" i="43" s="1"/>
  <c r="K111" i="9"/>
  <c r="AB55" i="18"/>
  <c r="AR55" i="18" s="1"/>
  <c r="AC75" i="18"/>
  <c r="AR75" i="18" s="1"/>
  <c r="AF217" i="18"/>
  <c r="AR217" i="18" s="1"/>
  <c r="M104" i="9"/>
  <c r="M115" i="9" s="1"/>
  <c r="J24" i="8" s="1"/>
  <c r="E71" i="17"/>
  <c r="AR69" i="29"/>
  <c r="E163" i="38"/>
  <c r="M232" i="9"/>
  <c r="E189" i="17"/>
  <c r="G99" i="18"/>
  <c r="G159" i="18" s="1"/>
  <c r="T159" i="18" s="1"/>
  <c r="G177" i="17"/>
  <c r="D422" i="43" s="1"/>
  <c r="D155" i="38"/>
  <c r="F155" i="38" s="1"/>
  <c r="I270" i="9"/>
  <c r="C16" i="17"/>
  <c r="C17" i="17" s="1"/>
  <c r="D10" i="18"/>
  <c r="F10" i="18" s="1"/>
  <c r="T10" i="18" s="1"/>
  <c r="H13" i="9"/>
  <c r="H61" i="17"/>
  <c r="E117" i="43" s="1"/>
  <c r="L104" i="9"/>
  <c r="D49" i="29"/>
  <c r="F49" i="29" s="1"/>
  <c r="T49" i="29" s="1"/>
  <c r="D71" i="17"/>
  <c r="H46" i="17"/>
  <c r="E88" i="43" s="1"/>
  <c r="D48" i="17"/>
  <c r="D36" i="29"/>
  <c r="F36" i="29" s="1"/>
  <c r="T36" i="29" s="1"/>
  <c r="L72" i="9"/>
  <c r="D82" i="38"/>
  <c r="F82" i="38" s="1"/>
  <c r="T82" i="38" s="1"/>
  <c r="K126" i="9"/>
  <c r="B126" i="9" s="1"/>
  <c r="G97" i="17"/>
  <c r="D190" i="43" s="1"/>
  <c r="M210" i="9"/>
  <c r="E147" i="17"/>
  <c r="E124" i="38"/>
  <c r="D102" i="17"/>
  <c r="I35" i="9"/>
  <c r="F11" i="8" s="1"/>
  <c r="M494" i="9"/>
  <c r="I465" i="9" s="1"/>
  <c r="M465" i="9" s="1"/>
  <c r="E221" i="38"/>
  <c r="K29" i="9"/>
  <c r="G22" i="17"/>
  <c r="D53" i="43" s="1"/>
  <c r="D14" i="38"/>
  <c r="F14" i="38" s="1"/>
  <c r="T14" i="38" s="1"/>
  <c r="AC82" i="18"/>
  <c r="AR82" i="18" s="1"/>
  <c r="M495" i="9"/>
  <c r="E222" i="38"/>
  <c r="G89" i="17"/>
  <c r="D203" i="43" s="1"/>
  <c r="D75" i="38"/>
  <c r="F75" i="38" s="1"/>
  <c r="T75" i="38" s="1"/>
  <c r="H242" i="17"/>
  <c r="D213" i="29"/>
  <c r="F213" i="29" s="1"/>
  <c r="T213" i="29" s="1"/>
  <c r="D219" i="29"/>
  <c r="F219" i="29" s="1"/>
  <c r="T219" i="29" s="1"/>
  <c r="H248" i="17"/>
  <c r="AF218" i="41"/>
  <c r="AR218" i="41" s="1"/>
  <c r="F204" i="18"/>
  <c r="D154" i="38"/>
  <c r="F154" i="38" s="1"/>
  <c r="G176" i="17"/>
  <c r="D369" i="43" s="1"/>
  <c r="I269" i="9"/>
  <c r="X14" i="41"/>
  <c r="AR14" i="41" s="1"/>
  <c r="F110" i="38"/>
  <c r="D75" i="29"/>
  <c r="F75" i="29" s="1"/>
  <c r="T75" i="29" s="1"/>
  <c r="H89" i="17"/>
  <c r="E203" i="43" s="1"/>
  <c r="M493" i="9"/>
  <c r="I464" i="9" s="1"/>
  <c r="M464" i="9" s="1"/>
  <c r="E220" i="38"/>
  <c r="D168" i="17"/>
  <c r="I38" i="3" s="1"/>
  <c r="E16" i="17"/>
  <c r="E17" i="33"/>
  <c r="J13" i="9"/>
  <c r="J15" i="9" s="1"/>
  <c r="G10" i="8" s="1"/>
  <c r="AJ163" i="18"/>
  <c r="AR163" i="18" s="1"/>
  <c r="AC56" i="41"/>
  <c r="AR56" i="41" s="1"/>
  <c r="L377" i="9"/>
  <c r="H208" i="17"/>
  <c r="E301" i="43" s="1"/>
  <c r="D184" i="29"/>
  <c r="F184" i="29" s="1"/>
  <c r="W10" i="41"/>
  <c r="AR10" i="41" s="1"/>
  <c r="G84" i="41"/>
  <c r="T84" i="41" s="1"/>
  <c r="E43" i="17"/>
  <c r="M66" i="9"/>
  <c r="E124" i="29"/>
  <c r="F124" i="29" s="1"/>
  <c r="F147" i="17"/>
  <c r="AC27" i="41"/>
  <c r="AR27" i="41" s="1"/>
  <c r="D96" i="38"/>
  <c r="F96" i="38" s="1"/>
  <c r="L251" i="9"/>
  <c r="G112" i="17"/>
  <c r="D142" i="43" s="1"/>
  <c r="K210" i="9"/>
  <c r="G144" i="17"/>
  <c r="D266" i="43" s="1"/>
  <c r="C147" i="17"/>
  <c r="D124" i="38"/>
  <c r="G139" i="17"/>
  <c r="D259" i="43" s="1"/>
  <c r="H13" i="3"/>
  <c r="D120" i="38"/>
  <c r="F120" i="38" s="1"/>
  <c r="T120" i="38" s="1"/>
  <c r="G96" i="18"/>
  <c r="G156" i="18" s="1"/>
  <c r="K90" i="9"/>
  <c r="D44" i="38"/>
  <c r="F44" i="38" s="1"/>
  <c r="G55" i="17"/>
  <c r="D157" i="43" s="1"/>
  <c r="AJ130" i="29"/>
  <c r="AJ239" i="29" s="1"/>
  <c r="E114" i="38"/>
  <c r="M193" i="9"/>
  <c r="G80" i="41"/>
  <c r="G194" i="41" s="1"/>
  <c r="T194" i="41" s="1"/>
  <c r="D220" i="29"/>
  <c r="F220" i="29" s="1"/>
  <c r="T220" i="29" s="1"/>
  <c r="H249" i="17"/>
  <c r="M434" i="9"/>
  <c r="E204" i="38"/>
  <c r="F204" i="38" s="1"/>
  <c r="D85" i="38"/>
  <c r="F85" i="38" s="1"/>
  <c r="T85" i="38" s="1"/>
  <c r="K129" i="9"/>
  <c r="G100" i="17"/>
  <c r="D189" i="43" s="1"/>
  <c r="E134" i="17"/>
  <c r="G98" i="18"/>
  <c r="G158" i="18" s="1"/>
  <c r="H243" i="17"/>
  <c r="D214" i="29"/>
  <c r="F214" i="29" s="1"/>
  <c r="T214" i="29" s="1"/>
  <c r="K28" i="9"/>
  <c r="G21" i="17"/>
  <c r="D52" i="43" s="1"/>
  <c r="D18" i="38"/>
  <c r="F18" i="38" s="1"/>
  <c r="T18" i="38" s="1"/>
  <c r="J14" i="8"/>
  <c r="E80" i="17"/>
  <c r="C57" i="17"/>
  <c r="D41" i="38"/>
  <c r="F41" i="38" s="1"/>
  <c r="T41" i="38" s="1"/>
  <c r="G52" i="17"/>
  <c r="D151" i="43" s="1"/>
  <c r="K88" i="9"/>
  <c r="L114" i="18"/>
  <c r="T114" i="18" s="1"/>
  <c r="AR114" i="18" s="1"/>
  <c r="H179" i="17"/>
  <c r="E355" i="43" s="1"/>
  <c r="D157" i="29"/>
  <c r="F157" i="29" s="1"/>
  <c r="I132" i="9"/>
  <c r="F26" i="8" s="1"/>
  <c r="I315" i="9"/>
  <c r="D15" i="29"/>
  <c r="F15" i="29" s="1"/>
  <c r="T15" i="29" s="1"/>
  <c r="H23" i="17"/>
  <c r="E54" i="43" s="1"/>
  <c r="L30" i="9"/>
  <c r="B30" i="9" s="1"/>
  <c r="AC50" i="41"/>
  <c r="AR50" i="41" s="1"/>
  <c r="H22" i="3"/>
  <c r="D190" i="38"/>
  <c r="F190" i="38" s="1"/>
  <c r="T190" i="38" s="1"/>
  <c r="G214" i="17"/>
  <c r="D318" i="43" s="1"/>
  <c r="K105" i="9"/>
  <c r="G62" i="17"/>
  <c r="D118" i="43" s="1"/>
  <c r="D50" i="38"/>
  <c r="F50" i="38" s="1"/>
  <c r="T50" i="38" s="1"/>
  <c r="H265" i="9"/>
  <c r="D135" i="38"/>
  <c r="F135" i="38" s="1"/>
  <c r="T135" i="38" s="1"/>
  <c r="G157" i="17"/>
  <c r="D403" i="43" s="1"/>
  <c r="X14" i="18"/>
  <c r="AR14" i="18" s="1"/>
  <c r="G65" i="41"/>
  <c r="T65" i="41" s="1"/>
  <c r="AR65" i="41" s="1"/>
  <c r="D55" i="29"/>
  <c r="F55" i="29" s="1"/>
  <c r="T55" i="29" s="1"/>
  <c r="H67" i="17"/>
  <c r="E127" i="43" s="1"/>
  <c r="L110" i="9"/>
  <c r="AH141" i="18"/>
  <c r="AR141" i="18" s="1"/>
  <c r="I185" i="41"/>
  <c r="AF211" i="18"/>
  <c r="AF242" i="18" s="1"/>
  <c r="AS104" i="18"/>
  <c r="F104" i="18"/>
  <c r="T104" i="18" s="1"/>
  <c r="E48" i="17"/>
  <c r="M72" i="9"/>
  <c r="M76" i="9" s="1"/>
  <c r="J22" i="8" s="1"/>
  <c r="H16" i="17"/>
  <c r="E10" i="43" s="1"/>
  <c r="D10" i="29"/>
  <c r="F10" i="29" s="1"/>
  <c r="T10" i="29" s="1"/>
  <c r="L13" i="9"/>
  <c r="L128" i="9"/>
  <c r="B128" i="9" s="1"/>
  <c r="D84" i="29"/>
  <c r="F84" i="29" s="1"/>
  <c r="H99" i="17"/>
  <c r="E192" i="43" s="1"/>
  <c r="D54" i="29"/>
  <c r="F54" i="29" s="1"/>
  <c r="L109" i="9"/>
  <c r="H66" i="17"/>
  <c r="E124" i="43" s="1"/>
  <c r="I333" i="9"/>
  <c r="F23" i="3" s="1"/>
  <c r="D218" i="29"/>
  <c r="F218" i="29" s="1"/>
  <c r="T218" i="29" s="1"/>
  <c r="H247" i="17"/>
  <c r="AH140" i="41"/>
  <c r="AR140" i="41" s="1"/>
  <c r="H246" i="9"/>
  <c r="E136" i="38"/>
  <c r="F136" i="38" s="1"/>
  <c r="T136" i="38" s="1"/>
  <c r="K266" i="9"/>
  <c r="E168" i="17"/>
  <c r="K211" i="9"/>
  <c r="B211" i="9" s="1"/>
  <c r="G145" i="17"/>
  <c r="D267" i="43" s="1"/>
  <c r="D125" i="38"/>
  <c r="F125" i="38" s="1"/>
  <c r="D199" i="38"/>
  <c r="F199" i="38" s="1"/>
  <c r="T199" i="38" s="1"/>
  <c r="G228" i="17"/>
  <c r="D316" i="43" s="1"/>
  <c r="L11" i="9"/>
  <c r="H14" i="17"/>
  <c r="E12" i="43" s="1"/>
  <c r="D8" i="29"/>
  <c r="F8" i="29" s="1"/>
  <c r="I454" i="9"/>
  <c r="F105" i="18"/>
  <c r="T105" i="18" s="1"/>
  <c r="D41" i="29"/>
  <c r="F41" i="29" s="1"/>
  <c r="T41" i="29" s="1"/>
  <c r="H52" i="17"/>
  <c r="E151" i="43" s="1"/>
  <c r="D57" i="17"/>
  <c r="L88" i="9"/>
  <c r="D49" i="38"/>
  <c r="F49" i="38" s="1"/>
  <c r="T49" i="38" s="1"/>
  <c r="G61" i="17"/>
  <c r="D117" i="43" s="1"/>
  <c r="K104" i="9"/>
  <c r="C71" i="17"/>
  <c r="G92" i="38"/>
  <c r="G152" i="38" s="1"/>
  <c r="AC25" i="41"/>
  <c r="AR25" i="41" s="1"/>
  <c r="D14" i="29"/>
  <c r="F14" i="29" s="1"/>
  <c r="T14" i="29" s="1"/>
  <c r="H22" i="17"/>
  <c r="E53" i="43" s="1"/>
  <c r="L29" i="9"/>
  <c r="K109" i="9"/>
  <c r="G66" i="17"/>
  <c r="D124" i="43" s="1"/>
  <c r="D54" i="38"/>
  <c r="F54" i="38" s="1"/>
  <c r="D56" i="29"/>
  <c r="F56" i="29" s="1"/>
  <c r="T56" i="29" s="1"/>
  <c r="H68" i="17"/>
  <c r="E129" i="43" s="1"/>
  <c r="L111" i="9"/>
  <c r="H176" i="17"/>
  <c r="E369" i="43" s="1"/>
  <c r="D154" i="29"/>
  <c r="F154" i="29" s="1"/>
  <c r="T154" i="29" s="1"/>
  <c r="H32" i="4"/>
  <c r="G72" i="29"/>
  <c r="G112" i="29" s="1"/>
  <c r="L43" i="9"/>
  <c r="D27" i="29"/>
  <c r="F27" i="29" s="1"/>
  <c r="T27" i="29" s="1"/>
  <c r="H35" i="17"/>
  <c r="E168" i="43" s="1"/>
  <c r="E170" i="43" s="1"/>
  <c r="AA120" i="41"/>
  <c r="AR120" i="41" s="1"/>
  <c r="D200" i="29"/>
  <c r="F200" i="29" s="1"/>
  <c r="H229" i="17"/>
  <c r="E438" i="43" s="1"/>
  <c r="L32" i="9"/>
  <c r="D16" i="29"/>
  <c r="F16" i="29" s="1"/>
  <c r="H25" i="17"/>
  <c r="E58" i="43" s="1"/>
  <c r="AO179" i="18"/>
  <c r="AR179" i="18" s="1"/>
  <c r="D157" i="38"/>
  <c r="I272" i="9"/>
  <c r="J272" i="9" s="1"/>
  <c r="G179" i="17"/>
  <c r="D355" i="43" s="1"/>
  <c r="D357" i="43" s="1"/>
  <c r="M28" i="9"/>
  <c r="M35" i="9" s="1"/>
  <c r="J11" i="8" s="1"/>
  <c r="E27" i="17"/>
  <c r="L40" i="9"/>
  <c r="D24" i="29"/>
  <c r="F24" i="29" s="1"/>
  <c r="T24" i="29" s="1"/>
  <c r="H32" i="17"/>
  <c r="E174" i="43" s="1"/>
  <c r="E35" i="17"/>
  <c r="E4" i="52"/>
  <c r="E263" i="52"/>
  <c r="AC53" i="18"/>
  <c r="AR53" i="18" s="1"/>
  <c r="AF217" i="41"/>
  <c r="AR217" i="41" s="1"/>
  <c r="F106" i="41"/>
  <c r="T106" i="41" s="1"/>
  <c r="D115" i="29"/>
  <c r="F115" i="29" s="1"/>
  <c r="H133" i="17"/>
  <c r="E255" i="43" s="1"/>
  <c r="D134" i="17"/>
  <c r="L194" i="9"/>
  <c r="AC41" i="18"/>
  <c r="AR41" i="18" s="1"/>
  <c r="AC79" i="29"/>
  <c r="AR79" i="29" s="1"/>
  <c r="AH141" i="41"/>
  <c r="AR141" i="41" s="1"/>
  <c r="AB26" i="29"/>
  <c r="AR26" i="29" s="1"/>
  <c r="G98" i="38"/>
  <c r="G158" i="38" s="1"/>
  <c r="E463" i="43"/>
  <c r="I19" i="7"/>
  <c r="N124" i="18"/>
  <c r="T124" i="18" s="1"/>
  <c r="AR124" i="18" s="1"/>
  <c r="H26" i="3"/>
  <c r="L229" i="9"/>
  <c r="I196" i="9"/>
  <c r="G246" i="17"/>
  <c r="D217" i="38"/>
  <c r="F217" i="38" s="1"/>
  <c r="T217" i="38" s="1"/>
  <c r="D37" i="38"/>
  <c r="F37" i="38" s="1"/>
  <c r="T37" i="38" s="1"/>
  <c r="C48" i="17"/>
  <c r="K74" i="9"/>
  <c r="G47" i="17"/>
  <c r="D95" i="43" s="1"/>
  <c r="L246" i="9"/>
  <c r="D91" i="38"/>
  <c r="F91" i="38" s="1"/>
  <c r="G107" i="17"/>
  <c r="D136" i="43" s="1"/>
  <c r="K127" i="9"/>
  <c r="G98" i="17"/>
  <c r="D191" i="43" s="1"/>
  <c r="D83" i="38"/>
  <c r="F83" i="38" s="1"/>
  <c r="T83" i="38" s="1"/>
  <c r="AC50" i="18"/>
  <c r="AR50" i="18" s="1"/>
  <c r="G111" i="17"/>
  <c r="D146" i="43" s="1"/>
  <c r="L250" i="9"/>
  <c r="D95" i="38"/>
  <c r="F95" i="38" s="1"/>
  <c r="D37" i="29"/>
  <c r="F37" i="29" s="1"/>
  <c r="T37" i="29" s="1"/>
  <c r="L74" i="9"/>
  <c r="H47" i="17"/>
  <c r="E95" i="43" s="1"/>
  <c r="AH153" i="41"/>
  <c r="AR153" i="41" s="1"/>
  <c r="I184" i="41"/>
  <c r="I19" i="41" s="1"/>
  <c r="T19" i="41" s="1"/>
  <c r="E26" i="3"/>
  <c r="B189" i="9"/>
  <c r="E215" i="38"/>
  <c r="M488" i="9"/>
  <c r="F111" i="41"/>
  <c r="N126" i="29"/>
  <c r="T126" i="29" s="1"/>
  <c r="AR126" i="29" s="1"/>
  <c r="M435" i="9"/>
  <c r="J46" i="3" s="1"/>
  <c r="E205" i="38"/>
  <c r="D124" i="17"/>
  <c r="H121" i="17"/>
  <c r="E239" i="43" s="1"/>
  <c r="E245" i="43" s="1"/>
  <c r="D104" i="29"/>
  <c r="L159" i="9"/>
  <c r="E104" i="38"/>
  <c r="M159" i="9"/>
  <c r="E124" i="17"/>
  <c r="H45" i="7"/>
  <c r="AC41" i="41"/>
  <c r="AR41" i="41" s="1"/>
  <c r="AD69" i="18"/>
  <c r="AD239" i="18" s="1"/>
  <c r="E19" i="7" s="1"/>
  <c r="F40" i="3"/>
  <c r="F190" i="41"/>
  <c r="T190" i="41" s="1"/>
  <c r="M212" i="9"/>
  <c r="E126" i="38"/>
  <c r="F205" i="18"/>
  <c r="B73" i="9"/>
  <c r="K130" i="9"/>
  <c r="D86" i="38"/>
  <c r="F86" i="38" s="1"/>
  <c r="T86" i="38" s="1"/>
  <c r="AC86" i="38" s="1"/>
  <c r="G101" i="17"/>
  <c r="D188" i="43" s="1"/>
  <c r="H113" i="17"/>
  <c r="E141" i="43" s="1"/>
  <c r="D97" i="29"/>
  <c r="F97" i="29" s="1"/>
  <c r="F124" i="33"/>
  <c r="F4" i="33" s="1"/>
  <c r="E104" i="41"/>
  <c r="F121" i="17"/>
  <c r="I185" i="18"/>
  <c r="I31" i="18" s="1"/>
  <c r="T31" i="18" s="1"/>
  <c r="H162" i="17"/>
  <c r="E421" i="43" s="1"/>
  <c r="D140" i="29"/>
  <c r="F140" i="29" s="1"/>
  <c r="T140" i="29" s="1"/>
  <c r="L170" i="18"/>
  <c r="L6" i="18" s="1"/>
  <c r="K357" i="9"/>
  <c r="G203" i="17"/>
  <c r="D435" i="43" s="1"/>
  <c r="D177" i="38"/>
  <c r="AP199" i="18"/>
  <c r="F168" i="41"/>
  <c r="T168" i="41" s="1"/>
  <c r="M88" i="9"/>
  <c r="E57" i="17"/>
  <c r="K160" i="9"/>
  <c r="D105" i="38"/>
  <c r="G122" i="17"/>
  <c r="D242" i="43" s="1"/>
  <c r="Y33" i="41"/>
  <c r="AR33" i="41" s="1"/>
  <c r="D69" i="38"/>
  <c r="F69" i="38" s="1"/>
  <c r="T69" i="38" s="1"/>
  <c r="G83" i="17"/>
  <c r="D112" i="43" s="1"/>
  <c r="H25" i="8"/>
  <c r="C90" i="17"/>
  <c r="D235" i="29"/>
  <c r="F235" i="29" s="1"/>
  <c r="T235" i="29" s="1"/>
  <c r="H264" i="17"/>
  <c r="E213" i="43" s="1"/>
  <c r="I11" i="4"/>
  <c r="I28" i="4" s="1"/>
  <c r="G98" i="29"/>
  <c r="G158" i="29" s="1"/>
  <c r="G44" i="38"/>
  <c r="G66" i="38"/>
  <c r="T66" i="38" s="1"/>
  <c r="AR66" i="38" s="1"/>
  <c r="F134" i="38"/>
  <c r="T134" i="38" s="1"/>
  <c r="I67" i="9"/>
  <c r="D32" i="41"/>
  <c r="F32" i="41" s="1"/>
  <c r="T32" i="41" s="1"/>
  <c r="D41" i="17"/>
  <c r="D43" i="33"/>
  <c r="Y32" i="18"/>
  <c r="AR32" i="18" s="1"/>
  <c r="D152" i="29"/>
  <c r="F152" i="29" s="1"/>
  <c r="T152" i="29" s="1"/>
  <c r="H174" i="17"/>
  <c r="E348" i="43" s="1"/>
  <c r="D182" i="17"/>
  <c r="M391" i="9"/>
  <c r="M394" i="9" s="1"/>
  <c r="K390" i="9" s="1"/>
  <c r="M124" i="9"/>
  <c r="H246" i="17"/>
  <c r="D217" i="29"/>
  <c r="F217" i="29" s="1"/>
  <c r="T217" i="29" s="1"/>
  <c r="AH152" i="41"/>
  <c r="AR152" i="41" s="1"/>
  <c r="L331" i="9"/>
  <c r="H197" i="17"/>
  <c r="E295" i="43" s="1"/>
  <c r="D172" i="29"/>
  <c r="F172" i="29" s="1"/>
  <c r="AC74" i="29"/>
  <c r="AR74" i="29" s="1"/>
  <c r="H253" i="17"/>
  <c r="D224" i="29"/>
  <c r="F224" i="29" s="1"/>
  <c r="T224" i="29" s="1"/>
  <c r="L357" i="9"/>
  <c r="L359" i="9" s="1"/>
  <c r="I43" i="3" s="1"/>
  <c r="D177" i="29"/>
  <c r="F177" i="29" s="1"/>
  <c r="T177" i="29" s="1"/>
  <c r="H203" i="17"/>
  <c r="E435" i="43" s="1"/>
  <c r="L114" i="41"/>
  <c r="L239" i="41" s="1"/>
  <c r="AC195" i="18"/>
  <c r="AR195" i="18" s="1"/>
  <c r="G240" i="17"/>
  <c r="D211" i="38"/>
  <c r="F211" i="38" s="1"/>
  <c r="T211" i="38" s="1"/>
  <c r="E143" i="38"/>
  <c r="F143" i="38" s="1"/>
  <c r="K273" i="9"/>
  <c r="H253" i="9"/>
  <c r="M253" i="9" s="1"/>
  <c r="B253" i="9" s="1"/>
  <c r="N119" i="41"/>
  <c r="N54" i="41" s="1"/>
  <c r="T54" i="41" s="1"/>
  <c r="H37" i="3"/>
  <c r="AC58" i="41"/>
  <c r="AR58" i="41" s="1"/>
  <c r="AF214" i="18"/>
  <c r="AR214" i="18" s="1"/>
  <c r="G97" i="41"/>
  <c r="G157" i="41" s="1"/>
  <c r="T157" i="41" s="1"/>
  <c r="G84" i="18"/>
  <c r="T84" i="18" s="1"/>
  <c r="I110" i="41"/>
  <c r="D23" i="38"/>
  <c r="F23" i="38" s="1"/>
  <c r="G31" i="17"/>
  <c r="D177" i="43" s="1"/>
  <c r="K39" i="9"/>
  <c r="K379" i="9"/>
  <c r="G210" i="17"/>
  <c r="D303" i="43" s="1"/>
  <c r="D308" i="43" s="1"/>
  <c r="D186" i="38"/>
  <c r="L327" i="9"/>
  <c r="D168" i="29"/>
  <c r="H193" i="17"/>
  <c r="E290" i="43" s="1"/>
  <c r="D198" i="17"/>
  <c r="I455" i="9"/>
  <c r="M455" i="9" s="1"/>
  <c r="D144" i="38"/>
  <c r="F144" i="38" s="1"/>
  <c r="T144" i="38" s="1"/>
  <c r="H274" i="9"/>
  <c r="J274" i="9" s="1"/>
  <c r="G166" i="17"/>
  <c r="D382" i="43" s="1"/>
  <c r="D385" i="43" s="1"/>
  <c r="K391" i="9"/>
  <c r="G95" i="17"/>
  <c r="D185" i="43" s="1"/>
  <c r="D80" i="38"/>
  <c r="F80" i="38" s="1"/>
  <c r="C102" i="17"/>
  <c r="K124" i="9"/>
  <c r="E102" i="17"/>
  <c r="M123" i="9"/>
  <c r="D17" i="29"/>
  <c r="F17" i="29" s="1"/>
  <c r="T17" i="29" s="1"/>
  <c r="L31" i="9"/>
  <c r="H24" i="17"/>
  <c r="E57" i="43" s="1"/>
  <c r="H96" i="17"/>
  <c r="E187" i="43" s="1"/>
  <c r="D81" i="29"/>
  <c r="F81" i="29" s="1"/>
  <c r="T81" i="29" s="1"/>
  <c r="L125" i="9"/>
  <c r="AH159" i="41"/>
  <c r="AR159" i="41" s="1"/>
  <c r="AO178" i="38"/>
  <c r="AC25" i="18"/>
  <c r="AR25" i="18" s="1"/>
  <c r="D139" i="38"/>
  <c r="G161" i="17"/>
  <c r="D368" i="43" s="1"/>
  <c r="H269" i="9"/>
  <c r="AC82" i="29"/>
  <c r="AR82" i="29" s="1"/>
  <c r="K67" i="9"/>
  <c r="K70" i="9" s="1"/>
  <c r="C43" i="17"/>
  <c r="G41" i="17"/>
  <c r="D43" i="43" s="1"/>
  <c r="D32" i="38"/>
  <c r="F32" i="38" s="1"/>
  <c r="T32" i="38" s="1"/>
  <c r="AG62" i="29"/>
  <c r="E90" i="17"/>
  <c r="J25" i="8"/>
  <c r="K435" i="9"/>
  <c r="H46" i="3" s="1"/>
  <c r="D205" i="38"/>
  <c r="G234" i="17"/>
  <c r="D429" i="43" s="1"/>
  <c r="D650" i="43" s="1"/>
  <c r="AM234" i="18"/>
  <c r="AM239" i="18" s="1"/>
  <c r="E35" i="7" s="1"/>
  <c r="K110" i="9"/>
  <c r="G67" i="17"/>
  <c r="D127" i="43" s="1"/>
  <c r="D55" i="38"/>
  <c r="F55" i="38" s="1"/>
  <c r="T55" i="38" s="1"/>
  <c r="AC45" i="29"/>
  <c r="AR45" i="29" s="1"/>
  <c r="D222" i="29"/>
  <c r="F222" i="29" s="1"/>
  <c r="T222" i="29" s="1"/>
  <c r="H251" i="17"/>
  <c r="AC52" i="41"/>
  <c r="AR52" i="41" s="1"/>
  <c r="AH136" i="41"/>
  <c r="AR136" i="41" s="1"/>
  <c r="AH135" i="41"/>
  <c r="AR135" i="41" s="1"/>
  <c r="AH144" i="18"/>
  <c r="AR144" i="18" s="1"/>
  <c r="L146" i="9"/>
  <c r="H87" i="17"/>
  <c r="E108" i="43" s="1"/>
  <c r="D73" i="29"/>
  <c r="F73" i="29" s="1"/>
  <c r="B14" i="8"/>
  <c r="T96" i="41"/>
  <c r="AR96" i="41" s="1"/>
  <c r="B13" i="8"/>
  <c r="T80" i="18"/>
  <c r="G33" i="17"/>
  <c r="D176" i="43" s="1"/>
  <c r="D25" i="38"/>
  <c r="F25" i="38" s="1"/>
  <c r="T25" i="38" s="1"/>
  <c r="K41" i="9"/>
  <c r="K271" i="9"/>
  <c r="M271" i="9" s="1"/>
  <c r="H251" i="9"/>
  <c r="E141" i="38"/>
  <c r="F141" i="38" s="1"/>
  <c r="T141" i="38" s="1"/>
  <c r="D53" i="29"/>
  <c r="F53" i="29" s="1"/>
  <c r="T53" i="29" s="1"/>
  <c r="H65" i="17"/>
  <c r="E123" i="43" s="1"/>
  <c r="L108" i="9"/>
  <c r="M357" i="9"/>
  <c r="M359" i="9" s="1"/>
  <c r="M716" i="9" s="1"/>
  <c r="E177" i="38"/>
  <c r="T93" i="41"/>
  <c r="AR93" i="41" s="1"/>
  <c r="AC42" i="41"/>
  <c r="AR42" i="41" s="1"/>
  <c r="K192" i="9"/>
  <c r="B192" i="9" s="1"/>
  <c r="G131" i="17"/>
  <c r="D253" i="43" s="1"/>
  <c r="D113" i="38"/>
  <c r="AF221" i="18"/>
  <c r="AR221" i="18" s="1"/>
  <c r="AJ164" i="18"/>
  <c r="AR164" i="18" s="1"/>
  <c r="AF220" i="18"/>
  <c r="AR220" i="18" s="1"/>
  <c r="AC83" i="41"/>
  <c r="AR83" i="41" s="1"/>
  <c r="AC36" i="41"/>
  <c r="AR36" i="41" s="1"/>
  <c r="AC169" i="29"/>
  <c r="AR169" i="29" s="1"/>
  <c r="D26" i="38"/>
  <c r="F26" i="38" s="1"/>
  <c r="T26" i="38" s="1"/>
  <c r="G34" i="17"/>
  <c r="D167" i="43" s="1"/>
  <c r="D170" i="43" s="1"/>
  <c r="K42" i="9"/>
  <c r="B42" i="9" s="1"/>
  <c r="D214" i="38"/>
  <c r="F214" i="38" s="1"/>
  <c r="T214" i="38" s="1"/>
  <c r="G243" i="17"/>
  <c r="AC51" i="41"/>
  <c r="AR51" i="41" s="1"/>
  <c r="AF219" i="18"/>
  <c r="AR219" i="18" s="1"/>
  <c r="M496" i="9"/>
  <c r="E223" i="38"/>
  <c r="F223" i="38" s="1"/>
  <c r="T223" i="38" s="1"/>
  <c r="D104" i="38"/>
  <c r="K159" i="9"/>
  <c r="G121" i="17"/>
  <c r="D239" i="43" s="1"/>
  <c r="C124" i="17"/>
  <c r="E134" i="29"/>
  <c r="F168" i="17"/>
  <c r="M172" i="41"/>
  <c r="D51" i="29"/>
  <c r="F51" i="29" s="1"/>
  <c r="T51" i="29" s="1"/>
  <c r="L106" i="9"/>
  <c r="H63" i="17"/>
  <c r="E120" i="43" s="1"/>
  <c r="AF210" i="41"/>
  <c r="AR210" i="41" s="1"/>
  <c r="H14" i="3"/>
  <c r="B14" i="3" s="1"/>
  <c r="G138" i="17"/>
  <c r="D260" i="43" s="1"/>
  <c r="D119" i="38"/>
  <c r="F119" i="38" s="1"/>
  <c r="C140" i="17"/>
  <c r="D90" i="38"/>
  <c r="F90" i="38" s="1"/>
  <c r="G106" i="17"/>
  <c r="D135" i="43" s="1"/>
  <c r="L245" i="9"/>
  <c r="C116" i="17"/>
  <c r="D74" i="38"/>
  <c r="F74" i="38" s="1"/>
  <c r="T74" i="38" s="1"/>
  <c r="G88" i="17"/>
  <c r="D128" i="43" s="1"/>
  <c r="K147" i="9"/>
  <c r="AL233" i="41"/>
  <c r="X15" i="18"/>
  <c r="AR15" i="18" s="1"/>
  <c r="AC49" i="41"/>
  <c r="AR49" i="41" s="1"/>
  <c r="X18" i="41"/>
  <c r="AR18" i="41" s="1"/>
  <c r="G94" i="18"/>
  <c r="G154" i="18" s="1"/>
  <c r="T154" i="18" s="1"/>
  <c r="D63" i="29"/>
  <c r="F63" i="29" s="1"/>
  <c r="H76" i="17"/>
  <c r="E33" i="43" s="1"/>
  <c r="I13" i="8"/>
  <c r="D141" i="29"/>
  <c r="F141" i="29" s="1"/>
  <c r="T141" i="29" s="1"/>
  <c r="H163" i="17"/>
  <c r="E396" i="43" s="1"/>
  <c r="E399" i="43" s="1"/>
  <c r="M290" i="9"/>
  <c r="B290" i="9" s="1"/>
  <c r="H166" i="17"/>
  <c r="E382" i="43" s="1"/>
  <c r="D144" i="29"/>
  <c r="F144" i="29" s="1"/>
  <c r="T144" i="29" s="1"/>
  <c r="D53" i="38"/>
  <c r="F53" i="38" s="1"/>
  <c r="T53" i="38" s="1"/>
  <c r="K108" i="9"/>
  <c r="G65" i="17"/>
  <c r="D123" i="43" s="1"/>
  <c r="D42" i="29"/>
  <c r="F42" i="29" s="1"/>
  <c r="T42" i="29" s="1"/>
  <c r="L89" i="9"/>
  <c r="H53" i="17"/>
  <c r="E154" i="43" s="1"/>
  <c r="L391" i="9"/>
  <c r="H95" i="17"/>
  <c r="E185" i="43" s="1"/>
  <c r="D80" i="29"/>
  <c r="F80" i="29" s="1"/>
  <c r="L124" i="9"/>
  <c r="D58" i="29"/>
  <c r="F58" i="29" s="1"/>
  <c r="T58" i="29" s="1"/>
  <c r="L113" i="9"/>
  <c r="B113" i="9" s="1"/>
  <c r="H70" i="17"/>
  <c r="E130" i="43" s="1"/>
  <c r="L161" i="9"/>
  <c r="D106" i="29"/>
  <c r="H123" i="17"/>
  <c r="E286" i="43" s="1"/>
  <c r="I266" i="9"/>
  <c r="G173" i="17"/>
  <c r="D343" i="43" s="1"/>
  <c r="D151" i="38"/>
  <c r="F151" i="38" s="1"/>
  <c r="C182" i="17"/>
  <c r="D220" i="38"/>
  <c r="G249" i="17"/>
  <c r="AH151" i="41"/>
  <c r="AR151" i="41" s="1"/>
  <c r="K190" i="9"/>
  <c r="G129" i="17"/>
  <c r="D251" i="43" s="1"/>
  <c r="D111" i="38"/>
  <c r="AF222" i="18"/>
  <c r="AR222" i="18" s="1"/>
  <c r="K32" i="9"/>
  <c r="D16" i="38"/>
  <c r="F16" i="38" s="1"/>
  <c r="G25" i="17"/>
  <c r="D58" i="43" s="1"/>
  <c r="G66" i="41"/>
  <c r="T66" i="41" s="1"/>
  <c r="AR66" i="41" s="1"/>
  <c r="D99" i="38"/>
  <c r="F99" i="38" s="1"/>
  <c r="G115" i="17"/>
  <c r="D140" i="43" s="1"/>
  <c r="L254" i="9"/>
  <c r="D85" i="29"/>
  <c r="F85" i="29" s="1"/>
  <c r="T85" i="29" s="1"/>
  <c r="L130" i="9"/>
  <c r="H101" i="17"/>
  <c r="E188" i="43" s="1"/>
  <c r="D213" i="38"/>
  <c r="F213" i="38" s="1"/>
  <c r="T213" i="38" s="1"/>
  <c r="G242" i="17"/>
  <c r="E110" i="29"/>
  <c r="F110" i="29" s="1"/>
  <c r="F134" i="17"/>
  <c r="D224" i="38"/>
  <c r="G253" i="17"/>
  <c r="F140" i="18"/>
  <c r="T140" i="18" s="1"/>
  <c r="G95" i="18"/>
  <c r="G155" i="18" s="1"/>
  <c r="T155" i="18" s="1"/>
  <c r="M497" i="9"/>
  <c r="E224" i="38"/>
  <c r="F263" i="52"/>
  <c r="F123" i="17"/>
  <c r="E106" i="29" s="1"/>
  <c r="AS106" i="29" s="1"/>
  <c r="F4" i="52"/>
  <c r="E33" i="4"/>
  <c r="F124" i="41"/>
  <c r="AA120" i="18"/>
  <c r="AC74" i="18"/>
  <c r="AR74" i="18" s="1"/>
  <c r="G14" i="17"/>
  <c r="D12" i="43" s="1"/>
  <c r="K11" i="9"/>
  <c r="D8" i="38"/>
  <c r="F8" i="38" s="1"/>
  <c r="D18" i="29"/>
  <c r="F18" i="29" s="1"/>
  <c r="T18" i="29" s="1"/>
  <c r="D27" i="17"/>
  <c r="L28" i="9"/>
  <c r="H21" i="17"/>
  <c r="E52" i="43" s="1"/>
  <c r="G110" i="17"/>
  <c r="D138" i="43" s="1"/>
  <c r="L249" i="9"/>
  <c r="M249" i="9" s="1"/>
  <c r="B249" i="9" s="1"/>
  <c r="D94" i="38"/>
  <c r="F94" i="38" s="1"/>
  <c r="H29" i="3"/>
  <c r="G44" i="41"/>
  <c r="AC53" i="41"/>
  <c r="AR53" i="41" s="1"/>
  <c r="E168" i="29"/>
  <c r="F198" i="17"/>
  <c r="AR62" i="18"/>
  <c r="D590" i="43"/>
  <c r="D592" i="43" s="1"/>
  <c r="E590" i="43"/>
  <c r="E592" i="43" s="1"/>
  <c r="O306" i="9"/>
  <c r="B304" i="9"/>
  <c r="B305" i="9"/>
  <c r="O305" i="9"/>
  <c r="B306" i="9"/>
  <c r="O304" i="9"/>
  <c r="O308" i="9"/>
  <c r="B312" i="9"/>
  <c r="G43" i="3"/>
  <c r="G48" i="3" s="1"/>
  <c r="F43" i="3"/>
  <c r="I716" i="9"/>
  <c r="I706" i="9"/>
  <c r="F11" i="3"/>
  <c r="H715" i="9"/>
  <c r="B303" i="9"/>
  <c r="B681" i="9"/>
  <c r="B684" i="9"/>
  <c r="B687" i="9"/>
  <c r="B691" i="9" s="1"/>
  <c r="B695" i="9" s="1"/>
  <c r="B685" i="9"/>
  <c r="B686" i="9"/>
  <c r="B683" i="9"/>
  <c r="B682" i="9"/>
  <c r="B286" i="9"/>
  <c r="E385" i="43" l="1"/>
  <c r="B267" i="9"/>
  <c r="M265" i="9"/>
  <c r="F170" i="38"/>
  <c r="L170" i="38" s="1"/>
  <c r="K359" i="9"/>
  <c r="H43" i="3" s="1"/>
  <c r="F111" i="38"/>
  <c r="J111" i="38" s="1"/>
  <c r="F139" i="38"/>
  <c r="T139" i="38" s="1"/>
  <c r="B105" i="9"/>
  <c r="D523" i="43"/>
  <c r="F194" i="38"/>
  <c r="M250" i="9"/>
  <c r="B250" i="9" s="1"/>
  <c r="K381" i="9"/>
  <c r="H25" i="3" s="1"/>
  <c r="E345" i="43"/>
  <c r="B264" i="9"/>
  <c r="F134" i="29"/>
  <c r="T134" i="29" s="1"/>
  <c r="AH134" i="29" s="1"/>
  <c r="AR134" i="29" s="1"/>
  <c r="D609" i="43"/>
  <c r="D613" i="43" s="1"/>
  <c r="D615" i="43" s="1"/>
  <c r="F615" i="43" s="1"/>
  <c r="B376" i="9"/>
  <c r="I16" i="41"/>
  <c r="T16" i="41" s="1"/>
  <c r="F183" i="38"/>
  <c r="J183" i="38" s="1"/>
  <c r="T183" i="38" s="1"/>
  <c r="AR183" i="38" s="1"/>
  <c r="D433" i="43"/>
  <c r="D440" i="43" s="1"/>
  <c r="AK232" i="18"/>
  <c r="AK239" i="18" s="1"/>
  <c r="E33" i="7" s="1"/>
  <c r="E336" i="43"/>
  <c r="E640" i="43" s="1"/>
  <c r="M254" i="9"/>
  <c r="B254" i="9" s="1"/>
  <c r="AR212" i="29"/>
  <c r="K333" i="9"/>
  <c r="H23" i="3" s="1"/>
  <c r="E257" i="43"/>
  <c r="E514" i="43" s="1"/>
  <c r="B144" i="9"/>
  <c r="B309" i="9"/>
  <c r="M196" i="9"/>
  <c r="M199" i="9" s="1"/>
  <c r="M201" i="9" s="1"/>
  <c r="B228" i="9"/>
  <c r="L394" i="9"/>
  <c r="B41" i="9"/>
  <c r="K236" i="9"/>
  <c r="H16" i="3"/>
  <c r="B16" i="3" s="1"/>
  <c r="B220" i="9" s="1"/>
  <c r="B226" i="9" s="1"/>
  <c r="AR169" i="18"/>
  <c r="G162" i="17"/>
  <c r="D421" i="43" s="1"/>
  <c r="D423" i="43" s="1"/>
  <c r="D643" i="43" s="1"/>
  <c r="J6" i="29"/>
  <c r="J239" i="29" s="1"/>
  <c r="B190" i="9"/>
  <c r="K708" i="9"/>
  <c r="T205" i="29"/>
  <c r="AR205" i="29" s="1"/>
  <c r="D140" i="38"/>
  <c r="F140" i="38" s="1"/>
  <c r="T140" i="38" s="1"/>
  <c r="AH140" i="38" s="1"/>
  <c r="AR140" i="38" s="1"/>
  <c r="B331" i="9"/>
  <c r="I199" i="9"/>
  <c r="I201" i="9" s="1"/>
  <c r="E68" i="43"/>
  <c r="F150" i="38"/>
  <c r="AR233" i="18"/>
  <c r="D406" i="43"/>
  <c r="H335" i="9"/>
  <c r="H339" i="9" s="1"/>
  <c r="D345" i="43"/>
  <c r="O267" i="9"/>
  <c r="T185" i="29"/>
  <c r="AR185" i="29" s="1"/>
  <c r="T158" i="29"/>
  <c r="AH158" i="29" s="1"/>
  <c r="AR158" i="29" s="1"/>
  <c r="J335" i="9"/>
  <c r="J339" i="9" s="1"/>
  <c r="M333" i="9"/>
  <c r="M715" i="9" s="1"/>
  <c r="M719" i="9" s="1"/>
  <c r="J715" i="9"/>
  <c r="J719" i="9" s="1"/>
  <c r="F113" i="38"/>
  <c r="F186" i="38"/>
  <c r="T158" i="18"/>
  <c r="T172" i="18"/>
  <c r="AR172" i="18" s="1"/>
  <c r="F169" i="38"/>
  <c r="T169" i="38" s="1"/>
  <c r="AC169" i="38" s="1"/>
  <c r="AR169" i="38" s="1"/>
  <c r="O312" i="9"/>
  <c r="T156" i="18"/>
  <c r="AH156" i="18" s="1"/>
  <c r="AR156" i="18" s="1"/>
  <c r="AR137" i="38"/>
  <c r="B194" i="9"/>
  <c r="E36" i="43"/>
  <c r="L44" i="29"/>
  <c r="T54" i="29"/>
  <c r="AC54" i="29" s="1"/>
  <c r="AR54" i="29" s="1"/>
  <c r="T119" i="29"/>
  <c r="AR119" i="29" s="1"/>
  <c r="M44" i="41"/>
  <c r="M239" i="41" s="1"/>
  <c r="F48" i="3"/>
  <c r="E423" i="43"/>
  <c r="E643" i="43" s="1"/>
  <c r="E371" i="43"/>
  <c r="B22" i="3"/>
  <c r="F153" i="38"/>
  <c r="I37" i="3"/>
  <c r="I40" i="3" s="1"/>
  <c r="D110" i="43"/>
  <c r="F163" i="38"/>
  <c r="T163" i="38" s="1"/>
  <c r="AJ163" i="38" s="1"/>
  <c r="I14" i="4"/>
  <c r="I31" i="4" s="1"/>
  <c r="B33" i="4" s="1"/>
  <c r="D232" i="29"/>
  <c r="F232" i="29" s="1"/>
  <c r="T232" i="29" s="1"/>
  <c r="AK232" i="29" s="1"/>
  <c r="AK239" i="29" s="1"/>
  <c r="E487" i="43" s="1"/>
  <c r="H261" i="17"/>
  <c r="E215" i="43" s="1"/>
  <c r="AF204" i="29"/>
  <c r="AR204" i="29" s="1"/>
  <c r="T165" i="38"/>
  <c r="AJ165" i="38" s="1"/>
  <c r="AR165" i="38" s="1"/>
  <c r="F26" i="3"/>
  <c r="F32" i="3" s="1"/>
  <c r="AF228" i="41"/>
  <c r="AR228" i="41" s="1"/>
  <c r="I34" i="7"/>
  <c r="E485" i="43"/>
  <c r="F164" i="29"/>
  <c r="G164" i="29" s="1"/>
  <c r="T164" i="29" s="1"/>
  <c r="AI164" i="29" s="1"/>
  <c r="B90" i="9"/>
  <c r="B39" i="9"/>
  <c r="D36" i="43"/>
  <c r="B191" i="9"/>
  <c r="F222" i="38"/>
  <c r="T222" i="38" s="1"/>
  <c r="AF222" i="38" s="1"/>
  <c r="AR222" i="38" s="1"/>
  <c r="D297" i="43"/>
  <c r="D521" i="43" s="1"/>
  <c r="B30" i="3"/>
  <c r="B506" i="9" s="1"/>
  <c r="B524" i="9" s="1"/>
  <c r="T159" i="29"/>
  <c r="AH159" i="29" s="1"/>
  <c r="AR159" i="29" s="1"/>
  <c r="G11" i="3"/>
  <c r="O48" i="7" s="1"/>
  <c r="H270" i="9"/>
  <c r="J270" i="9" s="1"/>
  <c r="B270" i="9" s="1"/>
  <c r="F105" i="38"/>
  <c r="T105" i="38" s="1"/>
  <c r="AQ105" i="38" s="1"/>
  <c r="AR105" i="38" s="1"/>
  <c r="AF220" i="41"/>
  <c r="AR220" i="41" s="1"/>
  <c r="E523" i="43"/>
  <c r="B26" i="8"/>
  <c r="B116" i="9" s="1"/>
  <c r="B121" i="9" s="1"/>
  <c r="AR130" i="29"/>
  <c r="M172" i="38"/>
  <c r="T172" i="38" s="1"/>
  <c r="AR172" i="38" s="1"/>
  <c r="F126" i="38"/>
  <c r="F218" i="38"/>
  <c r="T218" i="38" s="1"/>
  <c r="AF218" i="38" s="1"/>
  <c r="AR218" i="38" s="1"/>
  <c r="T97" i="18"/>
  <c r="AR97" i="18" s="1"/>
  <c r="T72" i="38"/>
  <c r="AR72" i="38" s="1"/>
  <c r="B233" i="9"/>
  <c r="F221" i="38"/>
  <c r="T221" i="38" s="1"/>
  <c r="AF221" i="38" s="1"/>
  <c r="AR221" i="38" s="1"/>
  <c r="AF209" i="41"/>
  <c r="D45" i="43"/>
  <c r="L234" i="9"/>
  <c r="L236" i="9" s="1"/>
  <c r="L399" i="9"/>
  <c r="T152" i="38"/>
  <c r="AH152" i="38" s="1"/>
  <c r="AR152" i="38" s="1"/>
  <c r="M252" i="9"/>
  <c r="B252" i="9" s="1"/>
  <c r="B329" i="9"/>
  <c r="B161" i="9"/>
  <c r="B212" i="9"/>
  <c r="M273" i="9"/>
  <c r="B273" i="9" s="1"/>
  <c r="M95" i="9"/>
  <c r="J23" i="8" s="1"/>
  <c r="E11" i="3"/>
  <c r="F114" i="38"/>
  <c r="L114" i="38" s="1"/>
  <c r="AR69" i="41"/>
  <c r="F185" i="38"/>
  <c r="F219" i="38"/>
  <c r="T219" i="38" s="1"/>
  <c r="AF219" i="38" s="1"/>
  <c r="AR219" i="38" s="1"/>
  <c r="T98" i="38"/>
  <c r="AR98" i="38" s="1"/>
  <c r="M315" i="9"/>
  <c r="G38" i="3" s="1"/>
  <c r="G40" i="3" s="1"/>
  <c r="E110" i="43"/>
  <c r="D99" i="43"/>
  <c r="E357" i="43"/>
  <c r="AR204" i="41"/>
  <c r="T97" i="38"/>
  <c r="AR97" i="38" s="1"/>
  <c r="K149" i="9"/>
  <c r="H27" i="8" s="1"/>
  <c r="B15" i="4"/>
  <c r="E308" i="43"/>
  <c r="T126" i="18"/>
  <c r="AR126" i="18" s="1"/>
  <c r="F234" i="38"/>
  <c r="F112" i="38"/>
  <c r="I112" i="38" s="1"/>
  <c r="T112" i="38" s="1"/>
  <c r="AR112" i="38" s="1"/>
  <c r="T96" i="18"/>
  <c r="AR96" i="18" s="1"/>
  <c r="E522" i="43"/>
  <c r="M163" i="9"/>
  <c r="M706" i="9" s="1"/>
  <c r="AR153" i="29"/>
  <c r="H711" i="9"/>
  <c r="T158" i="38"/>
  <c r="AH158" i="38" s="1"/>
  <c r="AR158" i="38" s="1"/>
  <c r="F205" i="38"/>
  <c r="T205" i="38" s="1"/>
  <c r="B106" i="9"/>
  <c r="B160" i="9"/>
  <c r="B166" i="9" s="1"/>
  <c r="AR233" i="29"/>
  <c r="AF216" i="38"/>
  <c r="AR216" i="38" s="1"/>
  <c r="B125" i="9"/>
  <c r="T73" i="38"/>
  <c r="AR73" i="38" s="1"/>
  <c r="AR232" i="38"/>
  <c r="I46" i="3"/>
  <c r="I48" i="3" s="1"/>
  <c r="L437" i="9"/>
  <c r="B16" i="4"/>
  <c r="L239" i="18"/>
  <c r="G239" i="41"/>
  <c r="F215" i="38"/>
  <c r="T215" i="38" s="1"/>
  <c r="AF215" i="38" s="1"/>
  <c r="AR215" i="38" s="1"/>
  <c r="B268" i="9"/>
  <c r="G115" i="38"/>
  <c r="G171" i="38" s="1"/>
  <c r="M171" i="38" s="1"/>
  <c r="T171" i="38" s="1"/>
  <c r="AR171" i="38" s="1"/>
  <c r="B129" i="9"/>
  <c r="D176" i="38"/>
  <c r="F176" i="38" s="1"/>
  <c r="T176" i="38" s="1"/>
  <c r="AN176" i="38" s="1"/>
  <c r="K352" i="9"/>
  <c r="K354" i="9" s="1"/>
  <c r="H24" i="3" s="1"/>
  <c r="B24" i="3" s="1"/>
  <c r="B351" i="9" s="1"/>
  <c r="G202" i="17"/>
  <c r="D311" i="43" s="1"/>
  <c r="D522" i="43" s="1"/>
  <c r="F120" i="29"/>
  <c r="T120" i="29" s="1"/>
  <c r="AA120" i="29" s="1"/>
  <c r="AO239" i="18"/>
  <c r="E38" i="7" s="1"/>
  <c r="D371" i="43"/>
  <c r="D160" i="43"/>
  <c r="B22" i="8"/>
  <c r="B310" i="9"/>
  <c r="J199" i="9"/>
  <c r="J201" i="9" s="1"/>
  <c r="J78" i="9"/>
  <c r="B92" i="9"/>
  <c r="H199" i="9"/>
  <c r="H201" i="9" s="1"/>
  <c r="E12" i="3"/>
  <c r="H78" i="9"/>
  <c r="B27" i="8"/>
  <c r="B139" i="9" s="1"/>
  <c r="B151" i="9" s="1"/>
  <c r="H95" i="9"/>
  <c r="E23" i="8" s="1"/>
  <c r="B23" i="8" s="1"/>
  <c r="B81" i="9" s="1"/>
  <c r="B110" i="9"/>
  <c r="B163" i="12"/>
  <c r="O303" i="9"/>
  <c r="B164" i="12"/>
  <c r="B24" i="8"/>
  <c r="B97" i="9" s="1"/>
  <c r="B99" i="9" s="1"/>
  <c r="J236" i="9"/>
  <c r="O273" i="9"/>
  <c r="J315" i="9"/>
  <c r="E38" i="3" s="1"/>
  <c r="E40" i="3" s="1"/>
  <c r="O310" i="9"/>
  <c r="B307" i="9"/>
  <c r="J711" i="9"/>
  <c r="G12" i="3"/>
  <c r="O311" i="9"/>
  <c r="M251" i="9"/>
  <c r="O271" i="9" s="1"/>
  <c r="B308" i="9"/>
  <c r="K716" i="9"/>
  <c r="H716" i="9"/>
  <c r="H719" i="9" s="1"/>
  <c r="I335" i="9"/>
  <c r="I339" i="9" s="1"/>
  <c r="O307" i="9"/>
  <c r="P161" i="12"/>
  <c r="C161" i="12" s="1"/>
  <c r="B89" i="9"/>
  <c r="O268" i="9"/>
  <c r="B40" i="9"/>
  <c r="AC74" i="41"/>
  <c r="AR74" i="41" s="1"/>
  <c r="T63" i="29"/>
  <c r="AE63" i="29" s="1"/>
  <c r="T94" i="18"/>
  <c r="AR94" i="18" s="1"/>
  <c r="T184" i="38"/>
  <c r="AR184" i="38" s="1"/>
  <c r="B13" i="3"/>
  <c r="G26" i="3"/>
  <c r="M399" i="9"/>
  <c r="Q399" i="9" s="1"/>
  <c r="J26" i="3"/>
  <c r="G93" i="38"/>
  <c r="T93" i="38" s="1"/>
  <c r="AR93" i="38" s="1"/>
  <c r="AC42" i="38"/>
  <c r="AR42" i="38" s="1"/>
  <c r="D245" i="43"/>
  <c r="E148" i="43"/>
  <c r="L277" i="9"/>
  <c r="B274" i="9"/>
  <c r="B32" i="9"/>
  <c r="T113" i="29"/>
  <c r="AR113" i="29" s="1"/>
  <c r="F157" i="38"/>
  <c r="T157" i="38" s="1"/>
  <c r="AH157" i="38" s="1"/>
  <c r="AR157" i="38" s="1"/>
  <c r="T99" i="29"/>
  <c r="AR99" i="29" s="1"/>
  <c r="T7" i="18"/>
  <c r="AR7" i="18" s="1"/>
  <c r="B271" i="9"/>
  <c r="L716" i="9"/>
  <c r="E297" i="43"/>
  <c r="E521" i="43" s="1"/>
  <c r="AR130" i="41"/>
  <c r="AR63" i="41"/>
  <c r="D195" i="43"/>
  <c r="T110" i="41"/>
  <c r="AR110" i="41" s="1"/>
  <c r="T98" i="29"/>
  <c r="AR98" i="29" s="1"/>
  <c r="J6" i="18"/>
  <c r="J239" i="18" s="1"/>
  <c r="F124" i="38"/>
  <c r="N124" i="38" s="1"/>
  <c r="T124" i="38" s="1"/>
  <c r="AR124" i="38" s="1"/>
  <c r="M272" i="9"/>
  <c r="B272" i="9" s="1"/>
  <c r="T143" i="41"/>
  <c r="AH143" i="41" s="1"/>
  <c r="G96" i="29"/>
  <c r="G156" i="29" s="1"/>
  <c r="T156" i="29" s="1"/>
  <c r="AQ106" i="38"/>
  <c r="AR106" i="38" s="1"/>
  <c r="AI165" i="29"/>
  <c r="AR165" i="29" s="1"/>
  <c r="J43" i="3"/>
  <c r="J48" i="3" s="1"/>
  <c r="D257" i="43"/>
  <c r="D514" i="43" s="1"/>
  <c r="Y33" i="29"/>
  <c r="AR33" i="29" s="1"/>
  <c r="AA239" i="18"/>
  <c r="E16" i="7" s="1"/>
  <c r="AR120" i="18"/>
  <c r="F224" i="38"/>
  <c r="T224" i="38" s="1"/>
  <c r="AF224" i="38" s="1"/>
  <c r="AR224" i="38" s="1"/>
  <c r="D313" i="43"/>
  <c r="L132" i="9"/>
  <c r="I26" i="8" s="1"/>
  <c r="AL239" i="41"/>
  <c r="F34" i="7" s="1"/>
  <c r="AR233" i="41"/>
  <c r="AO239" i="38"/>
  <c r="D494" i="43" s="1"/>
  <c r="F168" i="29"/>
  <c r="T168" i="29" s="1"/>
  <c r="AL239" i="38"/>
  <c r="H34" i="7" s="1"/>
  <c r="AR233" i="38"/>
  <c r="G150" i="29"/>
  <c r="T150" i="29" s="1"/>
  <c r="AH150" i="29" s="1"/>
  <c r="AR150" i="29" s="1"/>
  <c r="T90" i="29"/>
  <c r="AR90" i="29" s="1"/>
  <c r="F177" i="38"/>
  <c r="T177" i="38" s="1"/>
  <c r="AN177" i="38" s="1"/>
  <c r="G151" i="29"/>
  <c r="T151" i="29" s="1"/>
  <c r="AH151" i="29" s="1"/>
  <c r="AR151" i="29" s="1"/>
  <c r="I19" i="18"/>
  <c r="T19" i="18" s="1"/>
  <c r="Z19" i="18" s="1"/>
  <c r="Z239" i="18" s="1"/>
  <c r="E15" i="7" s="1"/>
  <c r="T184" i="18"/>
  <c r="AR184" i="18" s="1"/>
  <c r="M43" i="9"/>
  <c r="AK239" i="41"/>
  <c r="F33" i="7" s="1"/>
  <c r="AR232" i="41"/>
  <c r="I31" i="41"/>
  <c r="T31" i="41" s="1"/>
  <c r="Y31" i="41" s="1"/>
  <c r="AR31" i="41" s="1"/>
  <c r="T185" i="41"/>
  <c r="AR185" i="41" s="1"/>
  <c r="M503" i="9"/>
  <c r="G17" i="3" s="1"/>
  <c r="AO239" i="41"/>
  <c r="F38" i="7" s="1"/>
  <c r="AR179" i="41"/>
  <c r="Q239" i="41"/>
  <c r="T200" i="41"/>
  <c r="AP200" i="41" s="1"/>
  <c r="AP239" i="41" s="1"/>
  <c r="F36" i="7" s="1"/>
  <c r="D270" i="43"/>
  <c r="E132" i="43"/>
  <c r="I715" i="9"/>
  <c r="I719" i="9" s="1"/>
  <c r="K132" i="9"/>
  <c r="H26" i="8" s="1"/>
  <c r="M499" i="9"/>
  <c r="L15" i="9"/>
  <c r="I10" i="8" s="1"/>
  <c r="K198" i="9"/>
  <c r="D596" i="43" s="1"/>
  <c r="K196" i="9"/>
  <c r="L196" i="9"/>
  <c r="G11" i="8"/>
  <c r="G18" i="8" s="1"/>
  <c r="B391" i="9"/>
  <c r="L163" i="9"/>
  <c r="M214" i="9"/>
  <c r="J15" i="3" s="1"/>
  <c r="B111" i="9"/>
  <c r="B104" i="9"/>
  <c r="I707" i="9"/>
  <c r="I711" i="9" s="1"/>
  <c r="F12" i="3"/>
  <c r="F19" i="3" s="1"/>
  <c r="B88" i="9"/>
  <c r="K437" i="9"/>
  <c r="B29" i="9"/>
  <c r="AF223" i="38"/>
  <c r="AR223" i="38" s="1"/>
  <c r="T204" i="38"/>
  <c r="AF204" i="38"/>
  <c r="H15" i="8"/>
  <c r="AC54" i="41"/>
  <c r="AR54" i="41" s="1"/>
  <c r="AH157" i="41"/>
  <c r="AR157" i="41" s="1"/>
  <c r="G99" i="38"/>
  <c r="G159" i="38" s="1"/>
  <c r="T159" i="38" s="1"/>
  <c r="I466" i="9"/>
  <c r="M466" i="9" s="1"/>
  <c r="T119" i="41"/>
  <c r="AR119" i="41" s="1"/>
  <c r="F264" i="33"/>
  <c r="F267" i="17" s="1"/>
  <c r="T184" i="41"/>
  <c r="AR184" i="41" s="1"/>
  <c r="AF228" i="38"/>
  <c r="AR228" i="38" s="1"/>
  <c r="AC41" i="38"/>
  <c r="AR41" i="38" s="1"/>
  <c r="AF214" i="29"/>
  <c r="AR214" i="29" s="1"/>
  <c r="I184" i="29"/>
  <c r="I19" i="29" s="1"/>
  <c r="T19" i="29" s="1"/>
  <c r="AF204" i="18"/>
  <c r="T204" i="18"/>
  <c r="E99" i="43"/>
  <c r="AC56" i="38"/>
  <c r="AR56" i="38" s="1"/>
  <c r="AC83" i="29"/>
  <c r="AR83" i="29" s="1"/>
  <c r="E239" i="41"/>
  <c r="F45" i="7"/>
  <c r="AS104" i="41"/>
  <c r="F104" i="41"/>
  <c r="T104" i="41" s="1"/>
  <c r="AC56" i="29"/>
  <c r="AR56" i="29" s="1"/>
  <c r="AC194" i="41"/>
  <c r="AR194" i="41" s="1"/>
  <c r="AC36" i="29"/>
  <c r="AR36" i="29" s="1"/>
  <c r="X18" i="29"/>
  <c r="AR18" i="29" s="1"/>
  <c r="T111" i="29"/>
  <c r="AR111" i="29" s="1"/>
  <c r="AH141" i="29"/>
  <c r="AR141" i="29" s="1"/>
  <c r="K163" i="9"/>
  <c r="B159" i="9"/>
  <c r="K113" i="38"/>
  <c r="K63" i="38" s="1"/>
  <c r="AC81" i="29"/>
  <c r="AR81" i="29" s="1"/>
  <c r="AR69" i="18"/>
  <c r="Z19" i="41"/>
  <c r="AC27" i="29"/>
  <c r="AR27" i="29" s="1"/>
  <c r="X14" i="29"/>
  <c r="L95" i="9"/>
  <c r="I23" i="8" s="1"/>
  <c r="X16" i="41"/>
  <c r="X239" i="41" s="1"/>
  <c r="F13" i="7" s="1"/>
  <c r="F106" i="29"/>
  <c r="T106" i="29" s="1"/>
  <c r="AC42" i="29"/>
  <c r="AR42" i="29" s="1"/>
  <c r="D148" i="43"/>
  <c r="F104" i="38"/>
  <c r="T104" i="38" s="1"/>
  <c r="AF214" i="38"/>
  <c r="AR214" i="38" s="1"/>
  <c r="AR62" i="29"/>
  <c r="AF217" i="29"/>
  <c r="AR217" i="29" s="1"/>
  <c r="K76" i="9"/>
  <c r="H22" i="8" s="1"/>
  <c r="B74" i="9"/>
  <c r="Z19" i="38"/>
  <c r="Z239" i="38" s="1"/>
  <c r="G115" i="29"/>
  <c r="G171" i="29" s="1"/>
  <c r="I468" i="9"/>
  <c r="M468" i="9" s="1"/>
  <c r="G90" i="38"/>
  <c r="G150" i="38" s="1"/>
  <c r="T150" i="38" s="1"/>
  <c r="AF222" i="29"/>
  <c r="AR222" i="29" s="1"/>
  <c r="Y32" i="38"/>
  <c r="AR32" i="38" s="1"/>
  <c r="AR178" i="38"/>
  <c r="T97" i="41"/>
  <c r="AR97" i="41" s="1"/>
  <c r="AN177" i="29"/>
  <c r="AN239" i="29" s="1"/>
  <c r="L67" i="9"/>
  <c r="L70" i="9" s="1"/>
  <c r="D32" i="29"/>
  <c r="F32" i="29" s="1"/>
  <c r="T32" i="29" s="1"/>
  <c r="H41" i="17"/>
  <c r="E43" i="43" s="1"/>
  <c r="E45" i="43" s="1"/>
  <c r="D43" i="17"/>
  <c r="G97" i="29"/>
  <c r="G157" i="29" s="1"/>
  <c r="T157" i="29" s="1"/>
  <c r="T205" i="18"/>
  <c r="AF205" i="18"/>
  <c r="T72" i="29"/>
  <c r="AR72" i="29" s="1"/>
  <c r="B109" i="9"/>
  <c r="E160" i="43"/>
  <c r="AP199" i="38"/>
  <c r="AB55" i="29"/>
  <c r="AR55" i="29" s="1"/>
  <c r="AB85" i="38"/>
  <c r="AR85" i="38" s="1"/>
  <c r="G96" i="38"/>
  <c r="G156" i="38" s="1"/>
  <c r="T156" i="38" s="1"/>
  <c r="AC75" i="29"/>
  <c r="AR75" i="29" s="1"/>
  <c r="T99" i="18"/>
  <c r="AR99" i="18" s="1"/>
  <c r="E350" i="43"/>
  <c r="B193" i="9"/>
  <c r="AC51" i="29"/>
  <c r="AR51" i="29" s="1"/>
  <c r="I467" i="9"/>
  <c r="M467" i="9" s="1"/>
  <c r="AH144" i="38"/>
  <c r="AR144" i="38" s="1"/>
  <c r="Y32" i="41"/>
  <c r="AR32" i="41" s="1"/>
  <c r="N126" i="38"/>
  <c r="T126" i="38" s="1"/>
  <c r="AR126" i="38" s="1"/>
  <c r="AB37" i="38"/>
  <c r="AR37" i="38" s="1"/>
  <c r="G44" i="29"/>
  <c r="AQ106" i="41"/>
  <c r="AR106" i="41" s="1"/>
  <c r="I112" i="29"/>
  <c r="T112" i="29" s="1"/>
  <c r="AR112" i="29" s="1"/>
  <c r="AC41" i="29"/>
  <c r="AR41" i="29" s="1"/>
  <c r="N125" i="38"/>
  <c r="T125" i="38" s="1"/>
  <c r="AR125" i="38" s="1"/>
  <c r="T44" i="41"/>
  <c r="B147" i="9"/>
  <c r="AA120" i="38"/>
  <c r="L381" i="9"/>
  <c r="I25" i="3" s="1"/>
  <c r="B377" i="9"/>
  <c r="I110" i="38"/>
  <c r="AC49" i="29"/>
  <c r="AR49" i="29" s="1"/>
  <c r="AH159" i="18"/>
  <c r="AR159" i="18" s="1"/>
  <c r="Q200" i="18"/>
  <c r="T200" i="18" s="1"/>
  <c r="AD69" i="38"/>
  <c r="AD239" i="38" s="1"/>
  <c r="X15" i="29"/>
  <c r="AR15" i="29" s="1"/>
  <c r="M245" i="9"/>
  <c r="L257" i="9"/>
  <c r="AH139" i="38"/>
  <c r="AR139" i="38" s="1"/>
  <c r="B108" i="9"/>
  <c r="M296" i="9"/>
  <c r="G94" i="38"/>
  <c r="G154" i="38" s="1"/>
  <c r="T154" i="38" s="1"/>
  <c r="N124" i="41"/>
  <c r="N23" i="41" s="1"/>
  <c r="I110" i="29"/>
  <c r="AC53" i="38"/>
  <c r="AR53" i="38" s="1"/>
  <c r="T172" i="41"/>
  <c r="AR172" i="41" s="1"/>
  <c r="AR176" i="41"/>
  <c r="AB26" i="38"/>
  <c r="AR26" i="38" s="1"/>
  <c r="AR234" i="18"/>
  <c r="X17" i="29"/>
  <c r="AR17" i="29" s="1"/>
  <c r="Q143" i="38"/>
  <c r="T143" i="38" s="1"/>
  <c r="AF224" i="29"/>
  <c r="AR224" i="29" s="1"/>
  <c r="K394" i="9"/>
  <c r="B390" i="9"/>
  <c r="I70" i="9"/>
  <c r="T170" i="18"/>
  <c r="AR170" i="18" s="1"/>
  <c r="AF217" i="38"/>
  <c r="AR217" i="38" s="1"/>
  <c r="AC24" i="29"/>
  <c r="AR24" i="29" s="1"/>
  <c r="AR31" i="29"/>
  <c r="T92" i="38"/>
  <c r="AR92" i="38" s="1"/>
  <c r="I16" i="18"/>
  <c r="T98" i="18"/>
  <c r="AR98" i="18" s="1"/>
  <c r="J28" i="3"/>
  <c r="B28" i="3" s="1"/>
  <c r="B434" i="9" s="1"/>
  <c r="M437" i="9"/>
  <c r="L115" i="9"/>
  <c r="T143" i="18"/>
  <c r="AH142" i="38"/>
  <c r="AR142" i="38" s="1"/>
  <c r="E440" i="43"/>
  <c r="E651" i="43" s="1"/>
  <c r="B379" i="9"/>
  <c r="J111" i="41"/>
  <c r="J6" i="41" s="1"/>
  <c r="G8" i="38"/>
  <c r="T8" i="38" s="1"/>
  <c r="AR8" i="38" s="1"/>
  <c r="K95" i="9"/>
  <c r="H23" i="8" s="1"/>
  <c r="N119" i="38"/>
  <c r="N54" i="38" s="1"/>
  <c r="T54" i="38" s="1"/>
  <c r="G73" i="29"/>
  <c r="T73" i="29" s="1"/>
  <c r="AR73" i="29" s="1"/>
  <c r="T113" i="18"/>
  <c r="AR113" i="18" s="1"/>
  <c r="B123" i="9"/>
  <c r="M132" i="9"/>
  <c r="J26" i="8" s="1"/>
  <c r="AS104" i="38"/>
  <c r="D504" i="43" s="1"/>
  <c r="F504" i="43" s="1"/>
  <c r="AF216" i="29"/>
  <c r="AR216" i="29" s="1"/>
  <c r="AC83" i="38"/>
  <c r="AR83" i="38" s="1"/>
  <c r="E44" i="3"/>
  <c r="H44" i="3"/>
  <c r="H48" i="3" s="1"/>
  <c r="AR211" i="18"/>
  <c r="AN239" i="18"/>
  <c r="E37" i="7" s="1"/>
  <c r="B124" i="9"/>
  <c r="M171" i="18"/>
  <c r="M44" i="18" s="1"/>
  <c r="AH141" i="38"/>
  <c r="AR141" i="38" s="1"/>
  <c r="AH155" i="18"/>
  <c r="AR155" i="18" s="1"/>
  <c r="F220" i="38"/>
  <c r="T220" i="38" s="1"/>
  <c r="AI239" i="41"/>
  <c r="F28" i="7" s="1"/>
  <c r="AA190" i="41"/>
  <c r="AR190" i="41" s="1"/>
  <c r="X14" i="38"/>
  <c r="T95" i="18"/>
  <c r="AR95" i="18" s="1"/>
  <c r="AF213" i="38"/>
  <c r="AR213" i="38" s="1"/>
  <c r="AH144" i="29"/>
  <c r="AR144" i="29" s="1"/>
  <c r="B11" i="9"/>
  <c r="AH140" i="18"/>
  <c r="AR140" i="18" s="1"/>
  <c r="AH152" i="29"/>
  <c r="AR152" i="29" s="1"/>
  <c r="AH134" i="38"/>
  <c r="W235" i="29"/>
  <c r="AR235" i="29" s="1"/>
  <c r="AC168" i="41"/>
  <c r="AR168" i="41" s="1"/>
  <c r="T185" i="18"/>
  <c r="AR185" i="18" s="1"/>
  <c r="M502" i="9"/>
  <c r="Q200" i="29"/>
  <c r="Q239" i="29" s="1"/>
  <c r="I459" i="9"/>
  <c r="AH154" i="29"/>
  <c r="AR154" i="29" s="1"/>
  <c r="K115" i="9"/>
  <c r="H24" i="8" s="1"/>
  <c r="AQ105" i="18"/>
  <c r="AR105" i="18" s="1"/>
  <c r="M266" i="9"/>
  <c r="K277" i="9"/>
  <c r="AQ104" i="18"/>
  <c r="AR104" i="18" s="1"/>
  <c r="X18" i="38"/>
  <c r="AR18" i="38" s="1"/>
  <c r="AR176" i="18"/>
  <c r="B66" i="9"/>
  <c r="M70" i="9"/>
  <c r="AF213" i="29"/>
  <c r="AR213" i="29" s="1"/>
  <c r="H15" i="9"/>
  <c r="E10" i="8" s="1"/>
  <c r="B10" i="8" s="1"/>
  <c r="D10" i="8" s="1"/>
  <c r="B232" i="9"/>
  <c r="J37" i="3"/>
  <c r="M708" i="9"/>
  <c r="M234" i="9"/>
  <c r="M236" i="9" s="1"/>
  <c r="T115" i="18"/>
  <c r="AR115" i="18" s="1"/>
  <c r="AC58" i="29"/>
  <c r="AR58" i="29" s="1"/>
  <c r="G239" i="18"/>
  <c r="G80" i="29"/>
  <c r="G194" i="29" s="1"/>
  <c r="T194" i="29" s="1"/>
  <c r="B146" i="9"/>
  <c r="L149" i="9"/>
  <c r="I27" i="8" s="1"/>
  <c r="AJ239" i="18"/>
  <c r="E27" i="7" s="1"/>
  <c r="AC168" i="29"/>
  <c r="AC84" i="18"/>
  <c r="AR84" i="18" s="1"/>
  <c r="M172" i="29"/>
  <c r="Y31" i="18"/>
  <c r="Y239" i="18" s="1"/>
  <c r="E14" i="7" s="1"/>
  <c r="AH143" i="29"/>
  <c r="AR143" i="29" s="1"/>
  <c r="B127" i="9"/>
  <c r="AF210" i="38"/>
  <c r="AR210" i="38" s="1"/>
  <c r="D132" i="43"/>
  <c r="AH136" i="38"/>
  <c r="AR136" i="38" s="1"/>
  <c r="W10" i="29"/>
  <c r="AR10" i="29" s="1"/>
  <c r="AH135" i="38"/>
  <c r="AR135" i="38" s="1"/>
  <c r="AF220" i="29"/>
  <c r="AR220" i="29" s="1"/>
  <c r="E313" i="43"/>
  <c r="K399" i="9"/>
  <c r="AH154" i="18"/>
  <c r="AR154" i="18" s="1"/>
  <c r="AC25" i="38"/>
  <c r="AR25" i="38" s="1"/>
  <c r="K239" i="18"/>
  <c r="T63" i="18"/>
  <c r="L170" i="29"/>
  <c r="AF211" i="38"/>
  <c r="AR211" i="38" s="1"/>
  <c r="AH140" i="29"/>
  <c r="AR140" i="29" s="1"/>
  <c r="M13" i="9"/>
  <c r="M15" i="9" s="1"/>
  <c r="J10" i="8" s="1"/>
  <c r="E17" i="17"/>
  <c r="N124" i="29"/>
  <c r="T124" i="29" s="1"/>
  <c r="AR124" i="29" s="1"/>
  <c r="J266" i="9"/>
  <c r="I277" i="9"/>
  <c r="O309" i="9"/>
  <c r="AC80" i="18"/>
  <c r="AR80" i="18" s="1"/>
  <c r="AB55" i="38"/>
  <c r="AR55" i="38" s="1"/>
  <c r="AC49" i="38"/>
  <c r="AR49" i="38" s="1"/>
  <c r="M454" i="9"/>
  <c r="H257" i="9"/>
  <c r="M246" i="9"/>
  <c r="E17" i="43"/>
  <c r="J265" i="9"/>
  <c r="E478" i="43"/>
  <c r="I27" i="7"/>
  <c r="B210" i="9"/>
  <c r="K214" i="9"/>
  <c r="H15" i="3" s="1"/>
  <c r="AC84" i="41"/>
  <c r="AR84" i="41" s="1"/>
  <c r="T70" i="38"/>
  <c r="AR70" i="38" s="1"/>
  <c r="AC75" i="38"/>
  <c r="AR75" i="38" s="1"/>
  <c r="AC82" i="38"/>
  <c r="AR82" i="38" s="1"/>
  <c r="W10" i="18"/>
  <c r="AR10" i="18" s="1"/>
  <c r="G95" i="38"/>
  <c r="AF218" i="29"/>
  <c r="AR218" i="29" s="1"/>
  <c r="G84" i="29"/>
  <c r="T84" i="29" s="1"/>
  <c r="AA190" i="38"/>
  <c r="AR190" i="38" s="1"/>
  <c r="AH158" i="18"/>
  <c r="AR158" i="18" s="1"/>
  <c r="AF219" i="29"/>
  <c r="AR219" i="29" s="1"/>
  <c r="E61" i="43"/>
  <c r="AC85" i="29"/>
  <c r="AR85" i="29" s="1"/>
  <c r="E195" i="43"/>
  <c r="L333" i="9"/>
  <c r="B327" i="9"/>
  <c r="AR199" i="18"/>
  <c r="E104" i="29"/>
  <c r="F124" i="17"/>
  <c r="T111" i="18"/>
  <c r="AR111" i="18" s="1"/>
  <c r="L35" i="9"/>
  <c r="AC74" i="38"/>
  <c r="AR74" i="38" s="1"/>
  <c r="AC53" i="29"/>
  <c r="AR53" i="29" s="1"/>
  <c r="J269" i="9"/>
  <c r="G80" i="38"/>
  <c r="G194" i="38" s="1"/>
  <c r="T194" i="38" s="1"/>
  <c r="I186" i="38"/>
  <c r="T186" i="38" s="1"/>
  <c r="AR186" i="38" s="1"/>
  <c r="T114" i="41"/>
  <c r="AR114" i="41" s="1"/>
  <c r="AB37" i="29"/>
  <c r="AR37" i="29" s="1"/>
  <c r="G91" i="38"/>
  <c r="G151" i="38" s="1"/>
  <c r="T151" i="38" s="1"/>
  <c r="G8" i="29"/>
  <c r="AC50" i="38"/>
  <c r="AR50" i="38" s="1"/>
  <c r="AO239" i="29"/>
  <c r="T80" i="41"/>
  <c r="N23" i="18"/>
  <c r="B72" i="9"/>
  <c r="L76" i="9"/>
  <c r="I22" i="8" s="1"/>
  <c r="G16" i="17"/>
  <c r="D10" i="43" s="1"/>
  <c r="D17" i="43" s="1"/>
  <c r="K13" i="9"/>
  <c r="K15" i="9" s="1"/>
  <c r="H10" i="8" s="1"/>
  <c r="D10" i="38"/>
  <c r="F10" i="38" s="1"/>
  <c r="H33" i="7"/>
  <c r="D487" i="43"/>
  <c r="B28" i="9"/>
  <c r="O274" i="9" l="1"/>
  <c r="P399" i="9"/>
  <c r="J6" i="38"/>
  <c r="J239" i="38" s="1"/>
  <c r="B25" i="3"/>
  <c r="B369" i="9" s="1"/>
  <c r="B382" i="9" s="1"/>
  <c r="L239" i="29"/>
  <c r="H32" i="3"/>
  <c r="AR232" i="18"/>
  <c r="T6" i="29"/>
  <c r="J12" i="3"/>
  <c r="K715" i="9"/>
  <c r="K719" i="9" s="1"/>
  <c r="E282" i="43"/>
  <c r="E639" i="43" s="1"/>
  <c r="L6" i="38"/>
  <c r="L239" i="38" s="1"/>
  <c r="B521" i="9"/>
  <c r="M707" i="9"/>
  <c r="M711" i="9" s="1"/>
  <c r="B513" i="9"/>
  <c r="B531" i="9"/>
  <c r="K335" i="9"/>
  <c r="K339" i="9" s="1"/>
  <c r="B37" i="3"/>
  <c r="B187" i="12" s="1"/>
  <c r="B192" i="12" s="1"/>
  <c r="M335" i="9"/>
  <c r="M339" i="9" s="1"/>
  <c r="J23" i="3"/>
  <c r="O272" i="9"/>
  <c r="D417" i="43"/>
  <c r="D427" i="43" s="1"/>
  <c r="D442" i="43" s="1"/>
  <c r="B119" i="9"/>
  <c r="B533" i="9"/>
  <c r="B509" i="9"/>
  <c r="B534" i="9"/>
  <c r="B507" i="9"/>
  <c r="B512" i="9"/>
  <c r="B522" i="9"/>
  <c r="B505" i="9"/>
  <c r="B510" i="9"/>
  <c r="B307" i="12"/>
  <c r="B309" i="12" s="1"/>
  <c r="B518" i="9"/>
  <c r="B98" i="9"/>
  <c r="B530" i="9"/>
  <c r="B517" i="9"/>
  <c r="B519" i="9"/>
  <c r="B529" i="9"/>
  <c r="B532" i="9"/>
  <c r="B523" i="9"/>
  <c r="B520" i="9"/>
  <c r="B508" i="9"/>
  <c r="B514" i="9"/>
  <c r="H277" i="9"/>
  <c r="AF239" i="41"/>
  <c r="F39" i="7" s="1"/>
  <c r="F41" i="7" s="1"/>
  <c r="B131" i="9"/>
  <c r="AR232" i="29"/>
  <c r="B132" i="9"/>
  <c r="B117" i="9"/>
  <c r="B122" i="9"/>
  <c r="B133" i="9"/>
  <c r="B137" i="9"/>
  <c r="AR209" i="41"/>
  <c r="AF205" i="38"/>
  <c r="AR205" i="38" s="1"/>
  <c r="B138" i="9"/>
  <c r="D525" i="43"/>
  <c r="B120" i="9"/>
  <c r="B511" i="9"/>
  <c r="B103" i="9"/>
  <c r="B118" i="9"/>
  <c r="AR120" i="29"/>
  <c r="AA239" i="29"/>
  <c r="I16" i="7" s="1"/>
  <c r="T200" i="29"/>
  <c r="AP200" i="29" s="1"/>
  <c r="AP239" i="29" s="1"/>
  <c r="B167" i="9"/>
  <c r="B46" i="3"/>
  <c r="B435" i="9" s="1"/>
  <c r="B427" i="9" s="1"/>
  <c r="B442" i="9" s="1"/>
  <c r="F34" i="3"/>
  <c r="F50" i="3" s="1"/>
  <c r="G19" i="3"/>
  <c r="D321" i="43"/>
  <c r="D649" i="43" s="1"/>
  <c r="T115" i="38"/>
  <c r="AR115" i="38" s="1"/>
  <c r="G153" i="38"/>
  <c r="T153" i="38" s="1"/>
  <c r="AH153" i="38" s="1"/>
  <c r="AR153" i="38" s="1"/>
  <c r="I185" i="38"/>
  <c r="I31" i="38" s="1"/>
  <c r="T31" i="38" s="1"/>
  <c r="Y31" i="38" s="1"/>
  <c r="AR31" i="38" s="1"/>
  <c r="H234" i="38"/>
  <c r="H239" i="38" s="1"/>
  <c r="AR176" i="38"/>
  <c r="E417" i="43"/>
  <c r="E427" i="43" s="1"/>
  <c r="E442" i="43" s="1"/>
  <c r="B102" i="9"/>
  <c r="AI239" i="29"/>
  <c r="E473" i="43" s="1"/>
  <c r="E525" i="43"/>
  <c r="M44" i="38"/>
  <c r="M239" i="38" s="1"/>
  <c r="AJ239" i="38"/>
  <c r="D478" i="43" s="1"/>
  <c r="J11" i="3"/>
  <c r="R48" i="7" s="1"/>
  <c r="AH239" i="41"/>
  <c r="F26" i="7" s="1"/>
  <c r="F30" i="7" s="1"/>
  <c r="AR200" i="41"/>
  <c r="AR177" i="38"/>
  <c r="AN239" i="38"/>
  <c r="H37" i="7" s="1"/>
  <c r="T6" i="18"/>
  <c r="W6" i="18" s="1"/>
  <c r="W239" i="18" s="1"/>
  <c r="E12" i="7" s="1"/>
  <c r="I239" i="41"/>
  <c r="T170" i="38"/>
  <c r="AR170" i="38" s="1"/>
  <c r="B34" i="7"/>
  <c r="AR168" i="29"/>
  <c r="H38" i="7"/>
  <c r="E321" i="43"/>
  <c r="E649" i="43" s="1"/>
  <c r="B141" i="9"/>
  <c r="B143" i="9"/>
  <c r="B140" i="9"/>
  <c r="B150" i="9"/>
  <c r="B149" i="9"/>
  <c r="B142" i="9"/>
  <c r="B96" i="9"/>
  <c r="B83" i="9"/>
  <c r="B85" i="9"/>
  <c r="M277" i="9"/>
  <c r="J38" i="3" s="1"/>
  <c r="J40" i="3" s="1"/>
  <c r="B148" i="9"/>
  <c r="B87" i="9"/>
  <c r="B84" i="9"/>
  <c r="B94" i="9"/>
  <c r="B100" i="9"/>
  <c r="B115" i="9"/>
  <c r="B101" i="9"/>
  <c r="B221" i="9"/>
  <c r="B225" i="9"/>
  <c r="B114" i="9"/>
  <c r="B223" i="9"/>
  <c r="B224" i="9"/>
  <c r="B266" i="9"/>
  <c r="B222" i="9"/>
  <c r="B26" i="3"/>
  <c r="B396" i="9" s="1"/>
  <c r="B237" i="9"/>
  <c r="B227" i="9"/>
  <c r="B230" i="9" s="1"/>
  <c r="B236" i="9"/>
  <c r="B251" i="9"/>
  <c r="B43" i="9"/>
  <c r="G239" i="29"/>
  <c r="I16" i="29"/>
  <c r="I239" i="29" s="1"/>
  <c r="AR69" i="38"/>
  <c r="T90" i="38"/>
  <c r="AR90" i="38" s="1"/>
  <c r="T99" i="38"/>
  <c r="AR99" i="38" s="1"/>
  <c r="AR143" i="41"/>
  <c r="I470" i="9"/>
  <c r="J17" i="3"/>
  <c r="D485" i="43"/>
  <c r="B95" i="9"/>
  <c r="B67" i="9"/>
  <c r="AA239" i="41"/>
  <c r="F16" i="7" s="1"/>
  <c r="B43" i="3"/>
  <c r="B355" i="9" s="1"/>
  <c r="B344" i="9" s="1"/>
  <c r="B349" i="9" s="1"/>
  <c r="D282" i="43"/>
  <c r="T96" i="29"/>
  <c r="AR96" i="29" s="1"/>
  <c r="F270" i="17"/>
  <c r="B15" i="3"/>
  <c r="AR163" i="38"/>
  <c r="T114" i="38"/>
  <c r="AR114" i="38" s="1"/>
  <c r="T110" i="29"/>
  <c r="AR110" i="29" s="1"/>
  <c r="AR177" i="29"/>
  <c r="B82" i="9"/>
  <c r="B86" i="9"/>
  <c r="F4" i="17"/>
  <c r="T170" i="29"/>
  <c r="AR170" i="29" s="1"/>
  <c r="AR31" i="18"/>
  <c r="Y239" i="41"/>
  <c r="F14" i="7" s="1"/>
  <c r="AR19" i="38"/>
  <c r="AR204" i="18"/>
  <c r="AH156" i="29"/>
  <c r="AG156" i="29"/>
  <c r="G155" i="38"/>
  <c r="T155" i="38" s="1"/>
  <c r="AH155" i="38" s="1"/>
  <c r="AR155" i="38" s="1"/>
  <c r="T95" i="38"/>
  <c r="AR95" i="38" s="1"/>
  <c r="AF242" i="38"/>
  <c r="AE239" i="29"/>
  <c r="I20" i="7" s="1"/>
  <c r="AR63" i="29"/>
  <c r="I16" i="38"/>
  <c r="AA239" i="38"/>
  <c r="H16" i="7" s="1"/>
  <c r="Z239" i="41"/>
  <c r="F15" i="7" s="1"/>
  <c r="AR19" i="41"/>
  <c r="D651" i="43"/>
  <c r="B231" i="9"/>
  <c r="B235" i="9" s="1"/>
  <c r="L707" i="9"/>
  <c r="L199" i="9"/>
  <c r="I12" i="3"/>
  <c r="K707" i="9"/>
  <c r="H12" i="3"/>
  <c r="K199" i="9"/>
  <c r="I11" i="3"/>
  <c r="L706" i="9"/>
  <c r="T23" i="41"/>
  <c r="N239" i="41"/>
  <c r="AH154" i="38"/>
  <c r="AR154" i="38" s="1"/>
  <c r="AH151" i="38"/>
  <c r="AR151" i="38" s="1"/>
  <c r="AC84" i="29"/>
  <c r="AR84" i="29" s="1"/>
  <c r="N239" i="18"/>
  <c r="T23" i="18"/>
  <c r="AF220" i="38"/>
  <c r="AR220" i="38" s="1"/>
  <c r="T80" i="38"/>
  <c r="AC194" i="29"/>
  <c r="AR194" i="29" s="1"/>
  <c r="M459" i="9"/>
  <c r="M473" i="9" s="1"/>
  <c r="E29" i="3" s="1"/>
  <c r="T113" i="38"/>
  <c r="AR113" i="38" s="1"/>
  <c r="I239" i="18"/>
  <c r="T16" i="18"/>
  <c r="AR205" i="18"/>
  <c r="AF239" i="18"/>
  <c r="E39" i="7" s="1"/>
  <c r="K239" i="38"/>
  <c r="T63" i="38"/>
  <c r="O269" i="9"/>
  <c r="B269" i="9"/>
  <c r="B245" i="9"/>
  <c r="O265" i="9"/>
  <c r="M257" i="9"/>
  <c r="AQ106" i="29"/>
  <c r="AR106" i="29" s="1"/>
  <c r="AH159" i="38"/>
  <c r="AR159" i="38" s="1"/>
  <c r="E239" i="29"/>
  <c r="I45" i="7"/>
  <c r="AS104" i="29"/>
  <c r="E504" i="43" s="1"/>
  <c r="T80" i="29"/>
  <c r="AQ239" i="18"/>
  <c r="E48" i="3"/>
  <c r="B48" i="3" s="1"/>
  <c r="B42" i="3" s="1"/>
  <c r="B44" i="3"/>
  <c r="T124" i="41"/>
  <c r="AR124" i="41" s="1"/>
  <c r="T110" i="38"/>
  <c r="AR110" i="38" s="1"/>
  <c r="F104" i="29"/>
  <c r="AE63" i="18"/>
  <c r="AE239" i="18" s="1"/>
  <c r="E20" i="7" s="1"/>
  <c r="T172" i="29"/>
  <c r="AR172" i="29" s="1"/>
  <c r="AF239" i="29"/>
  <c r="T119" i="38"/>
  <c r="AR119" i="38" s="1"/>
  <c r="F15" i="8"/>
  <c r="I78" i="9"/>
  <c r="T94" i="38"/>
  <c r="AR94" i="38" s="1"/>
  <c r="T97" i="29"/>
  <c r="AR97" i="29" s="1"/>
  <c r="AR16" i="41"/>
  <c r="K706" i="9"/>
  <c r="H11" i="3"/>
  <c r="T111" i="38"/>
  <c r="AR111" i="38" s="1"/>
  <c r="T184" i="29"/>
  <c r="AR184" i="29" s="1"/>
  <c r="J29" i="3"/>
  <c r="G29" i="3"/>
  <c r="G32" i="3" s="1"/>
  <c r="AH143" i="18"/>
  <c r="AH239" i="18" s="1"/>
  <c r="E26" i="7" s="1"/>
  <c r="W6" i="29"/>
  <c r="W239" i="29" s="1"/>
  <c r="Z19" i="29"/>
  <c r="Z239" i="29" s="1"/>
  <c r="O270" i="9"/>
  <c r="B13" i="9"/>
  <c r="AH157" i="29"/>
  <c r="T10" i="38"/>
  <c r="L335" i="9"/>
  <c r="I23" i="3"/>
  <c r="L715" i="9"/>
  <c r="L719" i="9" s="1"/>
  <c r="AR14" i="38"/>
  <c r="T171" i="18"/>
  <c r="AR171" i="18" s="1"/>
  <c r="O399" i="9"/>
  <c r="D463" i="43"/>
  <c r="H19" i="7"/>
  <c r="B19" i="7" s="1"/>
  <c r="AR120" i="38"/>
  <c r="T115" i="29"/>
  <c r="AR115" i="29" s="1"/>
  <c r="AC194" i="38"/>
  <c r="AR194" i="38" s="1"/>
  <c r="AH156" i="38"/>
  <c r="AG156" i="38"/>
  <c r="AG239" i="38" s="1"/>
  <c r="J15" i="8"/>
  <c r="J18" i="8" s="1"/>
  <c r="M78" i="9"/>
  <c r="M239" i="18"/>
  <c r="T44" i="18"/>
  <c r="M171" i="29"/>
  <c r="M44" i="29" s="1"/>
  <c r="K78" i="9"/>
  <c r="I11" i="8"/>
  <c r="T8" i="29"/>
  <c r="AR8" i="29" s="1"/>
  <c r="T111" i="41"/>
  <c r="AR111" i="41" s="1"/>
  <c r="Q239" i="18"/>
  <c r="Y32" i="29"/>
  <c r="Y239" i="29" s="1"/>
  <c r="N23" i="29"/>
  <c r="AC54" i="38"/>
  <c r="AR54" i="38" s="1"/>
  <c r="E488" i="43"/>
  <c r="I37" i="7"/>
  <c r="J239" i="41"/>
  <c r="T6" i="41"/>
  <c r="C209" i="26"/>
  <c r="I24" i="8"/>
  <c r="AH143" i="38"/>
  <c r="AP200" i="18"/>
  <c r="AP239" i="18" s="1"/>
  <c r="E36" i="7" s="1"/>
  <c r="AB44" i="41"/>
  <c r="L78" i="9"/>
  <c r="I15" i="8"/>
  <c r="T96" i="38"/>
  <c r="AR96" i="38" s="1"/>
  <c r="AR164" i="29"/>
  <c r="B265" i="9"/>
  <c r="J277" i="9"/>
  <c r="H38" i="3" s="1"/>
  <c r="E70" i="43"/>
  <c r="AR199" i="38"/>
  <c r="AC80" i="41"/>
  <c r="AR80" i="41" s="1"/>
  <c r="E494" i="43"/>
  <c r="I38" i="7"/>
  <c r="Q200" i="38"/>
  <c r="T200" i="38" s="1"/>
  <c r="AQ104" i="38"/>
  <c r="AQ239" i="38" s="1"/>
  <c r="T91" i="38"/>
  <c r="AR91" i="38" s="1"/>
  <c r="B246" i="9"/>
  <c r="O266" i="9"/>
  <c r="AR134" i="38"/>
  <c r="AR19" i="18"/>
  <c r="N23" i="38"/>
  <c r="AH150" i="38"/>
  <c r="AR150" i="38" s="1"/>
  <c r="D456" i="43"/>
  <c r="H15" i="7"/>
  <c r="AR14" i="29"/>
  <c r="AQ104" i="41"/>
  <c r="AR204" i="38"/>
  <c r="B33" i="7"/>
  <c r="E453" i="43" l="1"/>
  <c r="B380" i="9"/>
  <c r="B289" i="12"/>
  <c r="B373" i="9"/>
  <c r="D458" i="43"/>
  <c r="T6" i="38"/>
  <c r="W6" i="38" s="1"/>
  <c r="B375" i="9"/>
  <c r="D642" i="43"/>
  <c r="B370" i="9"/>
  <c r="B374" i="9"/>
  <c r="B371" i="9"/>
  <c r="B381" i="9"/>
  <c r="J32" i="3"/>
  <c r="J34" i="3" s="1"/>
  <c r="J50" i="3" s="1"/>
  <c r="B372" i="9"/>
  <c r="B311" i="12"/>
  <c r="D601" i="43"/>
  <c r="D604" i="43" s="1"/>
  <c r="B308" i="12"/>
  <c r="J19" i="3"/>
  <c r="B310" i="12"/>
  <c r="G34" i="3"/>
  <c r="G50" i="3" s="1"/>
  <c r="E458" i="43"/>
  <c r="T44" i="38"/>
  <c r="AB44" i="38" s="1"/>
  <c r="AB239" i="38" s="1"/>
  <c r="H17" i="7" s="1"/>
  <c r="D488" i="43"/>
  <c r="B297" i="12"/>
  <c r="B305" i="12" s="1"/>
  <c r="T16" i="29"/>
  <c r="X16" i="29" s="1"/>
  <c r="E642" i="43"/>
  <c r="E646" i="43" s="1"/>
  <c r="B16" i="7"/>
  <c r="I239" i="38"/>
  <c r="T16" i="38"/>
  <c r="X16" i="38" s="1"/>
  <c r="Y239" i="38"/>
  <c r="H14" i="7" s="1"/>
  <c r="H27" i="7"/>
  <c r="B27" i="7" s="1"/>
  <c r="T234" i="38"/>
  <c r="G239" i="38"/>
  <c r="T185" i="38"/>
  <c r="AR185" i="38" s="1"/>
  <c r="AH239" i="29"/>
  <c r="I26" i="7" s="1"/>
  <c r="I28" i="7"/>
  <c r="B28" i="7" s="1"/>
  <c r="AF239" i="38"/>
  <c r="D491" i="43" s="1"/>
  <c r="B37" i="7"/>
  <c r="E323" i="43"/>
  <c r="E444" i="43" s="1"/>
  <c r="B191" i="12"/>
  <c r="B189" i="12"/>
  <c r="B198" i="12"/>
  <c r="B195" i="12"/>
  <c r="B194" i="12"/>
  <c r="B197" i="12"/>
  <c r="B188" i="12"/>
  <c r="B193" i="12"/>
  <c r="B365" i="9"/>
  <c r="B366" i="9"/>
  <c r="B196" i="12"/>
  <c r="D124" i="26"/>
  <c r="B190" i="12"/>
  <c r="B438" i="9"/>
  <c r="B234" i="9"/>
  <c r="B229" i="9"/>
  <c r="B436" i="9"/>
  <c r="K711" i="9"/>
  <c r="B348" i="9"/>
  <c r="B437" i="9"/>
  <c r="B350" i="9"/>
  <c r="B433" i="9"/>
  <c r="B428" i="9"/>
  <c r="B432" i="9"/>
  <c r="B430" i="9"/>
  <c r="B429" i="9"/>
  <c r="B358" i="9"/>
  <c r="B360" i="9"/>
  <c r="B347" i="9"/>
  <c r="B345" i="9"/>
  <c r="B346" i="9"/>
  <c r="B367" i="9"/>
  <c r="B359" i="9"/>
  <c r="B368" i="9"/>
  <c r="B431" i="9"/>
  <c r="D639" i="43"/>
  <c r="D323" i="43"/>
  <c r="D444" i="43" s="1"/>
  <c r="Q239" i="38"/>
  <c r="T171" i="29"/>
  <c r="AR171" i="29" s="1"/>
  <c r="AR157" i="29"/>
  <c r="L711" i="9"/>
  <c r="AR156" i="29"/>
  <c r="AG239" i="29"/>
  <c r="B203" i="9"/>
  <c r="B180" i="12"/>
  <c r="I19" i="3"/>
  <c r="B12" i="3"/>
  <c r="AQ239" i="41"/>
  <c r="AR104" i="41"/>
  <c r="AB239" i="41"/>
  <c r="F17" i="7" s="1"/>
  <c r="AR44" i="41"/>
  <c r="AR143" i="38"/>
  <c r="AH239" i="38"/>
  <c r="D477" i="43" s="1"/>
  <c r="D597" i="43"/>
  <c r="D599" i="43" s="1"/>
  <c r="K201" i="9"/>
  <c r="L201" i="9"/>
  <c r="E597" i="43"/>
  <c r="E599" i="43" s="1"/>
  <c r="I18" i="8"/>
  <c r="B29" i="3"/>
  <c r="B443" i="9" s="1"/>
  <c r="E32" i="3"/>
  <c r="E30" i="7"/>
  <c r="M239" i="29"/>
  <c r="T44" i="29"/>
  <c r="AE63" i="38"/>
  <c r="AE239" i="38" s="1"/>
  <c r="M474" i="9"/>
  <c r="AR200" i="18"/>
  <c r="T104" i="29"/>
  <c r="AR6" i="18"/>
  <c r="M470" i="9"/>
  <c r="P470" i="9" s="1"/>
  <c r="AR156" i="38"/>
  <c r="H25" i="7"/>
  <c r="D472" i="43"/>
  <c r="AR143" i="18"/>
  <c r="E41" i="7"/>
  <c r="AC80" i="38"/>
  <c r="AR80" i="38" s="1"/>
  <c r="AR104" i="38"/>
  <c r="N239" i="38"/>
  <c r="T23" i="38"/>
  <c r="AR200" i="29"/>
  <c r="AB44" i="18"/>
  <c r="AB239" i="18" s="1"/>
  <c r="E17" i="7" s="1"/>
  <c r="AR19" i="29"/>
  <c r="B15" i="8"/>
  <c r="B59" i="9" s="1"/>
  <c r="F18" i="8"/>
  <c r="B397" i="9"/>
  <c r="B383" i="9" s="1"/>
  <c r="B313" i="12"/>
  <c r="B314" i="12" s="1"/>
  <c r="B315" i="12" s="1"/>
  <c r="B316" i="12" s="1"/>
  <c r="B317" i="12" s="1"/>
  <c r="B318" i="12" s="1"/>
  <c r="B319" i="12" s="1"/>
  <c r="B320" i="12" s="1"/>
  <c r="B321" i="12" s="1"/>
  <c r="B322" i="12" s="1"/>
  <c r="B323" i="12" s="1"/>
  <c r="B324" i="12" s="1"/>
  <c r="I36" i="7"/>
  <c r="E495" i="43"/>
  <c r="I32" i="3"/>
  <c r="B23" i="3"/>
  <c r="AC23" i="18"/>
  <c r="I15" i="7"/>
  <c r="B15" i="7" s="1"/>
  <c r="E456" i="43"/>
  <c r="X16" i="18"/>
  <c r="AP200" i="38"/>
  <c r="AP239" i="38" s="1"/>
  <c r="N239" i="29"/>
  <c r="T23" i="29"/>
  <c r="E601" i="43"/>
  <c r="E604" i="43" s="1"/>
  <c r="L339" i="9"/>
  <c r="AR6" i="29"/>
  <c r="I39" i="7"/>
  <c r="E491" i="43"/>
  <c r="I14" i="7"/>
  <c r="E455" i="43"/>
  <c r="H40" i="3"/>
  <c r="B40" i="3" s="1"/>
  <c r="B38" i="3"/>
  <c r="W6" i="41"/>
  <c r="AC80" i="29"/>
  <c r="AR80" i="29" s="1"/>
  <c r="AR32" i="29"/>
  <c r="W10" i="38"/>
  <c r="AR10" i="38" s="1"/>
  <c r="E452" i="43"/>
  <c r="I12" i="7"/>
  <c r="B47" i="3"/>
  <c r="AR63" i="18"/>
  <c r="AC23" i="41"/>
  <c r="D646" i="43" l="1"/>
  <c r="D462" i="43"/>
  <c r="B303" i="12"/>
  <c r="B301" i="12"/>
  <c r="B300" i="12"/>
  <c r="B298" i="12"/>
  <c r="AR44" i="38"/>
  <c r="B299" i="12"/>
  <c r="B306" i="12"/>
  <c r="B304" i="12"/>
  <c r="B302" i="12"/>
  <c r="D455" i="43"/>
  <c r="AR200" i="38"/>
  <c r="E477" i="43"/>
  <c r="H39" i="7"/>
  <c r="B39" i="7" s="1"/>
  <c r="AM234" i="38"/>
  <c r="AM239" i="38" s="1"/>
  <c r="H26" i="7"/>
  <c r="B26" i="7" s="1"/>
  <c r="AR44" i="18"/>
  <c r="E498" i="43"/>
  <c r="E500" i="43" s="1"/>
  <c r="I34" i="3"/>
  <c r="I50" i="3" s="1"/>
  <c r="AR23" i="18"/>
  <c r="AR16" i="38"/>
  <c r="E472" i="43"/>
  <c r="I25" i="7"/>
  <c r="B25" i="7" s="1"/>
  <c r="B186" i="12"/>
  <c r="B182" i="12"/>
  <c r="B184" i="12"/>
  <c r="B181" i="12"/>
  <c r="B185" i="12"/>
  <c r="B183" i="12"/>
  <c r="B217" i="9"/>
  <c r="B213" i="9"/>
  <c r="B208" i="9"/>
  <c r="B214" i="9"/>
  <c r="B206" i="9"/>
  <c r="B207" i="9"/>
  <c r="B216" i="9"/>
  <c r="B209" i="9"/>
  <c r="B215" i="9"/>
  <c r="B219" i="9"/>
  <c r="B204" i="9"/>
  <c r="B205" i="9"/>
  <c r="D58" i="26"/>
  <c r="B218" i="9"/>
  <c r="W239" i="41"/>
  <c r="F12" i="7" s="1"/>
  <c r="AR6" i="41"/>
  <c r="AR16" i="18"/>
  <c r="B14" i="7"/>
  <c r="X239" i="29"/>
  <c r="E454" i="43" s="1"/>
  <c r="AR16" i="29"/>
  <c r="H17" i="3"/>
  <c r="H19" i="3" s="1"/>
  <c r="H34" i="3" s="1"/>
  <c r="H50" i="3" s="1"/>
  <c r="E17" i="3"/>
  <c r="H20" i="7"/>
  <c r="B20" i="7" s="1"/>
  <c r="D453" i="43"/>
  <c r="B387" i="9"/>
  <c r="B400" i="9"/>
  <c r="B395" i="9"/>
  <c r="B389" i="9"/>
  <c r="B406" i="9"/>
  <c r="B398" i="9"/>
  <c r="B386" i="9"/>
  <c r="B394" i="9"/>
  <c r="B384" i="9"/>
  <c r="B405" i="9"/>
  <c r="B399" i="9"/>
  <c r="B388" i="9"/>
  <c r="B385" i="9"/>
  <c r="B393" i="9"/>
  <c r="AC23" i="29"/>
  <c r="W239" i="38"/>
  <c r="AR63" i="38"/>
  <c r="B65" i="9"/>
  <c r="B71" i="9"/>
  <c r="B69" i="9"/>
  <c r="B60" i="9"/>
  <c r="B77" i="9"/>
  <c r="B80" i="9"/>
  <c r="B76" i="9"/>
  <c r="B64" i="9"/>
  <c r="B75" i="9"/>
  <c r="B62" i="9"/>
  <c r="B61" i="9"/>
  <c r="B70" i="9"/>
  <c r="B63" i="9"/>
  <c r="B79" i="9"/>
  <c r="B78" i="9"/>
  <c r="B41" i="3"/>
  <c r="B39" i="3"/>
  <c r="B36" i="3"/>
  <c r="AR6" i="38"/>
  <c r="B32" i="3"/>
  <c r="AB44" i="29"/>
  <c r="AB239" i="29" s="1"/>
  <c r="AC23" i="38"/>
  <c r="B484" i="9"/>
  <c r="B482" i="9"/>
  <c r="B473" i="9"/>
  <c r="B470" i="9"/>
  <c r="B498" i="9"/>
  <c r="B503" i="9"/>
  <c r="B483" i="9"/>
  <c r="B447" i="9"/>
  <c r="B449" i="9"/>
  <c r="B500" i="9"/>
  <c r="B474" i="9"/>
  <c r="B504" i="9"/>
  <c r="B444" i="9"/>
  <c r="B471" i="9"/>
  <c r="B456" i="9"/>
  <c r="B499" i="9"/>
  <c r="B481" i="9"/>
  <c r="B450" i="9"/>
  <c r="B479" i="9"/>
  <c r="B448" i="9"/>
  <c r="B501" i="9"/>
  <c r="B451" i="9"/>
  <c r="B454" i="9"/>
  <c r="B480" i="9"/>
  <c r="B445" i="9"/>
  <c r="B452" i="9"/>
  <c r="B455" i="9"/>
  <c r="B446" i="9"/>
  <c r="B453" i="9"/>
  <c r="B472" i="9"/>
  <c r="B475" i="9"/>
  <c r="B469" i="9"/>
  <c r="B502" i="9"/>
  <c r="D495" i="43"/>
  <c r="H36" i="7"/>
  <c r="I41" i="7"/>
  <c r="D481" i="43"/>
  <c r="AR23" i="41"/>
  <c r="AQ104" i="29"/>
  <c r="AQ239" i="29" s="1"/>
  <c r="H30" i="7" l="1"/>
  <c r="E481" i="43"/>
  <c r="AR23" i="38"/>
  <c r="AR234" i="38"/>
  <c r="H35" i="7"/>
  <c r="D486" i="43"/>
  <c r="D498" i="43" s="1"/>
  <c r="D500" i="43" s="1"/>
  <c r="I30" i="7"/>
  <c r="B30" i="7" s="1"/>
  <c r="I13" i="7"/>
  <c r="AR23" i="29"/>
  <c r="AR104" i="29"/>
  <c r="E19" i="3"/>
  <c r="B17" i="3"/>
  <c r="AR44" i="29"/>
  <c r="D452" i="43"/>
  <c r="H12" i="7"/>
  <c r="B33" i="3"/>
  <c r="B21" i="3"/>
  <c r="B31" i="3"/>
  <c r="B411" i="9"/>
  <c r="B423" i="9"/>
  <c r="B426" i="9"/>
  <c r="B407" i="9"/>
  <c r="B410" i="9"/>
  <c r="B424" i="9"/>
  <c r="B414" i="9"/>
  <c r="B412" i="9"/>
  <c r="B409" i="9"/>
  <c r="B425" i="9"/>
  <c r="B422" i="9"/>
  <c r="B420" i="9"/>
  <c r="B408" i="9"/>
  <c r="B421" i="9"/>
  <c r="B415" i="9"/>
  <c r="B413" i="9"/>
  <c r="E462" i="43"/>
  <c r="I17" i="7"/>
  <c r="B17" i="7" s="1"/>
  <c r="H41" i="7"/>
  <c r="B41" i="7" s="1"/>
  <c r="B36" i="7"/>
  <c r="B165" i="12" s="1"/>
  <c r="D22" i="8"/>
  <c r="D15" i="8"/>
  <c r="B29" i="7" l="1"/>
  <c r="B24" i="7"/>
  <c r="B31" i="7"/>
  <c r="E34" i="3"/>
  <c r="E50" i="3" s="1"/>
  <c r="B19" i="3"/>
  <c r="B218" i="12"/>
  <c r="B224" i="12"/>
  <c r="B220" i="12"/>
  <c r="B217" i="12"/>
  <c r="B222" i="12"/>
  <c r="B167" i="12"/>
  <c r="B168" i="12"/>
  <c r="B219" i="12"/>
  <c r="B221" i="12"/>
  <c r="B225" i="12"/>
  <c r="B166" i="12"/>
  <c r="B223" i="12"/>
  <c r="P165" i="12"/>
  <c r="B356" i="12"/>
  <c r="B40" i="7"/>
  <c r="B32" i="7"/>
  <c r="B42" i="7"/>
  <c r="B12" i="7"/>
  <c r="D23" i="8"/>
  <c r="B360" i="12" l="1"/>
  <c r="B358" i="12"/>
  <c r="B361" i="12"/>
  <c r="B357" i="12"/>
  <c r="B359" i="12"/>
  <c r="C165" i="12"/>
  <c r="P169" i="12"/>
  <c r="D24" i="8"/>
  <c r="C169" i="12" l="1"/>
  <c r="P174" i="12"/>
  <c r="D26" i="8"/>
  <c r="P180" i="12" l="1"/>
  <c r="C174" i="12"/>
  <c r="D27" i="8"/>
  <c r="P187" i="12" l="1"/>
  <c r="C180" i="12"/>
  <c r="C187" i="12" l="1"/>
  <c r="P199" i="12"/>
  <c r="P242" i="12" l="1"/>
  <c r="C199" i="12"/>
  <c r="P268" i="12" l="1"/>
  <c r="C242" i="12"/>
  <c r="C268" i="12" l="1"/>
  <c r="P273" i="12"/>
  <c r="C273" i="12" l="1"/>
  <c r="P289" i="12"/>
  <c r="C289" i="12" l="1"/>
  <c r="P297" i="12"/>
  <c r="C297" i="12" l="1"/>
  <c r="P304" i="12"/>
  <c r="C304" i="12" l="1"/>
  <c r="P307" i="12"/>
  <c r="C307" i="12" l="1"/>
  <c r="P313" i="12"/>
  <c r="C313" i="12" l="1"/>
  <c r="P338" i="12"/>
  <c r="C338" i="12" l="1"/>
  <c r="P356" i="12"/>
  <c r="P362" i="12" l="1"/>
  <c r="C356" i="12"/>
  <c r="P371" i="12" l="1"/>
  <c r="C362" i="12"/>
  <c r="P374" i="12" l="1"/>
  <c r="C374" i="12" s="1"/>
  <c r="C371" i="12"/>
  <c r="M37" i="60" l="1"/>
  <c r="M36" i="60"/>
  <c r="M35" i="60"/>
  <c r="M34" i="60"/>
  <c r="M33" i="60"/>
  <c r="M32" i="60"/>
  <c r="M31" i="60"/>
  <c r="M30" i="60"/>
  <c r="M29" i="60"/>
  <c r="M28" i="60"/>
  <c r="M27" i="60"/>
  <c r="M26" i="60"/>
  <c r="E32" i="27"/>
  <c r="D32" i="27"/>
  <c r="C32" i="27"/>
  <c r="C30" i="33" s="1"/>
  <c r="C27" i="27"/>
  <c r="C129" i="14"/>
  <c r="D22" i="18" l="1"/>
  <c r="F22" i="18" s="1"/>
  <c r="T22" i="18" s="1"/>
  <c r="H38" i="9"/>
  <c r="C30" i="17"/>
  <c r="C36" i="33"/>
  <c r="D30" i="33"/>
  <c r="D12" i="27"/>
  <c r="E30" i="33"/>
  <c r="E12" i="27"/>
  <c r="C24" i="33"/>
  <c r="C12" i="27"/>
  <c r="I38" i="9" l="1"/>
  <c r="I45" i="9" s="1"/>
  <c r="D22" i="41"/>
  <c r="F22" i="41" s="1"/>
  <c r="D36" i="33"/>
  <c r="D236" i="41" s="1"/>
  <c r="D30" i="17"/>
  <c r="G30" i="17"/>
  <c r="D173" i="43" s="1"/>
  <c r="D180" i="43" s="1"/>
  <c r="D199" i="43" s="1"/>
  <c r="C36" i="17"/>
  <c r="K38" i="9"/>
  <c r="K45" i="9" s="1"/>
  <c r="H21" i="8" s="1"/>
  <c r="H30" i="8" s="1"/>
  <c r="D22" i="38"/>
  <c r="F22" i="38" s="1"/>
  <c r="T22" i="38" s="1"/>
  <c r="AC22" i="38" s="1"/>
  <c r="J38" i="9"/>
  <c r="J45" i="9" s="1"/>
  <c r="E30" i="17"/>
  <c r="E36" i="33"/>
  <c r="E264" i="33" s="1"/>
  <c r="E267" i="17" s="1"/>
  <c r="E236" i="18"/>
  <c r="E239" i="18" s="1"/>
  <c r="H45" i="9"/>
  <c r="E21" i="8" s="1"/>
  <c r="C24" i="17"/>
  <c r="D17" i="18"/>
  <c r="F17" i="18" s="1"/>
  <c r="H31" i="9"/>
  <c r="C27" i="33"/>
  <c r="C264" i="33" s="1"/>
  <c r="C267" i="17" s="1"/>
  <c r="G267" i="17" s="1"/>
  <c r="AC22" i="18"/>
  <c r="AC239" i="18" s="1"/>
  <c r="E18" i="7" s="1"/>
  <c r="D236" i="18" l="1"/>
  <c r="C4" i="33"/>
  <c r="F236" i="41"/>
  <c r="T236" i="41" s="1"/>
  <c r="AR236" i="41" s="1"/>
  <c r="F238" i="41"/>
  <c r="T238" i="41" s="1"/>
  <c r="AR238" i="41" s="1"/>
  <c r="D239" i="41"/>
  <c r="G24" i="17"/>
  <c r="D57" i="43" s="1"/>
  <c r="D61" i="43" s="1"/>
  <c r="D70" i="43" s="1"/>
  <c r="D201" i="43" s="1"/>
  <c r="D205" i="43" s="1"/>
  <c r="K31" i="9"/>
  <c r="K35" i="9" s="1"/>
  <c r="D17" i="38"/>
  <c r="F17" i="38" s="1"/>
  <c r="C27" i="17"/>
  <c r="D236" i="38" s="1"/>
  <c r="C4" i="17"/>
  <c r="B38" i="9"/>
  <c r="D264" i="33"/>
  <c r="D267" i="17" s="1"/>
  <c r="H267" i="17" s="1"/>
  <c r="E30" i="8"/>
  <c r="D4" i="33"/>
  <c r="E4" i="33"/>
  <c r="AR22" i="18"/>
  <c r="D22" i="29"/>
  <c r="F22" i="29" s="1"/>
  <c r="D36" i="17"/>
  <c r="H30" i="17"/>
  <c r="E173" i="43" s="1"/>
  <c r="E180" i="43" s="1"/>
  <c r="E199" i="43" s="1"/>
  <c r="E201" i="43" s="1"/>
  <c r="E205" i="43" s="1"/>
  <c r="E214" i="43" s="1"/>
  <c r="E218" i="43" s="1"/>
  <c r="E219" i="43" s="1"/>
  <c r="E221" i="43" s="1"/>
  <c r="E229" i="43" s="1"/>
  <c r="E231" i="43" s="1"/>
  <c r="E648" i="43" s="1"/>
  <c r="E653" i="43" s="1"/>
  <c r="L38" i="9"/>
  <c r="L45" i="9" s="1"/>
  <c r="D236" i="29"/>
  <c r="D270" i="17"/>
  <c r="D4" i="17"/>
  <c r="D239" i="18"/>
  <c r="F238" i="18"/>
  <c r="F236" i="18"/>
  <c r="T236" i="18" s="1"/>
  <c r="AR236" i="18" s="1"/>
  <c r="G21" i="8"/>
  <c r="G30" i="8" s="1"/>
  <c r="G32" i="8" s="1"/>
  <c r="J48" i="9"/>
  <c r="AR22" i="38"/>
  <c r="AC239" i="38"/>
  <c r="H35" i="9"/>
  <c r="B31" i="9"/>
  <c r="T17" i="18"/>
  <c r="F239" i="18"/>
  <c r="T22" i="41"/>
  <c r="M38" i="9"/>
  <c r="M45" i="9" s="1"/>
  <c r="E36" i="17"/>
  <c r="E4" i="17" s="1"/>
  <c r="E236" i="38"/>
  <c r="E239" i="38" s="1"/>
  <c r="F21" i="8"/>
  <c r="F30" i="8" s="1"/>
  <c r="F32" i="8" s="1"/>
  <c r="I48" i="9"/>
  <c r="C270" i="17" l="1"/>
  <c r="F239" i="41"/>
  <c r="F238" i="38"/>
  <c r="T238" i="38" s="1"/>
  <c r="AR238" i="38" s="1"/>
  <c r="D239" i="38"/>
  <c r="F236" i="38"/>
  <c r="T236" i="38" s="1"/>
  <c r="AR236" i="38" s="1"/>
  <c r="I21" i="8"/>
  <c r="I30" i="8" s="1"/>
  <c r="I32" i="8" s="1"/>
  <c r="L48" i="9"/>
  <c r="E270" i="17"/>
  <c r="T22" i="29"/>
  <c r="T17" i="38"/>
  <c r="F239" i="38"/>
  <c r="H11" i="8"/>
  <c r="H18" i="8" s="1"/>
  <c r="H32" i="8" s="1"/>
  <c r="K48" i="9"/>
  <c r="D214" i="43"/>
  <c r="D218" i="43" s="1"/>
  <c r="D219" i="43" s="1"/>
  <c r="D221" i="43" s="1"/>
  <c r="D229" i="43" s="1"/>
  <c r="D231" i="43" s="1"/>
  <c r="D648" i="43" s="1"/>
  <c r="D653" i="43" s="1"/>
  <c r="F238" i="29"/>
  <c r="T238" i="29" s="1"/>
  <c r="AR238" i="29" s="1"/>
  <c r="F236" i="29"/>
  <c r="T236" i="29" s="1"/>
  <c r="AR236" i="29" s="1"/>
  <c r="D239" i="29"/>
  <c r="J21" i="8"/>
  <c r="J30" i="8" s="1"/>
  <c r="J32" i="8" s="1"/>
  <c r="M48" i="9"/>
  <c r="AR238" i="18"/>
  <c r="T238" i="18"/>
  <c r="X17" i="18"/>
  <c r="T239" i="18"/>
  <c r="D655" i="43"/>
  <c r="F53" i="3"/>
  <c r="F55" i="3" s="1"/>
  <c r="M54" i="3" s="1"/>
  <c r="F41" i="8"/>
  <c r="E11" i="8"/>
  <c r="H48" i="9"/>
  <c r="H18" i="7"/>
  <c r="D461" i="43"/>
  <c r="G53" i="3"/>
  <c r="G55" i="3" s="1"/>
  <c r="N54" i="3" s="1"/>
  <c r="G41" i="8"/>
  <c r="AC22" i="41"/>
  <c r="AC239" i="41" s="1"/>
  <c r="F18" i="7" s="1"/>
  <c r="AR22" i="41"/>
  <c r="T239" i="41"/>
  <c r="B21" i="8"/>
  <c r="D21" i="8" s="1"/>
  <c r="AR17" i="18" l="1"/>
  <c r="X239" i="18"/>
  <c r="E13" i="7" s="1"/>
  <c r="F22" i="7"/>
  <c r="F43" i="7" s="1"/>
  <c r="F47" i="7" s="1"/>
  <c r="N48" i="7" s="1"/>
  <c r="X17" i="38"/>
  <c r="T239" i="38"/>
  <c r="G13" i="4"/>
  <c r="N52" i="8"/>
  <c r="F239" i="29"/>
  <c r="AC22" i="29"/>
  <c r="T239" i="29"/>
  <c r="H53" i="3"/>
  <c r="H55" i="3" s="1"/>
  <c r="H41" i="8"/>
  <c r="J53" i="3"/>
  <c r="J55" i="3" s="1"/>
  <c r="Q54" i="3" s="1"/>
  <c r="J41" i="8"/>
  <c r="I41" i="8"/>
  <c r="I53" i="3"/>
  <c r="I55" i="3" s="1"/>
  <c r="P54" i="3" s="1"/>
  <c r="E18" i="8"/>
  <c r="E32" i="8" s="1"/>
  <c r="B11" i="8"/>
  <c r="M52" i="8"/>
  <c r="F13" i="4"/>
  <c r="O54" i="3" l="1"/>
  <c r="F444" i="43"/>
  <c r="B20" i="9"/>
  <c r="D11" i="8"/>
  <c r="G34" i="4"/>
  <c r="G36" i="4" s="1"/>
  <c r="G46" i="4" s="1"/>
  <c r="N9" i="4" s="1"/>
  <c r="G18" i="4"/>
  <c r="G20" i="4" s="1"/>
  <c r="G23" i="4" s="1"/>
  <c r="AR22" i="29"/>
  <c r="AC239" i="29"/>
  <c r="AR17" i="38"/>
  <c r="X239" i="38"/>
  <c r="I13" i="4"/>
  <c r="P52" i="8"/>
  <c r="K117" i="17"/>
  <c r="E22" i="7"/>
  <c r="E43" i="7" s="1"/>
  <c r="E47" i="7" s="1"/>
  <c r="M48" i="7" s="1"/>
  <c r="F18" i="4"/>
  <c r="F20" i="4" s="1"/>
  <c r="F23" i="4" s="1"/>
  <c r="F34" i="4"/>
  <c r="F36" i="4" s="1"/>
  <c r="F46" i="4" s="1"/>
  <c r="M9" i="4" s="1"/>
  <c r="E53" i="3"/>
  <c r="E41" i="8"/>
  <c r="L117" i="17"/>
  <c r="J13" i="4"/>
  <c r="Q52" i="8"/>
  <c r="H13" i="4"/>
  <c r="O52" i="8"/>
  <c r="J117" i="17"/>
  <c r="F205" i="43"/>
  <c r="H18" i="4" l="1"/>
  <c r="H20" i="4" s="1"/>
  <c r="H23" i="4" s="1"/>
  <c r="H34" i="4"/>
  <c r="H36" i="4" s="1"/>
  <c r="H46" i="4" s="1"/>
  <c r="O9" i="4" s="1"/>
  <c r="I34" i="4"/>
  <c r="I36" i="4" s="1"/>
  <c r="I46" i="4" s="1"/>
  <c r="P9" i="4" s="1"/>
  <c r="I18" i="4"/>
  <c r="I20" i="4" s="1"/>
  <c r="I23" i="4" s="1"/>
  <c r="H13" i="7"/>
  <c r="D454" i="43"/>
  <c r="D467" i="43" s="1"/>
  <c r="J18" i="4"/>
  <c r="J20" i="4" s="1"/>
  <c r="J23" i="4" s="1"/>
  <c r="J34" i="4"/>
  <c r="J36" i="4" s="1"/>
  <c r="J46" i="4" s="1"/>
  <c r="Q9" i="4" s="1"/>
  <c r="E461" i="43"/>
  <c r="E467" i="43" s="1"/>
  <c r="E502" i="43" s="1"/>
  <c r="E506" i="43" s="1"/>
  <c r="E513" i="43" s="1"/>
  <c r="E517" i="43" s="1"/>
  <c r="I18" i="7"/>
  <c r="L52" i="8"/>
  <c r="E13" i="4"/>
  <c r="E55" i="3"/>
  <c r="L54" i="3" s="1"/>
  <c r="B53" i="3"/>
  <c r="B44" i="9"/>
  <c r="B35" i="9"/>
  <c r="B46" i="9"/>
  <c r="N20" i="9"/>
  <c r="B45" i="9"/>
  <c r="B21" i="9"/>
  <c r="B47" i="9"/>
  <c r="B27" i="9"/>
  <c r="B48" i="9"/>
  <c r="B34" i="9"/>
  <c r="B26" i="9"/>
  <c r="B49" i="9"/>
  <c r="B25" i="9"/>
  <c r="B37" i="9"/>
  <c r="B36" i="9"/>
  <c r="B24" i="9"/>
  <c r="B23" i="9"/>
  <c r="B22" i="9"/>
  <c r="E34" i="4" l="1"/>
  <c r="E36" i="4" s="1"/>
  <c r="E46" i="4" s="1"/>
  <c r="L9" i="4" s="1"/>
  <c r="E18" i="4"/>
  <c r="E20" i="4" s="1"/>
  <c r="E23" i="4" s="1"/>
  <c r="I22" i="7"/>
  <c r="I43" i="7" s="1"/>
  <c r="I47" i="7" s="1"/>
  <c r="Q48" i="7" s="1"/>
  <c r="B18" i="7"/>
  <c r="D502" i="43"/>
  <c r="D506" i="43" s="1"/>
  <c r="H22" i="7"/>
  <c r="H43" i="7" s="1"/>
  <c r="H47" i="7" s="1"/>
  <c r="P48" i="7" s="1"/>
  <c r="B13" i="7"/>
  <c r="D20" i="9"/>
  <c r="N53" i="9"/>
  <c r="D53" i="9" s="1"/>
  <c r="N59" i="9"/>
  <c r="F502" i="43" l="1"/>
  <c r="D59" i="9"/>
  <c r="N81" i="9"/>
  <c r="D513" i="43"/>
  <c r="F506" i="43"/>
  <c r="F513" i="43" l="1"/>
  <c r="D517" i="43"/>
  <c r="D81" i="9"/>
  <c r="N97" i="9"/>
  <c r="D97" i="9" l="1"/>
  <c r="N116" i="9"/>
  <c r="D116" i="9" l="1"/>
  <c r="N139" i="9"/>
  <c r="D139" i="9" l="1"/>
  <c r="N152" i="9"/>
  <c r="D152" i="9" l="1"/>
  <c r="N182" i="9"/>
  <c r="D45" i="7"/>
  <c r="D11" i="3"/>
  <c r="D47" i="7"/>
  <c r="D182" i="9" l="1"/>
  <c r="N203" i="9"/>
  <c r="D12" i="3"/>
  <c r="D15" i="3" l="1"/>
  <c r="D203" i="9"/>
  <c r="N220" i="9"/>
  <c r="D220" i="9" l="1"/>
  <c r="D16" i="3"/>
  <c r="D37" i="3"/>
  <c r="N238" i="9"/>
  <c r="C95" i="12" l="1"/>
  <c r="D238" i="9"/>
  <c r="N320" i="9"/>
  <c r="D38" i="3"/>
  <c r="D320" i="9" l="1"/>
  <c r="N344" i="9"/>
  <c r="D23" i="3"/>
  <c r="D344" i="9" l="1"/>
  <c r="D43" i="3"/>
  <c r="D24" i="3"/>
  <c r="N369" i="9"/>
  <c r="D369" i="9" l="1"/>
  <c r="D180" i="9"/>
  <c r="D25" i="3"/>
  <c r="N383" i="9"/>
  <c r="D383" i="9" l="1"/>
  <c r="D44" i="3"/>
  <c r="D26" i="3"/>
  <c r="N406" i="9"/>
  <c r="C88" i="12"/>
  <c r="D45" i="3" l="1"/>
  <c r="D27" i="3"/>
  <c r="N427" i="9"/>
  <c r="D406" i="9"/>
  <c r="D46" i="3" l="1"/>
  <c r="D28" i="3"/>
  <c r="N443" i="9"/>
  <c r="D427" i="9"/>
  <c r="D443" i="9" l="1"/>
  <c r="O668" i="9"/>
  <c r="D17" i="3"/>
  <c r="D678" i="9"/>
  <c r="D29" i="3"/>
  <c r="N506" i="9"/>
  <c r="N504" i="9"/>
  <c r="N535" i="9" l="1"/>
  <c r="D506" i="9"/>
  <c r="D30" i="3"/>
  <c r="D535" i="9" l="1"/>
  <c r="N542" i="9"/>
  <c r="D542" i="9" l="1"/>
  <c r="N579" i="9"/>
  <c r="D579" i="9" l="1"/>
  <c r="N630" i="9"/>
  <c r="N641" i="9" l="1"/>
  <c r="D630" i="9"/>
  <c r="N659" i="9" l="1"/>
  <c r="D641" i="9"/>
  <c r="N696" i="9" l="1"/>
  <c r="D659" i="9"/>
  <c r="C109" i="12"/>
  <c r="D696" i="9" l="1"/>
  <c r="N729" i="9"/>
  <c r="N733" i="9" l="1"/>
  <c r="D729" i="9"/>
  <c r="C122" i="12" l="1"/>
  <c r="N758" i="9"/>
  <c r="D733" i="9"/>
  <c r="D758" i="9" l="1"/>
  <c r="N76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Matthew Adams</author>
  </authors>
  <commentList>
    <comment ref="J2" authorId="0" shapeId="0" xr:uid="{00000000-0006-0000-0200-000001000000}">
      <text>
        <r>
          <rPr>
            <sz val="9"/>
            <color indexed="81"/>
            <rFont val="Tahoma"/>
            <family val="2"/>
          </rPr>
          <t>Do not delete these two cells in column J</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Matthew Adams</author>
  </authors>
  <commentList>
    <comment ref="J2" authorId="0" shapeId="0" xr:uid="{00000000-0006-0000-0500-000001000000}">
      <text>
        <r>
          <rPr>
            <sz val="9"/>
            <color indexed="81"/>
            <rFont val="Tahoma"/>
            <family val="2"/>
          </rPr>
          <t>Do not delete these two cells in column J</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Jane Rogers</author>
    <author>George Love</author>
    <author>Author</author>
    <author>Alan Smith</author>
  </authors>
  <commentList>
    <comment ref="AI2" authorId="0" shapeId="0" xr:uid="{00000000-0006-0000-1B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7" authorId="1" shapeId="0" xr:uid="{00000000-0006-0000-1B00-000003000000}">
      <text>
        <r>
          <rPr>
            <b/>
            <sz val="9"/>
            <color indexed="81"/>
            <rFont val="Tahoma"/>
            <family val="2"/>
          </rPr>
          <t>Author:</t>
        </r>
        <r>
          <rPr>
            <sz val="9"/>
            <color indexed="81"/>
            <rFont val="Tahoma"/>
            <family val="2"/>
          </rPr>
          <t xml:space="preserve">
the value entered should be equal to the “other payroll costs” value from the SAAR report as this is a non-cash item. The corresponding entry is in Note 5. </t>
        </r>
      </text>
    </comment>
    <comment ref="H9" authorId="2" shapeId="0" xr:uid="{F0C320FE-E522-4C1F-97B2-B6DC6F0B98ED}">
      <text>
        <r>
          <rPr>
            <sz val="10"/>
            <rFont val="Arial"/>
            <family val="2"/>
          </rPr>
          <t>Author:
This is only non-cash if your school is using the external model for Ka Ora, Ka Ako.</t>
        </r>
      </text>
    </comment>
    <comment ref="H58" authorId="2" shapeId="0" xr:uid="{FDF9823D-5147-4B84-9AA8-D70F5C77F718}">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B00-000004000000}">
      <text>
        <r>
          <rPr>
            <b/>
            <sz val="9"/>
            <color indexed="10"/>
            <rFont val="Tahoma"/>
            <family val="2"/>
          </rPr>
          <t>If gain on disposal enter NBV of disposal here.</t>
        </r>
        <r>
          <rPr>
            <b/>
            <sz val="9"/>
            <color indexed="81"/>
            <rFont val="Tahoma"/>
            <family val="2"/>
          </rPr>
          <t xml:space="preserve">
</t>
        </r>
      </text>
    </comment>
    <comment ref="S71" authorId="0" shapeId="0" xr:uid="{00000000-0006-0000-1B00-000005000000}">
      <text>
        <r>
          <rPr>
            <b/>
            <sz val="9"/>
            <color indexed="10"/>
            <rFont val="Tahoma"/>
            <family val="2"/>
          </rPr>
          <t>If lLoss on disposal, enter NBV of disposals here.</t>
        </r>
        <r>
          <rPr>
            <sz val="9"/>
            <color indexed="81"/>
            <rFont val="Tahoma"/>
            <family val="2"/>
          </rPr>
          <t xml:space="preserve">
</t>
        </r>
      </text>
    </comment>
    <comment ref="G139" authorId="3" shapeId="0" xr:uid="{2A804A1E-C7DE-4CEB-BA9E-7EDFE495F934}">
      <text>
        <r>
          <rPr>
            <b/>
            <sz val="9"/>
            <color indexed="81"/>
            <rFont val="Tahoma"/>
            <family val="2"/>
          </rPr>
          <t>Author:</t>
        </r>
        <r>
          <rPr>
            <sz val="9"/>
            <color indexed="81"/>
            <rFont val="Tahoma"/>
            <family val="2"/>
          </rPr>
          <t xml:space="preserve">
Back out the non-cash component of TELA laptop lease purchase/liability</t>
        </r>
      </text>
    </comment>
    <comment ref="S141" authorId="0" shapeId="0" xr:uid="{00000000-0006-0000-1B00-000006000000}">
      <text>
        <r>
          <rPr>
            <b/>
            <sz val="9"/>
            <color indexed="10"/>
            <rFont val="Tahoma"/>
            <family val="2"/>
          </rPr>
          <t>Add cost of disposal in this section.</t>
        </r>
      </text>
    </comment>
    <comment ref="S156" authorId="0" shapeId="0" xr:uid="{00000000-0006-0000-1B00-000008000000}">
      <text>
        <r>
          <rPr>
            <b/>
            <sz val="9"/>
            <color indexed="10"/>
            <rFont val="Tahoma"/>
            <family val="2"/>
          </rPr>
          <t>Manually enter the accumulated depreciation of the disposals in this section.</t>
        </r>
      </text>
    </comment>
    <comment ref="AK239" authorId="2" shapeId="0" xr:uid="{43331E76-5DCE-498D-9D45-E9DDDB83B8D3}">
      <text>
        <r>
          <rPr>
            <b/>
            <sz val="9"/>
            <color indexed="81"/>
            <rFont val="Tahoma"/>
            <family val="2"/>
          </rPr>
          <t>Can only be a negative number.</t>
        </r>
      </text>
    </comment>
    <comment ref="AP239" authorId="2" shapeId="0" xr:uid="{169D2B57-66AB-4B32-9B31-BE2FFD57F28A}">
      <text>
        <r>
          <rPr>
            <b/>
            <sz val="9"/>
            <color indexed="81"/>
            <rFont val="Tahoma"/>
            <family val="2"/>
          </rPr>
          <t>Can only be a positive number.</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Jane Rogers</author>
    <author>Author</author>
    <author>Ministry of Education</author>
  </authors>
  <commentList>
    <comment ref="AI2" authorId="0" shapeId="0" xr:uid="{00000000-0006-0000-1C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9" authorId="1" shapeId="0" xr:uid="{A4271FC4-5A30-4FED-9B70-F1278B1CF1E9}">
      <text>
        <r>
          <rPr>
            <sz val="10"/>
            <rFont val="Arial"/>
            <family val="2"/>
          </rPr>
          <t>Author:
This is only non-cash if your school is using the external model for Ka Ora, Ka Ako.</t>
        </r>
      </text>
    </comment>
    <comment ref="H58" authorId="1" shapeId="0" xr:uid="{673537AA-828B-40FE-ACC4-FB03E9815255}">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C00-000004000000}">
      <text>
        <r>
          <rPr>
            <b/>
            <sz val="9"/>
            <color indexed="10"/>
            <rFont val="Tahoma"/>
            <family val="2"/>
          </rPr>
          <t>If gain on disposal enter NBV of disposal here.</t>
        </r>
        <r>
          <rPr>
            <b/>
            <sz val="9"/>
            <color indexed="81"/>
            <rFont val="Tahoma"/>
            <family val="2"/>
          </rPr>
          <t xml:space="preserve">
</t>
        </r>
      </text>
    </comment>
    <comment ref="G65" authorId="2" shapeId="0" xr:uid="{00000000-0006-0000-1C00-000005000000}">
      <text>
        <r>
          <rPr>
            <b/>
            <sz val="9"/>
            <color indexed="81"/>
            <rFont val="Tahoma"/>
            <family val="2"/>
          </rPr>
          <t>Ministry of Education:</t>
        </r>
        <r>
          <rPr>
            <sz val="9"/>
            <color indexed="81"/>
            <rFont val="Tahoma"/>
            <family val="2"/>
          </rPr>
          <t xml:space="preserve">
Non-cash movement in Equity valuation to be set-off
</t>
        </r>
      </text>
    </comment>
    <comment ref="S71" authorId="0" shapeId="0" xr:uid="{00000000-0006-0000-1C00-000006000000}">
      <text>
        <r>
          <rPr>
            <b/>
            <sz val="9"/>
            <color indexed="10"/>
            <rFont val="Tahoma"/>
            <family val="2"/>
          </rPr>
          <t>If loss on disposal, enter NBV of disposals here.</t>
        </r>
        <r>
          <rPr>
            <sz val="9"/>
            <color indexed="81"/>
            <rFont val="Tahoma"/>
            <family val="2"/>
          </rPr>
          <t xml:space="preserve">
</t>
        </r>
      </text>
    </comment>
    <comment ref="G151" authorId="0" shapeId="0" xr:uid="{00000000-0006-0000-1C00-000007000000}">
      <text>
        <r>
          <rPr>
            <b/>
            <sz val="9"/>
            <color indexed="10"/>
            <rFont val="Tahoma"/>
            <family val="2"/>
          </rPr>
          <t>If there is a PPE impairment this needs to be adjusted here - against the correct category of PPE.</t>
        </r>
      </text>
    </comment>
    <comment ref="G152" authorId="0" shapeId="0" xr:uid="{B3D65CD7-F871-497B-9D98-45DC1687CC13}">
      <text>
        <r>
          <rPr>
            <b/>
            <sz val="9"/>
            <color indexed="10"/>
            <rFont val="Tahoma"/>
            <family val="2"/>
          </rPr>
          <t>If there is a PPE impairment this needs to be adjusted here - against the correct categoy of PPE.</t>
        </r>
      </text>
    </comment>
    <comment ref="AK239" authorId="1" shapeId="0" xr:uid="{C3ABD3A0-D16A-4411-9DF7-FE4061660C45}">
      <text>
        <r>
          <rPr>
            <b/>
            <sz val="9"/>
            <color indexed="81"/>
            <rFont val="Tahoma"/>
            <family val="2"/>
          </rPr>
          <t>Can only be a negative number.</t>
        </r>
      </text>
    </comment>
    <comment ref="AP239" authorId="1" shapeId="0" xr:uid="{62867453-0A09-490A-ABD9-852D03689C15}">
      <text>
        <r>
          <rPr>
            <b/>
            <sz val="9"/>
            <color indexed="81"/>
            <rFont val="Tahoma"/>
            <family val="2"/>
          </rPr>
          <t>Can only be a positive number.</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Jane Rogers</author>
    <author>Author</author>
    <author>Ministry of Education</author>
  </authors>
  <commentList>
    <comment ref="AI2" authorId="0" shapeId="0" xr:uid="{00000000-0006-0000-1D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9" authorId="1" shapeId="0" xr:uid="{2258B9E6-DD07-402F-A82B-3436812ECB65}">
      <text>
        <r>
          <rPr>
            <b/>
            <sz val="10"/>
            <color indexed="81"/>
            <rFont val="Arial"/>
            <family val="2"/>
          </rPr>
          <t>Author:</t>
        </r>
        <r>
          <rPr>
            <sz val="10"/>
            <rFont val="Arial"/>
            <family val="2"/>
          </rPr>
          <t xml:space="preserve">
This is only non-cash if your school is using the external model for Ka Ora, Ka Ako.</t>
        </r>
      </text>
    </comment>
    <comment ref="H58" authorId="1" shapeId="0" xr:uid="{500CC877-D19C-477C-AC35-F801737FEE97}">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D00-000003000000}">
      <text>
        <r>
          <rPr>
            <b/>
            <sz val="9"/>
            <color indexed="10"/>
            <rFont val="Tahoma"/>
            <family val="2"/>
          </rPr>
          <t>If gain on disposal enter NBV of disposal here.</t>
        </r>
        <r>
          <rPr>
            <b/>
            <sz val="9"/>
            <color indexed="81"/>
            <rFont val="Tahoma"/>
            <family val="2"/>
          </rPr>
          <t xml:space="preserve">
</t>
        </r>
      </text>
    </comment>
    <comment ref="S71" authorId="0" shapeId="0" xr:uid="{00000000-0006-0000-1D00-000005000000}">
      <text>
        <r>
          <rPr>
            <b/>
            <sz val="9"/>
            <color indexed="10"/>
            <rFont val="Tahoma"/>
            <family val="2"/>
          </rPr>
          <t>If loss on disposal, enter NBV of disposals here.</t>
        </r>
        <r>
          <rPr>
            <sz val="9"/>
            <color indexed="81"/>
            <rFont val="Tahoma"/>
            <family val="2"/>
          </rPr>
          <t xml:space="preserve">
</t>
        </r>
      </text>
    </comment>
    <comment ref="H75" authorId="2" shapeId="0" xr:uid="{92BA72A7-E908-4381-B959-258CFB2F1505}">
      <text>
        <r>
          <rPr>
            <b/>
            <sz val="9"/>
            <color indexed="81"/>
            <rFont val="Tahoma"/>
            <family val="2"/>
          </rPr>
          <t>Ministry of Education:</t>
        </r>
        <r>
          <rPr>
            <sz val="9"/>
            <color indexed="81"/>
            <rFont val="Tahoma"/>
            <family val="2"/>
          </rPr>
          <t xml:space="preserve">
Non-cash movement in Equity valuation to be set-off
</t>
        </r>
      </text>
    </comment>
    <comment ref="S141" authorId="0" shapeId="0" xr:uid="{00000000-0006-0000-1D00-000006000000}">
      <text>
        <r>
          <rPr>
            <b/>
            <sz val="9"/>
            <color indexed="10"/>
            <rFont val="Tahoma"/>
            <family val="2"/>
          </rPr>
          <t>Add cost of disposal in this section.</t>
        </r>
      </text>
    </comment>
    <comment ref="G151" authorId="0" shapeId="0" xr:uid="{00000000-0006-0000-1D00-000007000000}">
      <text>
        <r>
          <rPr>
            <b/>
            <sz val="9"/>
            <color indexed="10"/>
            <rFont val="Tahoma"/>
            <family val="2"/>
          </rPr>
          <t>If there is a PPE impairment this needs to be adjusted here - against the correct category of PPE.</t>
        </r>
      </text>
    </comment>
    <comment ref="S156" authorId="0" shapeId="0" xr:uid="{00000000-0006-0000-1D00-000008000000}">
      <text>
        <r>
          <rPr>
            <b/>
            <sz val="9"/>
            <color indexed="10"/>
            <rFont val="Tahoma"/>
            <family val="2"/>
          </rPr>
          <t>Manually enter the accumulated depreciation of the disposals in this section.</t>
        </r>
      </text>
    </comment>
    <comment ref="AK239" authorId="1" shapeId="0" xr:uid="{8D0ACBF5-2CE3-4306-9382-84E798628293}">
      <text>
        <r>
          <rPr>
            <b/>
            <sz val="9"/>
            <color indexed="81"/>
            <rFont val="Tahoma"/>
            <family val="2"/>
          </rPr>
          <t>Can only be a negative number.</t>
        </r>
      </text>
    </comment>
    <comment ref="AP239" authorId="1" shapeId="0" xr:uid="{FF52A258-C745-489D-82A7-CE2DD382B0A9}">
      <text>
        <r>
          <rPr>
            <b/>
            <sz val="9"/>
            <color indexed="81"/>
            <rFont val="Tahoma"/>
            <family val="2"/>
          </rPr>
          <t>Can only be a positive number.</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Jane Rogers</author>
    <author>Ministry of Education</author>
  </authors>
  <commentList>
    <comment ref="H9" authorId="0" shapeId="0" xr:uid="{91E8C853-2DBE-4F42-8EC3-F6E024529440}">
      <text>
        <r>
          <rPr>
            <sz val="10"/>
            <rFont val="Arial"/>
            <family val="2"/>
          </rPr>
          <t>Author:
This is only non-cash if your school is using the external model for Ka Ora, Ka Ako.</t>
        </r>
      </text>
    </comment>
    <comment ref="H58" authorId="0" shapeId="0" xr:uid="{F17EB376-2D1F-4149-98EB-B4BBDC6E99AD}">
      <text>
        <r>
          <rPr>
            <b/>
            <sz val="10"/>
            <color indexed="81"/>
            <rFont val="Arial"/>
            <family val="2"/>
          </rPr>
          <t>Author:</t>
        </r>
        <r>
          <rPr>
            <sz val="10"/>
            <rFont val="Arial"/>
            <family val="2"/>
          </rPr>
          <t xml:space="preserve">
This is only non-cash if your school is using the external model for Ka Ora, Ka Ako.</t>
        </r>
      </text>
    </comment>
    <comment ref="S62" authorId="1" shapeId="0" xr:uid="{00000000-0006-0000-1E00-000004000000}">
      <text>
        <r>
          <rPr>
            <b/>
            <sz val="9"/>
            <color indexed="10"/>
            <rFont val="Tahoma"/>
            <family val="2"/>
          </rPr>
          <t>If gain on disposal enter NBV of disposal here.</t>
        </r>
        <r>
          <rPr>
            <b/>
            <sz val="9"/>
            <color indexed="81"/>
            <rFont val="Tahoma"/>
            <family val="2"/>
          </rPr>
          <t xml:space="preserve">
</t>
        </r>
      </text>
    </comment>
    <comment ref="G65" authorId="2" shapeId="0" xr:uid="{00000000-0006-0000-1E00-000005000000}">
      <text>
        <r>
          <rPr>
            <b/>
            <sz val="9"/>
            <color indexed="81"/>
            <rFont val="Tahoma"/>
            <family val="2"/>
          </rPr>
          <t>Ministry of Education:</t>
        </r>
        <r>
          <rPr>
            <sz val="9"/>
            <color indexed="81"/>
            <rFont val="Tahoma"/>
            <family val="2"/>
          </rPr>
          <t xml:space="preserve">
Non-cash movement in Equity valuation to be set-off
</t>
        </r>
      </text>
    </comment>
    <comment ref="S71" authorId="1" shapeId="0" xr:uid="{00000000-0006-0000-1E00-000006000000}">
      <text>
        <r>
          <rPr>
            <b/>
            <sz val="9"/>
            <color indexed="10"/>
            <rFont val="Tahoma"/>
            <family val="2"/>
          </rPr>
          <t>If loss on disposal, enter NBV of disposals here.</t>
        </r>
        <r>
          <rPr>
            <sz val="9"/>
            <color indexed="81"/>
            <rFont val="Tahoma"/>
            <family val="2"/>
          </rPr>
          <t xml:space="preserve">
</t>
        </r>
      </text>
    </comment>
    <comment ref="G151" authorId="1" shapeId="0" xr:uid="{00000000-0006-0000-1E00-000007000000}">
      <text>
        <r>
          <rPr>
            <b/>
            <sz val="9"/>
            <color indexed="10"/>
            <rFont val="Tahoma"/>
            <family val="2"/>
          </rPr>
          <t>If there is a PPE impairment this needs to be adjusted here - against the correct category of PPE.</t>
        </r>
      </text>
    </comment>
    <comment ref="AK239" authorId="0" shapeId="0" xr:uid="{752E3A7E-0C4C-4BF6-9EC2-25F737E286F2}">
      <text>
        <r>
          <rPr>
            <b/>
            <sz val="9"/>
            <color indexed="81"/>
            <rFont val="Tahoma"/>
            <family val="2"/>
          </rPr>
          <t>Can only be a negative number.</t>
        </r>
      </text>
    </comment>
    <comment ref="AP239" authorId="0" shapeId="0" xr:uid="{E7530F99-5020-4F3E-8CB3-4594F30FEA55}">
      <text>
        <r>
          <rPr>
            <b/>
            <sz val="9"/>
            <color indexed="81"/>
            <rFont val="Tahoma"/>
            <family val="2"/>
          </rPr>
          <t>Can only be a positive number.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<sst xmlns="http://schemas.openxmlformats.org/spreadsheetml/2006/main" count="6005" uniqueCount="1727">
  <si>
    <t>Change #</t>
  </si>
  <si>
    <t>Details - Worksheet Amended</t>
  </si>
  <si>
    <t>How to use the Kiwi Park Model</t>
  </si>
  <si>
    <t>School Trial Balance Input</t>
  </si>
  <si>
    <t>Trial Balance Converter</t>
  </si>
  <si>
    <t>Inputs</t>
  </si>
  <si>
    <t>Title Page</t>
  </si>
  <si>
    <t>Index Page</t>
  </si>
  <si>
    <t>Statement of Responsibility</t>
  </si>
  <si>
    <t>Statement of Comprehensive Revenue and Expense</t>
  </si>
  <si>
    <t>Statement of Changes in Net Assets/Equity</t>
  </si>
  <si>
    <t>Statement of Financial Position</t>
  </si>
  <si>
    <t>Statement of Cash Flows</t>
  </si>
  <si>
    <t>Statement of Accounting Policies</t>
  </si>
  <si>
    <t>Notes and Disclosures</t>
  </si>
  <si>
    <t>Guidance - General</t>
  </si>
  <si>
    <t>Guidance - Specific Disclosures</t>
  </si>
  <si>
    <t>Guidance - Cyclical Maintenance Calculation</t>
  </si>
  <si>
    <t>Guidance - RTLB (Lead Schools only)</t>
  </si>
  <si>
    <t>Revenue Types</t>
  </si>
  <si>
    <t>Actual Cash Flow Model Current Year</t>
  </si>
  <si>
    <t>Budget Cash Flow Model Current Year</t>
  </si>
  <si>
    <t>Kiwi Park Data</t>
  </si>
  <si>
    <t>Kiwi Park School Model Group Accounts Programme</t>
  </si>
  <si>
    <t>Note: This model assumes you do not have the "Allow editing directly in cells" option enabled in Excel. If this option is enabled, you will not be able to double click on links to take you directly to their source. 
To change this option to use the links, click File (Or the large windows button in the top left of Excel)&gt;Options&gt;Advanced&gt;Unselect the “Allow editing directly in cells” box.</t>
  </si>
  <si>
    <t>A</t>
  </si>
  <si>
    <t xml:space="preserve">About the model </t>
  </si>
  <si>
    <t xml:space="preserve">Schools in New Zealand are required to comply with the financial reporting standards applicable to Public Benefit Entities (PBE IPSAS). The Kiwi Park model has been put together to try and make compliance simple. It has also given the Ministry of Education an opportunity to clarify what information is required to be provided and in what format. </t>
  </si>
  <si>
    <t>B</t>
  </si>
  <si>
    <t>Mandatory sheets that make up your school's Audited Financial Statements</t>
  </si>
  <si>
    <t>Red sheets form your financial statements and need to be presented for audit.</t>
  </si>
  <si>
    <t>The mandatory sheets that must be submitted as part of the complete Audited Financial statements are:</t>
  </si>
  <si>
    <t>click here for:</t>
  </si>
  <si>
    <t>Statement of Change in Net Assets / Equity</t>
  </si>
  <si>
    <t>C</t>
  </si>
  <si>
    <t>How to use the workbook</t>
  </si>
  <si>
    <r>
      <t xml:space="preserve">Note: Guidance is located throughout the model. To go to the specific guidance 'double-click' the </t>
    </r>
    <r>
      <rPr>
        <u/>
        <sz val="10"/>
        <color rgb="FF0000FF"/>
        <rFont val="Arial"/>
        <family val="2"/>
      </rPr>
      <t>Guidance</t>
    </r>
    <r>
      <rPr>
        <sz val="10"/>
        <rFont val="Arial"/>
        <family val="2"/>
      </rPr>
      <t xml:space="preserve"> located next to specific sections of the model, or go to the sheets</t>
    </r>
    <r>
      <rPr>
        <i/>
        <sz val="10"/>
        <rFont val="Arial"/>
        <family val="2"/>
      </rPr>
      <t xml:space="preserve"> </t>
    </r>
    <r>
      <rPr>
        <b/>
        <sz val="10"/>
        <color rgb="FF0000FF"/>
        <rFont val="Arial"/>
        <family val="2"/>
      </rPr>
      <t>Guidance - General</t>
    </r>
    <r>
      <rPr>
        <i/>
        <sz val="10"/>
        <rFont val="Arial"/>
        <family val="2"/>
      </rPr>
      <t xml:space="preserve"> </t>
    </r>
    <r>
      <rPr>
        <sz val="10"/>
        <rFont val="Arial"/>
        <family val="2"/>
      </rPr>
      <t xml:space="preserve">and </t>
    </r>
    <r>
      <rPr>
        <b/>
        <sz val="10"/>
        <color rgb="FF0000FF"/>
        <rFont val="Arial"/>
        <family val="2"/>
      </rPr>
      <t>Guidance - Specific Disclosures</t>
    </r>
    <r>
      <rPr>
        <sz val="10"/>
        <rFont val="Arial"/>
        <family val="2"/>
      </rPr>
      <t>.</t>
    </r>
  </si>
  <si>
    <r>
      <t xml:space="preserve">The </t>
    </r>
    <r>
      <rPr>
        <b/>
        <sz val="10"/>
        <color rgb="FF0000FF"/>
        <rFont val="Arial"/>
        <family val="2"/>
      </rPr>
      <t xml:space="preserve">Group Inputs </t>
    </r>
    <r>
      <rPr>
        <sz val="10"/>
        <rFont val="Arial"/>
        <family val="2"/>
      </rPr>
      <t>sheet populates all other sheets in the workbook, including the Cash Flow worksheets. This Group Model consolidates the parent (</t>
    </r>
    <r>
      <rPr>
        <b/>
        <sz val="10"/>
        <color rgb="FF0000FF"/>
        <rFont val="Arial"/>
        <family val="2"/>
      </rPr>
      <t>Parent Inputs</t>
    </r>
    <r>
      <rPr>
        <sz val="10"/>
        <rFont val="Arial"/>
        <family val="2"/>
      </rPr>
      <t xml:space="preserve"> sheet) and subsidiary inputs (</t>
    </r>
    <r>
      <rPr>
        <b/>
        <sz val="10"/>
        <color rgb="FF0000FF"/>
        <rFont val="Arial"/>
        <family val="2"/>
      </rPr>
      <t xml:space="preserve">Subsidiary Inputs </t>
    </r>
    <r>
      <rPr>
        <sz val="10"/>
        <rFont val="Arial"/>
        <family val="2"/>
      </rPr>
      <t xml:space="preserve">sheets), and accounts for any eliminations in the </t>
    </r>
    <r>
      <rPr>
        <b/>
        <sz val="10"/>
        <color rgb="FF0000FF"/>
        <rFont val="Arial"/>
        <family val="2"/>
      </rPr>
      <t>Eliminations</t>
    </r>
    <r>
      <rPr>
        <sz val="10"/>
        <rFont val="Arial"/>
        <family val="2"/>
      </rPr>
      <t xml:space="preserve"> sheet. If you are inserting a row (adding another account), please ensure the same is done in the other sheets.</t>
    </r>
  </si>
  <si>
    <r>
      <t xml:space="preserve">All updates for this year are </t>
    </r>
    <r>
      <rPr>
        <b/>
        <sz val="10"/>
        <rFont val="Arial"/>
        <family val="2"/>
      </rPr>
      <t>HIGHLIGHTED IN BLUE</t>
    </r>
  </si>
  <si>
    <r>
      <t xml:space="preserve">The </t>
    </r>
    <r>
      <rPr>
        <b/>
        <sz val="10"/>
        <color indexed="12"/>
        <rFont val="Arial"/>
        <family val="2"/>
      </rPr>
      <t>Inputs</t>
    </r>
    <r>
      <rPr>
        <sz val="10"/>
        <rFont val="Arial"/>
        <family val="2"/>
      </rPr>
      <t xml:space="preserve"> and </t>
    </r>
    <r>
      <rPr>
        <b/>
        <sz val="10"/>
        <color indexed="12"/>
        <rFont val="Arial"/>
        <family val="2"/>
      </rPr>
      <t>Cash Flow Model</t>
    </r>
    <r>
      <rPr>
        <sz val="10"/>
        <rFont val="Arial"/>
        <family val="2"/>
      </rPr>
      <t xml:space="preserve"> sheets are not mandatory but if used, should be submitted to your auditor as part of the supporting working papers for your financial statements.</t>
    </r>
  </si>
  <si>
    <t>The sheets are populated as follows:</t>
  </si>
  <si>
    <t>Sch Parent Trial Balance Input</t>
  </si>
  <si>
    <r>
      <t xml:space="preserve"> - is populated by the user using the schools trial balance. There are balancing checks in Row 1, </t>
    </r>
    <r>
      <rPr>
        <b/>
        <sz val="10"/>
        <rFont val="Arial"/>
        <family val="2"/>
      </rPr>
      <t>please ensure that these are showing "</t>
    </r>
    <r>
      <rPr>
        <b/>
        <sz val="10"/>
        <color rgb="FF00B050"/>
        <rFont val="Arial"/>
        <family val="2"/>
      </rPr>
      <t>Balances</t>
    </r>
    <r>
      <rPr>
        <b/>
        <sz val="10"/>
        <rFont val="Arial"/>
        <family val="2"/>
      </rPr>
      <t xml:space="preserve">". </t>
    </r>
    <r>
      <rPr>
        <sz val="10"/>
        <rFont val="Arial"/>
        <family val="2"/>
      </rPr>
      <t>Ensure all accounts are matched to "MOE Account Description" column I.</t>
    </r>
  </si>
  <si>
    <t>Sch Parent TB Converter</t>
  </si>
  <si>
    <r>
      <t xml:space="preserve"> - is populated by the </t>
    </r>
    <r>
      <rPr>
        <b/>
        <sz val="10"/>
        <color rgb="FF0000FF"/>
        <rFont val="Arial"/>
        <family val="2"/>
      </rPr>
      <t>Sch Parent Trial Balance Input</t>
    </r>
    <r>
      <rPr>
        <sz val="10"/>
        <rFont val="Arial"/>
        <family val="2"/>
      </rPr>
      <t xml:space="preserve"> based on the coding in </t>
    </r>
    <r>
      <rPr>
        <b/>
        <sz val="10"/>
        <color rgb="FF0000FF"/>
        <rFont val="Arial"/>
        <family val="2"/>
      </rPr>
      <t xml:space="preserve">Sch Parent TB Converter sheet, </t>
    </r>
    <r>
      <rPr>
        <sz val="10"/>
        <rFont val="Arial"/>
        <family val="2"/>
      </rPr>
      <t>columns G onwards.</t>
    </r>
  </si>
  <si>
    <t>Sch PARENT Inputs</t>
  </si>
  <si>
    <r>
      <t xml:space="preserve"> - cells requiring manual input are highlighted in </t>
    </r>
    <r>
      <rPr>
        <b/>
        <sz val="10"/>
        <color theme="0" tint="-0.499984740745262"/>
        <rFont val="Arial"/>
        <family val="2"/>
      </rPr>
      <t>GREY</t>
    </r>
    <r>
      <rPr>
        <sz val="10"/>
        <rFont val="Arial"/>
        <family val="2"/>
      </rPr>
      <t xml:space="preserve">. The rest is populated by the </t>
    </r>
    <r>
      <rPr>
        <b/>
        <sz val="10"/>
        <color rgb="FF0000FF"/>
        <rFont val="Arial"/>
        <family val="2"/>
      </rPr>
      <t>SCH Parent TB Converter</t>
    </r>
    <r>
      <rPr>
        <sz val="10"/>
        <rFont val="Arial"/>
        <family val="2"/>
      </rPr>
      <t>. Where you change or insert a new account you will need to ensure it is changed in the other sheets.</t>
    </r>
  </si>
  <si>
    <t>Subsidiary Trial Balance Input</t>
  </si>
  <si>
    <r>
      <t xml:space="preserve"> - is populated by the user using the subsidiary trial balance. There are balancing checks in Row 1, </t>
    </r>
    <r>
      <rPr>
        <b/>
        <sz val="10"/>
        <rFont val="Arial"/>
        <family val="2"/>
      </rPr>
      <t>please ensure that these are showing "</t>
    </r>
    <r>
      <rPr>
        <b/>
        <sz val="10"/>
        <color rgb="FF00B050"/>
        <rFont val="Arial"/>
        <family val="2"/>
      </rPr>
      <t>Balances</t>
    </r>
    <r>
      <rPr>
        <b/>
        <sz val="10"/>
        <rFont val="Arial"/>
        <family val="2"/>
      </rPr>
      <t>"</t>
    </r>
    <r>
      <rPr>
        <sz val="10"/>
        <rFont val="Arial"/>
        <family val="2"/>
      </rPr>
      <t>. Ensure all accounts are matched to "MOE Account Description" column I.</t>
    </r>
  </si>
  <si>
    <t>Subsidiary TB Converter</t>
  </si>
  <si>
    <r>
      <t xml:space="preserve"> - is populated by the </t>
    </r>
    <r>
      <rPr>
        <b/>
        <sz val="10"/>
        <color rgb="FF0000FF"/>
        <rFont val="Arial"/>
        <family val="2"/>
      </rPr>
      <t>Subsidiary TB Converter</t>
    </r>
    <r>
      <rPr>
        <sz val="10"/>
        <rFont val="Arial"/>
        <family val="2"/>
      </rPr>
      <t xml:space="preserve"> based on the coding in sheet </t>
    </r>
    <r>
      <rPr>
        <b/>
        <sz val="10"/>
        <color rgb="FF0000FF"/>
        <rFont val="Arial"/>
        <family val="2"/>
      </rPr>
      <t>Sch Parent TB Converter</t>
    </r>
    <r>
      <rPr>
        <sz val="10"/>
        <rFont val="Arial"/>
        <family val="2"/>
      </rPr>
      <t xml:space="preserve"> columns G onwards.</t>
    </r>
  </si>
  <si>
    <t>Subsidiary Inputs</t>
  </si>
  <si>
    <r>
      <t xml:space="preserve"> - is populated by the </t>
    </r>
    <r>
      <rPr>
        <b/>
        <sz val="10"/>
        <color rgb="FF0000FF"/>
        <rFont val="Arial"/>
        <family val="2"/>
      </rPr>
      <t>Subsidiary TB Converter</t>
    </r>
    <r>
      <rPr>
        <sz val="10"/>
        <rFont val="Arial"/>
        <family val="2"/>
      </rPr>
      <t>. Where you change or insert a new account, you will need to ensure it is changed in the other sheets.</t>
    </r>
  </si>
  <si>
    <t>Eliminations</t>
  </si>
  <si>
    <t xml:space="preserve"> - is populated by the user. Where you change or insert a new account you will need to ensure it is changed in the other sheets.</t>
  </si>
  <si>
    <t>Group Inputs</t>
  </si>
  <si>
    <t xml:space="preserve"> - is populated by the user. Where you change or insert a new account, you will need to ensure it is changed in the other sheets.</t>
  </si>
  <si>
    <t>Parent Actual Cash Flow Model CY</t>
  </si>
  <si>
    <r>
      <t xml:space="preserve"> - is automatically populated from the </t>
    </r>
    <r>
      <rPr>
        <b/>
        <sz val="10"/>
        <color indexed="12"/>
        <rFont val="Arial"/>
        <family val="2"/>
      </rPr>
      <t>Inputs</t>
    </r>
    <r>
      <rPr>
        <sz val="10"/>
        <rFont val="Arial"/>
        <family val="2"/>
      </rPr>
      <t xml:space="preserve"> sheet.</t>
    </r>
  </si>
  <si>
    <r>
      <t xml:space="preserve"> - cells requiring manual input have been highlighted in </t>
    </r>
    <r>
      <rPr>
        <b/>
        <sz val="10"/>
        <color theme="0" tint="-0.499984740745262"/>
        <rFont val="Arial"/>
        <family val="2"/>
      </rPr>
      <t>GREY</t>
    </r>
    <r>
      <rPr>
        <sz val="10"/>
        <rFont val="Arial"/>
        <family val="2"/>
      </rPr>
      <t xml:space="preserve">.
 - cells highlighted </t>
    </r>
    <r>
      <rPr>
        <b/>
        <sz val="10"/>
        <color rgb="FF7030A0"/>
        <rFont val="Arial"/>
        <family val="2"/>
      </rPr>
      <t>PURPLE</t>
    </r>
    <r>
      <rPr>
        <sz val="10"/>
        <rFont val="Arial"/>
        <family val="2"/>
      </rPr>
      <t xml:space="preserve"> should equal zero.</t>
    </r>
  </si>
  <si>
    <t>Parent Budget Cash Flow Model CY</t>
  </si>
  <si>
    <t>Group Budget Cash Flow Model CY</t>
  </si>
  <si>
    <t>Group Actual Cash Flow Model CY</t>
  </si>
  <si>
    <t>Notes &amp; Disclosures</t>
  </si>
  <si>
    <r>
      <t xml:space="preserve"> - cells requiring manual input are highlighted in </t>
    </r>
    <r>
      <rPr>
        <b/>
        <sz val="10"/>
        <color theme="0" tint="-0.499984740745262"/>
        <rFont val="Arial"/>
        <family val="2"/>
      </rPr>
      <t>GREY</t>
    </r>
    <r>
      <rPr>
        <sz val="10"/>
        <rFont val="Arial"/>
        <family val="2"/>
      </rPr>
      <t>.</t>
    </r>
  </si>
  <si>
    <t xml:space="preserve"> - is not populated automatically and will need to be completed by the Presiding Member and Principal.</t>
  </si>
  <si>
    <r>
      <t xml:space="preserve"> - is automatically populated from the </t>
    </r>
    <r>
      <rPr>
        <b/>
        <sz val="10"/>
        <color rgb="FF0000FF"/>
        <rFont val="Arial"/>
        <family val="2"/>
      </rPr>
      <t>Notes a</t>
    </r>
    <r>
      <rPr>
        <b/>
        <sz val="10"/>
        <color indexed="12"/>
        <rFont val="Arial"/>
        <family val="2"/>
      </rPr>
      <t>nd Disclosure</t>
    </r>
    <r>
      <rPr>
        <sz val="10"/>
        <rFont val="Arial"/>
        <family val="2"/>
      </rPr>
      <t xml:space="preserve"> sheet</t>
    </r>
    <r>
      <rPr>
        <b/>
        <sz val="10"/>
        <color indexed="12"/>
        <rFont val="Arial"/>
        <family val="2"/>
      </rPr>
      <t xml:space="preserve"> </t>
    </r>
    <r>
      <rPr>
        <sz val="10"/>
        <rFont val="Arial"/>
        <family val="2"/>
      </rPr>
      <t>and the</t>
    </r>
    <r>
      <rPr>
        <b/>
        <sz val="10"/>
        <color rgb="FFFF0000"/>
        <rFont val="Arial"/>
        <family val="2"/>
      </rPr>
      <t xml:space="preserve"> </t>
    </r>
    <r>
      <rPr>
        <b/>
        <sz val="10"/>
        <color rgb="FF0000FF"/>
        <rFont val="Arial"/>
        <family val="2"/>
      </rPr>
      <t>Inputs</t>
    </r>
    <r>
      <rPr>
        <sz val="10"/>
        <rFont val="Arial"/>
        <family val="2"/>
      </rPr>
      <t xml:space="preserve"> sheet. </t>
    </r>
  </si>
  <si>
    <r>
      <t xml:space="preserve"> - check cells where information is drawn from the </t>
    </r>
    <r>
      <rPr>
        <b/>
        <sz val="10"/>
        <color indexed="12"/>
        <rFont val="Arial"/>
        <family val="2"/>
      </rPr>
      <t>Inputs</t>
    </r>
    <r>
      <rPr>
        <sz val="10"/>
        <rFont val="Arial"/>
        <family val="2"/>
      </rPr>
      <t xml:space="preserve"> sheet by looking at the formula in the cell. </t>
    </r>
  </si>
  <si>
    <r>
      <t xml:space="preserve"> - is automatically populated from the </t>
    </r>
    <r>
      <rPr>
        <b/>
        <sz val="10"/>
        <color indexed="12"/>
        <rFont val="Arial"/>
        <family val="2"/>
      </rPr>
      <t xml:space="preserve">Inputs </t>
    </r>
    <r>
      <rPr>
        <sz val="10"/>
        <rFont val="Arial"/>
        <family val="2"/>
      </rPr>
      <t xml:space="preserve">sheet. </t>
    </r>
  </si>
  <si>
    <r>
      <t xml:space="preserve"> - is automatically populated from the </t>
    </r>
    <r>
      <rPr>
        <b/>
        <sz val="10"/>
        <color rgb="FF0000FF"/>
        <rFont val="Arial"/>
        <family val="2"/>
      </rPr>
      <t>Notes a</t>
    </r>
    <r>
      <rPr>
        <b/>
        <sz val="10"/>
        <color indexed="12"/>
        <rFont val="Arial"/>
        <family val="2"/>
      </rPr>
      <t>nd Disclosure</t>
    </r>
    <r>
      <rPr>
        <sz val="10"/>
        <rFont val="Arial"/>
        <family val="2"/>
      </rPr>
      <t xml:space="preserve"> sheet and the</t>
    </r>
    <r>
      <rPr>
        <b/>
        <sz val="10"/>
        <color rgb="FFFF0000"/>
        <rFont val="Arial"/>
        <family val="2"/>
      </rPr>
      <t xml:space="preserve"> </t>
    </r>
    <r>
      <rPr>
        <b/>
        <sz val="10"/>
        <color rgb="FF0000FF"/>
        <rFont val="Arial"/>
        <family val="2"/>
      </rPr>
      <t>Inputs</t>
    </r>
    <r>
      <rPr>
        <sz val="10"/>
        <rFont val="Arial"/>
        <family val="2"/>
      </rPr>
      <t xml:space="preserve"> sheet.</t>
    </r>
    <r>
      <rPr>
        <b/>
        <sz val="10"/>
        <color rgb="FFFF0000"/>
        <rFont val="Arial"/>
        <family val="2"/>
      </rPr>
      <t xml:space="preserve"> </t>
    </r>
  </si>
  <si>
    <r>
      <t xml:space="preserve"> - is automatically populated from the </t>
    </r>
    <r>
      <rPr>
        <b/>
        <sz val="10"/>
        <color indexed="12"/>
        <rFont val="Arial"/>
        <family val="2"/>
      </rPr>
      <t>Cash Flow</t>
    </r>
    <r>
      <rPr>
        <sz val="10"/>
        <rFont val="Arial"/>
        <family val="2"/>
      </rPr>
      <t xml:space="preserve"> sheets.</t>
    </r>
  </si>
  <si>
    <r>
      <t xml:space="preserve"> - check cells where information is drawn from the </t>
    </r>
    <r>
      <rPr>
        <b/>
        <sz val="10"/>
        <color rgb="FF0000FF"/>
        <rFont val="Arial"/>
        <family val="2"/>
      </rPr>
      <t>Inputs</t>
    </r>
    <r>
      <rPr>
        <sz val="10"/>
        <rFont val="Arial"/>
        <family val="2"/>
      </rPr>
      <t xml:space="preserve"> sheet by looking at the formula in the cell. </t>
    </r>
  </si>
  <si>
    <r>
      <t xml:space="preserve">Users can also choose to manually input data into the </t>
    </r>
    <r>
      <rPr>
        <b/>
        <sz val="10"/>
        <color rgb="FF0000FF"/>
        <rFont val="Arial"/>
        <family val="2"/>
      </rPr>
      <t>Actual Cash Flow Model CY / Budget Cash Flow Model CY</t>
    </r>
    <r>
      <rPr>
        <sz val="10"/>
        <rFont val="Arial"/>
        <family val="2"/>
      </rPr>
      <t xml:space="preserve"> sheets or the </t>
    </r>
    <r>
      <rPr>
        <b/>
        <sz val="10"/>
        <color rgb="FF0000FF"/>
        <rFont val="Arial"/>
        <family val="2"/>
      </rPr>
      <t xml:space="preserve">Notes and Disclosures </t>
    </r>
    <r>
      <rPr>
        <sz val="10"/>
        <rFont val="Arial"/>
        <family val="2"/>
      </rPr>
      <t>sheet.</t>
    </r>
  </si>
  <si>
    <t>Parent Trial Balance Converter</t>
  </si>
  <si>
    <t>Sch Parent Inputs</t>
  </si>
  <si>
    <t>Actual Group Cash Flow Model CY</t>
  </si>
  <si>
    <t>Budget Group Cash Flow Model CY</t>
  </si>
  <si>
    <t>The recommended method of completing the financial statements would be to:</t>
  </si>
  <si>
    <t>a)</t>
  </si>
  <si>
    <r>
      <t xml:space="preserve">In the </t>
    </r>
    <r>
      <rPr>
        <b/>
        <sz val="10"/>
        <color rgb="FF0000FF"/>
        <rFont val="Arial"/>
        <family val="2"/>
      </rPr>
      <t>Group Inputs</t>
    </r>
    <r>
      <rPr>
        <sz val="10"/>
        <rFont val="Arial"/>
        <family val="2"/>
      </rPr>
      <t xml:space="preserve"> sheet, enter the school's name and financial year. Use the drop-down menus to select whether it is in the donations scheme, what authority it is and whether it has a Teen Parent Unit. </t>
    </r>
  </si>
  <si>
    <t>b)</t>
  </si>
  <si>
    <r>
      <t xml:space="preserve">Enter the school trial balance and the subsidiary trial balance on the </t>
    </r>
    <r>
      <rPr>
        <b/>
        <sz val="10"/>
        <color rgb="FF0000FF"/>
        <rFont val="Arial"/>
        <family val="2"/>
      </rPr>
      <t>Sch Parent Trial Balance</t>
    </r>
    <r>
      <rPr>
        <sz val="10"/>
        <rFont val="Arial"/>
        <family val="2"/>
      </rPr>
      <t xml:space="preserve"> </t>
    </r>
    <r>
      <rPr>
        <b/>
        <sz val="10"/>
        <color rgb="FF0000FF"/>
        <rFont val="Arial"/>
        <family val="2"/>
      </rPr>
      <t xml:space="preserve">Input </t>
    </r>
    <r>
      <rPr>
        <sz val="10"/>
        <rFont val="Arial"/>
        <family val="2"/>
      </rPr>
      <t xml:space="preserve">sheet and the </t>
    </r>
    <r>
      <rPr>
        <b/>
        <sz val="10"/>
        <color rgb="FF0000FF"/>
        <rFont val="Arial"/>
        <family val="2"/>
      </rPr>
      <t>Subsidiary Trial Balance Input</t>
    </r>
    <r>
      <rPr>
        <sz val="10"/>
        <rFont val="Arial"/>
        <family val="2"/>
      </rPr>
      <t xml:space="preserve"> sheet respectively. Ensure it all balances as per Row 1.</t>
    </r>
  </si>
  <si>
    <t>c)</t>
  </si>
  <si>
    <r>
      <t xml:space="preserve">Map the school trial balance and the subsidiary trial balance on to the respective </t>
    </r>
    <r>
      <rPr>
        <b/>
        <sz val="10"/>
        <color rgb="FF0000FF"/>
        <rFont val="Arial"/>
        <family val="2"/>
      </rPr>
      <t xml:space="preserve">Sch Parent TB Converter </t>
    </r>
    <r>
      <rPr>
        <sz val="10"/>
        <rFont val="Arial"/>
        <family val="2"/>
      </rPr>
      <t>sheet and the</t>
    </r>
    <r>
      <rPr>
        <b/>
        <sz val="10"/>
        <color rgb="FF0000FF"/>
        <rFont val="Arial"/>
        <family val="2"/>
      </rPr>
      <t xml:space="preserve"> Subsidiary TB Converter</t>
    </r>
    <r>
      <rPr>
        <sz val="10"/>
        <rFont val="Arial"/>
        <family val="2"/>
      </rPr>
      <t xml:space="preserve"> sheet. Once completed, ensure that column I of the </t>
    </r>
    <r>
      <rPr>
        <b/>
        <sz val="10"/>
        <color rgb="FF0000FF"/>
        <rFont val="Arial"/>
        <family val="2"/>
      </rPr>
      <t>Sch Parent Trial Balance Input</t>
    </r>
    <r>
      <rPr>
        <sz val="10"/>
        <rFont val="Arial"/>
        <family val="2"/>
      </rPr>
      <t xml:space="preserve"> sheet and the </t>
    </r>
    <r>
      <rPr>
        <b/>
        <sz val="10"/>
        <color rgb="FF0000FF"/>
        <rFont val="Arial"/>
        <family val="2"/>
      </rPr>
      <t xml:space="preserve">Subsidiary Trial Balance Input </t>
    </r>
    <r>
      <rPr>
        <sz val="10"/>
        <rFont val="Arial"/>
        <family val="2"/>
      </rPr>
      <t xml:space="preserve">sheet has an MOE account mapped. If not you will need to complete the mapping in the respective </t>
    </r>
    <r>
      <rPr>
        <b/>
        <sz val="10"/>
        <color rgb="FF0000FF"/>
        <rFont val="Arial"/>
        <family val="2"/>
      </rPr>
      <t>Trial Balance Converter</t>
    </r>
    <r>
      <rPr>
        <sz val="10"/>
        <rFont val="Arial"/>
        <family val="2"/>
      </rPr>
      <t xml:space="preserve"> sheets.</t>
    </r>
  </si>
  <si>
    <t>d)</t>
  </si>
  <si>
    <r>
      <t xml:space="preserve">In the </t>
    </r>
    <r>
      <rPr>
        <b/>
        <sz val="10"/>
        <color rgb="FF0000FF"/>
        <rFont val="Arial"/>
        <family val="2"/>
      </rPr>
      <t>Inputs</t>
    </r>
    <r>
      <rPr>
        <sz val="10"/>
        <rFont val="Arial"/>
        <family val="2"/>
      </rPr>
      <t xml:space="preserve"> sheets, check that the numbers have pulled through correctly by checking totals balance in row 4. </t>
    </r>
  </si>
  <si>
    <t>e)</t>
  </si>
  <si>
    <r>
      <t xml:space="preserve">The </t>
    </r>
    <r>
      <rPr>
        <b/>
        <sz val="10"/>
        <color rgb="FF0000FF"/>
        <rFont val="Arial"/>
        <family val="2"/>
      </rPr>
      <t>Group Inputs</t>
    </r>
    <r>
      <rPr>
        <b/>
        <sz val="10"/>
        <rFont val="Arial"/>
        <family val="2"/>
      </rPr>
      <t xml:space="preserve"> </t>
    </r>
    <r>
      <rPr>
        <sz val="10"/>
        <rFont val="Arial"/>
        <family val="2"/>
      </rPr>
      <t>sheet sums both the parent and subsidiary balances and transactions for the period. For financial reporting purposes, however, inter-entity transactions need to be eliminated. The use of the</t>
    </r>
    <r>
      <rPr>
        <b/>
        <sz val="10"/>
        <rFont val="Arial"/>
        <family val="2"/>
      </rPr>
      <t xml:space="preserve"> </t>
    </r>
    <r>
      <rPr>
        <b/>
        <sz val="10"/>
        <color rgb="FF0000FF"/>
        <rFont val="Arial"/>
        <family val="2"/>
      </rPr>
      <t>Eliminations</t>
    </r>
    <r>
      <rPr>
        <sz val="10"/>
        <rFont val="Arial"/>
        <family val="2"/>
      </rPr>
      <t xml:space="preserve"> sheet is the mechanism which accounts for this. You will need to identify balances at year end (if any) or transactions during the period (if any) which have occurred. You will then need to enter these into the </t>
    </r>
    <r>
      <rPr>
        <b/>
        <sz val="10"/>
        <color rgb="FF0000FF"/>
        <rFont val="Arial"/>
        <family val="2"/>
      </rPr>
      <t>Eliminations</t>
    </r>
    <r>
      <rPr>
        <sz val="10"/>
        <rFont val="Arial"/>
        <family val="2"/>
      </rPr>
      <t xml:space="preserve"> sheet as either a positive or negative figure depending on whether the transaction is a credit or debit entry. </t>
    </r>
  </si>
  <si>
    <t>f)</t>
  </si>
  <si>
    <r>
      <t>If you have a material amount that is not included on the</t>
    </r>
    <r>
      <rPr>
        <b/>
        <sz val="10"/>
        <color rgb="FF0000FF"/>
        <rFont val="Arial"/>
        <family val="2"/>
      </rPr>
      <t xml:space="preserve"> Inputs</t>
    </r>
    <r>
      <rPr>
        <sz val="10"/>
        <rFont val="Arial"/>
        <family val="2"/>
      </rPr>
      <t xml:space="preserve"> sheet, then insert another line in the appropriate section and ensure you assign it the most relevant FIDS code.</t>
    </r>
  </si>
  <si>
    <t>g)</t>
  </si>
  <si>
    <r>
      <t xml:space="preserve">If you add an account to the </t>
    </r>
    <r>
      <rPr>
        <b/>
        <sz val="10"/>
        <color rgb="FF0000FF"/>
        <rFont val="Arial"/>
        <family val="2"/>
      </rPr>
      <t>Inputs</t>
    </r>
    <r>
      <rPr>
        <sz val="10"/>
        <rFont val="Arial"/>
        <family val="2"/>
      </rPr>
      <t xml:space="preserve"> sheet, please ensure you repeat it by adding the account to the </t>
    </r>
    <r>
      <rPr>
        <b/>
        <sz val="10"/>
        <color indexed="12"/>
        <rFont val="Arial"/>
        <family val="2"/>
      </rPr>
      <t xml:space="preserve">Actual Cash Flow CY </t>
    </r>
    <r>
      <rPr>
        <sz val="10"/>
        <rFont val="Arial"/>
        <family val="2"/>
      </rPr>
      <t xml:space="preserve">and </t>
    </r>
    <r>
      <rPr>
        <b/>
        <sz val="10"/>
        <color indexed="12"/>
        <rFont val="Arial"/>
        <family val="2"/>
      </rPr>
      <t>Budget Cash Flow CY</t>
    </r>
    <r>
      <rPr>
        <sz val="10"/>
        <rFont val="Arial"/>
        <family val="2"/>
      </rPr>
      <t xml:space="preserve">. Ensure the account is also added to the </t>
    </r>
    <r>
      <rPr>
        <b/>
        <sz val="10"/>
        <color indexed="12"/>
        <rFont val="Arial"/>
        <family val="2"/>
      </rPr>
      <t xml:space="preserve">Notes and Disclosure </t>
    </r>
    <r>
      <rPr>
        <sz val="10"/>
        <rFont val="Arial"/>
        <family val="2"/>
      </rPr>
      <t xml:space="preserve">sheet under the applicable account category. </t>
    </r>
  </si>
  <si>
    <t>h)</t>
  </si>
  <si>
    <r>
      <t xml:space="preserve">Manually enter items into the grey shaded boxes in the </t>
    </r>
    <r>
      <rPr>
        <b/>
        <sz val="10"/>
        <color rgb="FF0000FF"/>
        <rFont val="Arial"/>
        <family val="2"/>
      </rPr>
      <t>Statement of Change in Net Assets &amp; Equity</t>
    </r>
    <r>
      <rPr>
        <sz val="10"/>
        <rFont val="Arial"/>
        <family val="2"/>
      </rPr>
      <t xml:space="preserve">, </t>
    </r>
    <r>
      <rPr>
        <b/>
        <sz val="10"/>
        <color rgb="FF0000FF"/>
        <rFont val="Arial"/>
        <family val="2"/>
      </rPr>
      <t>Statement of Cash Flows</t>
    </r>
    <r>
      <rPr>
        <sz val="10"/>
        <rFont val="Arial"/>
        <family val="2"/>
      </rPr>
      <t xml:space="preserve"> and </t>
    </r>
    <r>
      <rPr>
        <b/>
        <sz val="10"/>
        <color rgb="FF0000FF"/>
        <rFont val="Arial"/>
        <family val="2"/>
      </rPr>
      <t>Notes and Disclosures</t>
    </r>
    <r>
      <rPr>
        <sz val="10"/>
        <rFont val="Arial"/>
        <family val="2"/>
      </rPr>
      <t xml:space="preserve"> sheets.</t>
    </r>
  </si>
  <si>
    <t>i)</t>
  </si>
  <si>
    <r>
      <t xml:space="preserve">If a specific note or line on the face of the statements is not relevant for the school and does not contain any figures, it can be hidden by hiding all rows of the note from the </t>
    </r>
    <r>
      <rPr>
        <b/>
        <sz val="10"/>
        <color rgb="FF0000FF"/>
        <rFont val="Arial"/>
        <family val="2"/>
      </rPr>
      <t>Notes and Disclosures</t>
    </r>
    <r>
      <rPr>
        <sz val="10"/>
        <rFont val="Arial"/>
        <family val="2"/>
      </rPr>
      <t xml:space="preserve"> sheet and the associated lines on the face of the financial statements using the filters in column B.</t>
    </r>
  </si>
  <si>
    <t>Please remove all highlights from cells, arrows and wording that provides guidance from all financial statements before submitting your school's accounts</t>
  </si>
  <si>
    <t>When printing the financial statements, and specifically the notes, check the print preview first to ensure all of the data is being printed correctly. If a note spans over one page, you can insert a "page break" above the note to move it to the start of the next page. The "page break" tool is found on the "Page Layout" tab of excel. To ensure the page numbers print correctly, select and print all the relevant sheets at the same time rather than individually.</t>
  </si>
  <si>
    <t>D</t>
  </si>
  <si>
    <t>Things of note</t>
  </si>
  <si>
    <t>The consolidated financial statements are required to be prepared using this format, but accounting policies and notes should be adapted where necessary to fit the circumstances of the school.
The model has been prepared to apply to most schools, but if your school has additional disclosures, such as a controlled entity which has not been consolidated, breaches of legislation or financial difficulties, additional notes can be added.</t>
  </si>
  <si>
    <t>This model is not a 'catch all' and if you have balances that are unusual you should consult with your local School Finance Advisor or Financial Services Provider.</t>
  </si>
  <si>
    <t>This model allows you to consolidate multiple entities and school accounts into a group format.</t>
  </si>
  <si>
    <t xml:space="preserve">The model is merely a working example so you will need to edit the model and replace it with the financial information relevant to your school. </t>
  </si>
  <si>
    <r>
      <t>The</t>
    </r>
    <r>
      <rPr>
        <b/>
        <sz val="10"/>
        <color rgb="FF0000FF"/>
        <rFont val="Arial"/>
        <family val="2"/>
      </rPr>
      <t xml:space="preserve"> Statement of Cash Flows</t>
    </r>
    <r>
      <rPr>
        <sz val="10"/>
        <rFont val="Arial"/>
        <family val="2"/>
      </rPr>
      <t xml:space="preserve"> and associated cash flow models apply the direct method of accounting. Schools are required to prepare their cash flow statements using this method.</t>
    </r>
  </si>
  <si>
    <r>
      <t xml:space="preserve">Each </t>
    </r>
    <r>
      <rPr>
        <b/>
        <sz val="10"/>
        <color rgb="FF0000FF"/>
        <rFont val="Arial"/>
        <family val="2"/>
      </rPr>
      <t xml:space="preserve">Consolidated Statement </t>
    </r>
    <r>
      <rPr>
        <sz val="10"/>
        <rFont val="Arial"/>
        <family val="2"/>
      </rPr>
      <t xml:space="preserve">clearly shows the applicable notes for ease of reference. </t>
    </r>
  </si>
  <si>
    <t xml:space="preserve">Please contact the School Finance Advisor in your region if you are experiencing problems using the model. </t>
  </si>
  <si>
    <t>School Finance Advisor contact details</t>
  </si>
  <si>
    <t>E</t>
  </si>
  <si>
    <t>Kiwi Park Data Sheet</t>
  </si>
  <si>
    <t>The Inputs sheet automatically flows through to the Kiwi Park Data sheet. This can be used to provide information to the Ministry of Education (MOE) directly. Please hard code the numbers before sending (by moving to a new sheet or workbook and pasting the values) to ensure there are no formula errors. You can upload the whole excel file via the school data portal. If you need further help, contact your Financial Service Provider or School Finance Advisor.</t>
  </si>
  <si>
    <t>F</t>
  </si>
  <si>
    <t>How to Hide and Unhide lines</t>
  </si>
  <si>
    <r>
      <t>On the financial statements (sheets</t>
    </r>
    <r>
      <rPr>
        <b/>
        <sz val="10"/>
        <rFont val="Arial"/>
        <family val="2"/>
      </rPr>
      <t xml:space="preserve"> </t>
    </r>
    <r>
      <rPr>
        <b/>
        <sz val="10"/>
        <color rgb="FF0000FF"/>
        <rFont val="Arial"/>
        <family val="2"/>
      </rPr>
      <t>St of Comprehensive Rev. &amp; Exp., St of Changes in net Assets &amp; Equity, Statement of Financial Position,</t>
    </r>
    <r>
      <rPr>
        <sz val="10"/>
        <rFont val="Arial"/>
        <family val="2"/>
      </rPr>
      <t xml:space="preserve"> and </t>
    </r>
    <r>
      <rPr>
        <b/>
        <sz val="10"/>
        <color rgb="FF0000FF"/>
        <rFont val="Arial"/>
        <family val="2"/>
      </rPr>
      <t>Statement of Cash Flows</t>
    </r>
    <r>
      <rPr>
        <sz val="10"/>
        <rFont val="Arial"/>
        <family val="2"/>
      </rPr>
      <t xml:space="preserve">) and the </t>
    </r>
    <r>
      <rPr>
        <b/>
        <sz val="10"/>
        <color rgb="FF0000FF"/>
        <rFont val="Arial"/>
        <family val="2"/>
      </rPr>
      <t>St of Accounting Policies</t>
    </r>
    <r>
      <rPr>
        <sz val="10"/>
        <rFont val="Arial"/>
        <family val="2"/>
      </rPr>
      <t xml:space="preserve"> sheet, select</t>
    </r>
    <r>
      <rPr>
        <b/>
        <sz val="10"/>
        <rFont val="Arial"/>
        <family val="2"/>
      </rPr>
      <t xml:space="preserve"> “Yes” </t>
    </r>
    <r>
      <rPr>
        <sz val="10"/>
        <rFont val="Arial"/>
        <family val="2"/>
      </rPr>
      <t xml:space="preserve">in the filter on column B “Required” before printing. These automatically update based on the input values so do not need any manual input. </t>
    </r>
  </si>
  <si>
    <r>
      <t xml:space="preserve">On the </t>
    </r>
    <r>
      <rPr>
        <b/>
        <sz val="10"/>
        <color rgb="FF0000FF"/>
        <rFont val="Arial"/>
        <family val="2"/>
      </rPr>
      <t>Notes &amp; Disclosures</t>
    </r>
    <r>
      <rPr>
        <sz val="10"/>
        <rFont val="Arial"/>
        <family val="2"/>
      </rPr>
      <t xml:space="preserve"> sheet, there are</t>
    </r>
    <r>
      <rPr>
        <b/>
        <sz val="10"/>
        <rFont val="Arial"/>
        <family val="2"/>
      </rPr>
      <t xml:space="preserve"> </t>
    </r>
    <r>
      <rPr>
        <sz val="10"/>
        <rFont val="Arial"/>
        <family val="2"/>
      </rPr>
      <t>multiple steps:</t>
    </r>
  </si>
  <si>
    <r>
      <rPr>
        <sz val="7"/>
        <rFont val="Times New Roman"/>
        <family val="1"/>
      </rPr>
      <t xml:space="preserve"> </t>
    </r>
    <r>
      <rPr>
        <sz val="10"/>
        <rFont val="Arial"/>
        <family val="2"/>
      </rPr>
      <t>In column C filter on "Check" as these are the parts that need to be customised for your school.</t>
    </r>
  </si>
  <si>
    <t>Ensure that every “Yes” in column B has updated narrative.</t>
  </si>
  <si>
    <t>Clear filter from column C.</t>
  </si>
  <si>
    <r>
      <t>Select</t>
    </r>
    <r>
      <rPr>
        <b/>
        <sz val="10"/>
        <rFont val="Arial"/>
        <family val="2"/>
      </rPr>
      <t xml:space="preserve"> </t>
    </r>
    <r>
      <rPr>
        <sz val="10"/>
        <rFont val="Arial"/>
        <family val="2"/>
      </rPr>
      <t>“Yes” in the filter on column B “Required” before printing.</t>
    </r>
  </si>
  <si>
    <t>hide columns G+H before publishing</t>
  </si>
  <si>
    <t>Code</t>
  </si>
  <si>
    <t>Description</t>
  </si>
  <si>
    <t>MOE Account Description</t>
  </si>
  <si>
    <t>Referencing Worksheet:</t>
  </si>
  <si>
    <t>Ka Ora, Ka Ako - Healthy School Lunches Programme</t>
  </si>
  <si>
    <t>Interest</t>
  </si>
  <si>
    <t>Stationery</t>
  </si>
  <si>
    <t>International student fees</t>
  </si>
  <si>
    <t>Gain/Loss on Sale of Assets</t>
  </si>
  <si>
    <t>Postage</t>
  </si>
  <si>
    <t>Travel</t>
  </si>
  <si>
    <t>Intervention Costs</t>
  </si>
  <si>
    <t>Insurance</t>
  </si>
  <si>
    <t>Cyclical Maintenance</t>
  </si>
  <si>
    <t>Security</t>
  </si>
  <si>
    <t>Rates</t>
  </si>
  <si>
    <t>Use of Land and Buildings</t>
  </si>
  <si>
    <t>Equity Investments</t>
  </si>
  <si>
    <t>Accounts Receivable</t>
  </si>
  <si>
    <t>Library Resources</t>
  </si>
  <si>
    <t>Leased Assets</t>
  </si>
  <si>
    <t>Motor Vehicles</t>
  </si>
  <si>
    <t>Textbooks</t>
  </si>
  <si>
    <t>Equity revaluation reserve b/f</t>
  </si>
  <si>
    <t>School Parent Trial Balance Converter</t>
  </si>
  <si>
    <t xml:space="preserve">This tool provides a simple way to map the individual school's (and subsidiaries) trial balance to the Kiwi Park model codes. Once the trial balance has been mapped for the first use, a new trial balance can be pasted in and flow throughout the model without needing each number to be re-entered into the inputs page. </t>
  </si>
  <si>
    <t>Instructions:</t>
  </si>
  <si>
    <r>
      <rPr>
        <b/>
        <sz val="10"/>
        <rFont val="Arial"/>
        <family val="2"/>
      </rPr>
      <t>1.</t>
    </r>
    <r>
      <rPr>
        <sz val="10"/>
        <rFont val="Arial"/>
        <family val="2"/>
      </rPr>
      <t xml:space="preserve"> Paste the school's trial balance into the </t>
    </r>
    <r>
      <rPr>
        <b/>
        <sz val="10"/>
        <color rgb="FF0000FF"/>
        <rFont val="Arial"/>
        <family val="2"/>
      </rPr>
      <t>Sch Parent Trial Balance Input</t>
    </r>
    <r>
      <rPr>
        <sz val="10"/>
        <rFont val="Arial"/>
        <family val="2"/>
      </rPr>
      <t xml:space="preserve"> sheet in a 3 column format (TB code, Description, Amount). Make sure you only put in </t>
    </r>
    <r>
      <rPr>
        <b/>
        <sz val="10"/>
        <rFont val="Arial"/>
        <family val="2"/>
      </rPr>
      <t>whole dollars</t>
    </r>
    <r>
      <rPr>
        <sz val="10"/>
        <rFont val="Arial"/>
        <family val="2"/>
      </rPr>
      <t xml:space="preserve"> to avoid rounding errors.</t>
    </r>
  </si>
  <si>
    <r>
      <rPr>
        <b/>
        <sz val="10"/>
        <rFont val="Arial"/>
        <family val="2"/>
      </rPr>
      <t>2.</t>
    </r>
    <r>
      <rPr>
        <sz val="10"/>
        <rFont val="Arial"/>
        <family val="2"/>
      </rPr>
      <t xml:space="preserve"> Enter each of the school's trial balance codes that apply to each Kiwi Park code individually in the columns G - Z on this tab.</t>
    </r>
  </si>
  <si>
    <r>
      <rPr>
        <b/>
        <sz val="10"/>
        <rFont val="Arial"/>
        <family val="2"/>
      </rPr>
      <t xml:space="preserve">3. </t>
    </r>
    <r>
      <rPr>
        <sz val="10"/>
        <rFont val="Arial"/>
        <family val="2"/>
      </rPr>
      <t>The amount column will show the total of all the school trial balance codes that have been allocated.</t>
    </r>
  </si>
  <si>
    <t>Kiwi Park Code</t>
  </si>
  <si>
    <t>Revenue &amp; Expenditure</t>
  </si>
  <si>
    <t>School Trial Balance Lines</t>
  </si>
  <si>
    <t>1. Government Grants</t>
  </si>
  <si>
    <t>Revenue</t>
  </si>
  <si>
    <t>Government Grants - Ministry of Education</t>
  </si>
  <si>
    <t>Teachers' Salaries Grants</t>
  </si>
  <si>
    <t>Use of Land and Buildings Grants</t>
  </si>
  <si>
    <t>Other Government Grants</t>
  </si>
  <si>
    <t>2. Local Funds</t>
  </si>
  <si>
    <t>Donations and Bequests</t>
  </si>
  <si>
    <t>Fundraising &amp; Community Grants</t>
  </si>
  <si>
    <t>Other Revenue</t>
  </si>
  <si>
    <t>Trading</t>
  </si>
  <si>
    <t>Fees for Extra Curricular Activities</t>
  </si>
  <si>
    <t>International Student Fees</t>
  </si>
  <si>
    <t>Expenses</t>
  </si>
  <si>
    <t>Extra Curricular Activities Costs</t>
  </si>
  <si>
    <t>Fundraising and Community Grant Costs</t>
  </si>
  <si>
    <t>Other Locally Raised Funds Expenditure</t>
  </si>
  <si>
    <t>International Student - Employee Benefits - Salaries</t>
  </si>
  <si>
    <t>International Student - Other Expenses</t>
  </si>
  <si>
    <t>3. Hostel</t>
  </si>
  <si>
    <t>Hostel Fees</t>
  </si>
  <si>
    <t>Student Contributions</t>
  </si>
  <si>
    <t>Expenditure</t>
  </si>
  <si>
    <t>Other Hostel Expenses</t>
  </si>
  <si>
    <t>Employee Benefit - Salaries</t>
  </si>
  <si>
    <t>4. Learning Resources</t>
  </si>
  <si>
    <t>Curricular</t>
  </si>
  <si>
    <t>Information and Communication Technology</t>
  </si>
  <si>
    <t>Employee Benefits - Salaries</t>
  </si>
  <si>
    <t>Staff Development</t>
  </si>
  <si>
    <t>Other Learning Resource Expenses</t>
  </si>
  <si>
    <t>5. Administration</t>
  </si>
  <si>
    <t>Service Providers, Contractors and Consultancy</t>
  </si>
  <si>
    <t>Audit Fee</t>
  </si>
  <si>
    <t>Board Fees and Expenses</t>
  </si>
  <si>
    <t xml:space="preserve">Operating Lease </t>
  </si>
  <si>
    <t>Legal Fees</t>
  </si>
  <si>
    <t>Other Adminstration Expenses</t>
  </si>
  <si>
    <t>6. Other Revenue and Expenses</t>
  </si>
  <si>
    <t>Interest Received</t>
  </si>
  <si>
    <t>Other Investment Income</t>
  </si>
  <si>
    <t>Use of Land and Buildings Integrated</t>
  </si>
  <si>
    <t>Impairment of PPE</t>
  </si>
  <si>
    <t>Loss on Disposal of Assets</t>
  </si>
  <si>
    <t>Loss on Uncollectable Accounts Receivable</t>
  </si>
  <si>
    <t>Impairment Loss - Other</t>
  </si>
  <si>
    <t>Transport Expenditure</t>
  </si>
  <si>
    <t>Revaluation of equity investments</t>
  </si>
  <si>
    <t>7. Property</t>
  </si>
  <si>
    <t>Consultancy and Contract Services</t>
  </si>
  <si>
    <t>Heat, Light and Water</t>
  </si>
  <si>
    <t>Repairs and Maintenance</t>
  </si>
  <si>
    <t>Other Property Expenses</t>
  </si>
  <si>
    <t>8. Depreciation</t>
  </si>
  <si>
    <t xml:space="preserve">Buildings - School </t>
  </si>
  <si>
    <t>Building Improvements - Crown</t>
  </si>
  <si>
    <t>Hostel</t>
  </si>
  <si>
    <t>Furniture and Equipment</t>
  </si>
  <si>
    <t>Intangible Assets</t>
  </si>
  <si>
    <t>9. Cash and Cash Equivalents</t>
  </si>
  <si>
    <t>Assets</t>
  </si>
  <si>
    <t>Bank Accounts</t>
  </si>
  <si>
    <t>Short-term Bank Deposits with a Maturity of Three Months or Less</t>
  </si>
  <si>
    <t>Bank Overdraft</t>
  </si>
  <si>
    <t>10. Accounts Receivable</t>
  </si>
  <si>
    <t>Receivables</t>
  </si>
  <si>
    <t>Receivables from the Ministry of Education</t>
  </si>
  <si>
    <t>Interest Receivable</t>
  </si>
  <si>
    <t>Banking Staffing Underuse</t>
  </si>
  <si>
    <t>Teacher Salaries Grant Receivable</t>
  </si>
  <si>
    <t>11. Other Current Assets</t>
  </si>
  <si>
    <t>Prepayments</t>
  </si>
  <si>
    <t>GST Receivable</t>
  </si>
  <si>
    <t>12. Inventories</t>
  </si>
  <si>
    <t xml:space="preserve">Stationery </t>
  </si>
  <si>
    <t>School Uniforms</t>
  </si>
  <si>
    <t>Canteen</t>
  </si>
  <si>
    <t>13. Investments</t>
  </si>
  <si>
    <t>Short-term Deposits with Maturities Between Three Months and One Year</t>
  </si>
  <si>
    <t>14.1. Property, Plant and Equipment - Cost</t>
  </si>
  <si>
    <t>Land - School</t>
  </si>
  <si>
    <t>Building improvements - Crown</t>
  </si>
  <si>
    <t>14.2. Property, Plant and Equipment - Accumulated Depreciation</t>
  </si>
  <si>
    <t>Work in Progress</t>
  </si>
  <si>
    <t>16. Other Non-Current Assets</t>
  </si>
  <si>
    <t>Long-term Deposits with Maturities Greater Than One Year</t>
  </si>
  <si>
    <t>Other Non-Cash Investments</t>
  </si>
  <si>
    <t>17. Accounts Payable</t>
  </si>
  <si>
    <t>Liabilities</t>
  </si>
  <si>
    <t>Creditors</t>
  </si>
  <si>
    <t>Accruals</t>
  </si>
  <si>
    <t>Banking Staffing Overuse</t>
  </si>
  <si>
    <t xml:space="preserve">Employee Entitlements - Salaries </t>
  </si>
  <si>
    <t>Employee Entitlements - Leave Accrual</t>
  </si>
  <si>
    <t>18. Borrowings</t>
  </si>
  <si>
    <t>Borrowing (Due in One Year)</t>
  </si>
  <si>
    <t>Borrowing (Due Beyond One Year)</t>
  </si>
  <si>
    <t>PMS Current Liability</t>
  </si>
  <si>
    <t>PMS Non Current Liability</t>
  </si>
  <si>
    <t>19. Revenue Received in Advance</t>
  </si>
  <si>
    <t>Grants in Advance - Ministry of Education</t>
  </si>
  <si>
    <t xml:space="preserve">International Student Fees </t>
  </si>
  <si>
    <t xml:space="preserve">Hostel Fees </t>
  </si>
  <si>
    <t>Other</t>
  </si>
  <si>
    <t>20. Other Liabilities</t>
  </si>
  <si>
    <t>GST Payable</t>
  </si>
  <si>
    <t>21. Provision for Cyclical Maintenance</t>
  </si>
  <si>
    <t>Cyclical Maintenance - Current</t>
  </si>
  <si>
    <t>Cyclical Maintenance - Term</t>
  </si>
  <si>
    <t>22. Finance Lease Liability</t>
  </si>
  <si>
    <t>No Later than One Year</t>
  </si>
  <si>
    <t>Later than One Year</t>
  </si>
  <si>
    <t>23. Funds Held in Trust</t>
  </si>
  <si>
    <t>Funds Held in Trust on Behalf of Third Parties - Current</t>
  </si>
  <si>
    <t>Funds Held in Trust on Behalf of Third Parties - Non-current</t>
  </si>
  <si>
    <t>24. Funds Held for Capital Works Projects</t>
  </si>
  <si>
    <t>Fencing Stage 2</t>
  </si>
  <si>
    <t>Block A</t>
  </si>
  <si>
    <t>Block G Roof</t>
  </si>
  <si>
    <t>Electrical Switch Board</t>
  </si>
  <si>
    <t>New 5YA Plan</t>
  </si>
  <si>
    <t>25. Funds Held on Behalf Cluster</t>
  </si>
  <si>
    <t>Cluster Funds Held at Year End</t>
  </si>
  <si>
    <t>26. Equity</t>
  </si>
  <si>
    <t>Equity</t>
  </si>
  <si>
    <t>Contribution - Furniture and Equipment</t>
  </si>
  <si>
    <t>Contribution - Other</t>
  </si>
  <si>
    <t>Distribution to MOE</t>
  </si>
  <si>
    <t>Accumulated surplus/(deficit)</t>
  </si>
  <si>
    <t>Other Equity Reserves</t>
  </si>
  <si>
    <t>Parent School Name:</t>
  </si>
  <si>
    <t>Authority:</t>
  </si>
  <si>
    <t>State</t>
  </si>
  <si>
    <t>Year:</t>
  </si>
  <si>
    <t>Donations scheme:</t>
  </si>
  <si>
    <t>Yes</t>
  </si>
  <si>
    <t>Teen parent unit:</t>
  </si>
  <si>
    <t>Check:</t>
  </si>
  <si>
    <t>Actual</t>
  </si>
  <si>
    <t>Budget (Unaudited)</t>
  </si>
  <si>
    <t>Opening B/S</t>
  </si>
  <si>
    <t>$</t>
  </si>
  <si>
    <t>Total Government Grants</t>
  </si>
  <si>
    <t>Total Revenue Local Funds</t>
  </si>
  <si>
    <t>Total Expenses Local Funds</t>
  </si>
  <si>
    <t>Total Revenue Hostel</t>
  </si>
  <si>
    <t>Total Expenses Hostel</t>
  </si>
  <si>
    <t>Total Expenses Learning Resources</t>
  </si>
  <si>
    <t>Total Expenses Administration</t>
  </si>
  <si>
    <t>Total Other Revenue</t>
  </si>
  <si>
    <t>Total Other Expenses</t>
  </si>
  <si>
    <t>Total Expenses Property</t>
  </si>
  <si>
    <t>Total Expenses Depreciation</t>
  </si>
  <si>
    <t>Total Cash and Cash Equivalents</t>
  </si>
  <si>
    <t>Total Accounts Receivable</t>
  </si>
  <si>
    <t>Total Other Current Assets</t>
  </si>
  <si>
    <t>Total Inventory</t>
  </si>
  <si>
    <t>Total Investments</t>
  </si>
  <si>
    <t>Total Property, Plant and Equipment - Cost</t>
  </si>
  <si>
    <t>Total Property, Plant &amp; Equipment - Accum Dep</t>
  </si>
  <si>
    <t>16. Other Non-current Assets</t>
  </si>
  <si>
    <t>Total Other Non-current Assets</t>
  </si>
  <si>
    <t>Total Accounts Payable</t>
  </si>
  <si>
    <t>Cross check</t>
  </si>
  <si>
    <t>Marketable Shares</t>
  </si>
  <si>
    <t>Subsidiary Trial Balance Converter</t>
  </si>
  <si>
    <t xml:space="preserve">This tool provides a simple way to map the individual school's trial balance to the Kiwi Park model codes. Once the trial balance has been mapped for the first use, a new trial balance can be pasted in and flow throughout the model without needing each number to be re-entered into the inputs page. </t>
  </si>
  <si>
    <r>
      <rPr>
        <b/>
        <sz val="10"/>
        <rFont val="Arial"/>
        <family val="2"/>
      </rPr>
      <t>1.</t>
    </r>
    <r>
      <rPr>
        <sz val="10"/>
        <rFont val="Arial"/>
        <family val="2"/>
      </rPr>
      <t xml:space="preserve"> Paste the school's trial balance into the </t>
    </r>
    <r>
      <rPr>
        <b/>
        <sz val="10"/>
        <color rgb="FF0000FF"/>
        <rFont val="Arial"/>
        <family val="2"/>
      </rPr>
      <t xml:space="preserve">Subsidiary Trial Balance Input </t>
    </r>
    <r>
      <rPr>
        <sz val="10"/>
        <rFont val="Arial"/>
        <family val="2"/>
      </rPr>
      <t xml:space="preserve">sheet in a 3 column format (TB code, Description, Amount). Make sure you only put in </t>
    </r>
    <r>
      <rPr>
        <b/>
        <sz val="10"/>
        <rFont val="Arial"/>
        <family val="2"/>
      </rPr>
      <t>whole dollars</t>
    </r>
    <r>
      <rPr>
        <sz val="10"/>
        <rFont val="Arial"/>
        <family val="2"/>
      </rPr>
      <t xml:space="preserve"> to avoid rounding errors.</t>
    </r>
  </si>
  <si>
    <t>2. Enter each of the school's trial balance codes that apply to each Kiwi Park code individually in the columns G - Z on this sheet.</t>
  </si>
  <si>
    <t>Other Learning Resources Expenses</t>
  </si>
  <si>
    <t>Finance Costs</t>
  </si>
  <si>
    <t>Cyclical Maintenance Provision</t>
  </si>
  <si>
    <t>Grants in Advance - Ministry</t>
  </si>
  <si>
    <t>Contribution - F&amp;E</t>
  </si>
  <si>
    <t>School Name:</t>
  </si>
  <si>
    <t>Kiwi Park Data Tab Instruction</t>
  </si>
  <si>
    <t>Input for Kiwi Park Data Tab</t>
  </si>
  <si>
    <t>The input for the Kiwi Park data sheet must remain here in order to translate the Trial balance into an appropriate format for MOE reporting; do not change the formula in columns "G" and "H".</t>
  </si>
  <si>
    <t>Work In Progress</t>
  </si>
  <si>
    <t>Kowhai Block</t>
  </si>
  <si>
    <t>Rimu Roof</t>
  </si>
  <si>
    <t>Electrical Switchboard</t>
  </si>
  <si>
    <t>Elimination Entries</t>
  </si>
  <si>
    <t>The purpose of this sheet is to outline the inter-entity transactions which must be eliminated on consolidation to show the true performance of the Group. Refer to (FISH section 6.4) for guidance as to whether or not a entity should be consolidated.</t>
  </si>
  <si>
    <t>Elimination Check (Should be Zero)</t>
  </si>
  <si>
    <t>Nature and description of Elimination Entry</t>
  </si>
  <si>
    <t>Elimination Values</t>
  </si>
  <si>
    <t>Budget Eliminations</t>
  </si>
  <si>
    <t>Operational Grants</t>
  </si>
  <si>
    <t>Bequests &amp; Grants</t>
  </si>
  <si>
    <t>Donation received from Controlled entity</t>
  </si>
  <si>
    <t>Donations</t>
  </si>
  <si>
    <t>Eliminate interunit revenue transaction (offsetting the credit)</t>
  </si>
  <si>
    <t>Activities</t>
  </si>
  <si>
    <t>Fundraising (Costs of Raising Funds)</t>
  </si>
  <si>
    <t>Laundry</t>
  </si>
  <si>
    <t>5. Learning Resources</t>
  </si>
  <si>
    <t>6. Administration</t>
  </si>
  <si>
    <t>Board Fees</t>
  </si>
  <si>
    <t>Donation made to school</t>
  </si>
  <si>
    <t>Eliminate interunit expenditure transaction (offsetting the debit)</t>
  </si>
  <si>
    <t>7. Other Revenue and Expenses</t>
  </si>
  <si>
    <t>Gain on Sales</t>
  </si>
  <si>
    <t>Impairment of accounts receivable (Trading)</t>
  </si>
  <si>
    <t>8. Property</t>
  </si>
  <si>
    <t>9. Depreciation</t>
  </si>
  <si>
    <t>10. Cash and Cash Equivalents</t>
  </si>
  <si>
    <t>Cash on Hand</t>
  </si>
  <si>
    <t>11. Accounts Receivable</t>
  </si>
  <si>
    <t>Eliminate interunit receivable balance (offsetting the debit)</t>
  </si>
  <si>
    <t>Provision for Uncollectibility</t>
  </si>
  <si>
    <t>12. Other Current Assets</t>
  </si>
  <si>
    <t>13. Inventories</t>
  </si>
  <si>
    <t>14. Investments</t>
  </si>
  <si>
    <t>15.1. Property, Plant and Equipment - Cost</t>
  </si>
  <si>
    <t>15.2. Property, Plant and Equipment - Accumulated Depreciation</t>
  </si>
  <si>
    <t>17. Other Non-current Assets</t>
  </si>
  <si>
    <t>Coop Shares</t>
  </si>
  <si>
    <t>18. Accounts Payable</t>
  </si>
  <si>
    <t>Operating Creditors</t>
  </si>
  <si>
    <t>Eliminate interunit receivable balance (offsetting the credit)</t>
  </si>
  <si>
    <t>19. Borrowings</t>
  </si>
  <si>
    <t>20. Revenue Received in Advance</t>
  </si>
  <si>
    <t>21. Other Liabilities</t>
  </si>
  <si>
    <t>22. Provision for Cyclical Maintenance</t>
  </si>
  <si>
    <t>24. Finance Lease Liability</t>
  </si>
  <si>
    <t>Later than One Year and no Later than Five Years</t>
  </si>
  <si>
    <t>25. Funds Held in Trust</t>
  </si>
  <si>
    <t>26. Funds Held for Capital Works Projects</t>
  </si>
  <si>
    <t>ILE Project</t>
  </si>
  <si>
    <t>GYM Upgrade</t>
  </si>
  <si>
    <t>Performing Arts</t>
  </si>
  <si>
    <t>5YP</t>
  </si>
  <si>
    <t>28. Funds Held on Behalf Cluster</t>
  </si>
  <si>
    <t>29. Equity</t>
  </si>
  <si>
    <t>Contribution from Owner</t>
  </si>
  <si>
    <t>Equity b/f</t>
  </si>
  <si>
    <t>Update these values first</t>
  </si>
  <si>
    <t>Kiwi Park School</t>
  </si>
  <si>
    <t>check Inc &amp; Exp = to Statement of Comp Rev &amp; Exp</t>
  </si>
  <si>
    <t>22. Painting Contract Liability</t>
  </si>
  <si>
    <t>23. Finance Lease Liability</t>
  </si>
  <si>
    <t>24. Funds Held in Trust</t>
  </si>
  <si>
    <t>25. Funds Held for Capital Works Projects</t>
  </si>
  <si>
    <t>26. Funds Held on Behalf Cluster</t>
  </si>
  <si>
    <t>27. Equity</t>
  </si>
  <si>
    <t>Page</t>
  </si>
  <si>
    <t>Statement</t>
  </si>
  <si>
    <r>
      <t xml:space="preserve">Refer to </t>
    </r>
    <r>
      <rPr>
        <b/>
        <sz val="10"/>
        <color rgb="FF0000FF"/>
        <rFont val="Arial"/>
        <family val="2"/>
      </rPr>
      <t>School annual reports</t>
    </r>
    <r>
      <rPr>
        <sz val="10"/>
        <rFont val="Arial"/>
        <family val="2"/>
      </rPr>
      <t xml:space="preserve"> which explains each of these components: </t>
    </r>
  </si>
  <si>
    <t>The school planning and reporting framework - Ministry of Education</t>
  </si>
  <si>
    <t>Presiding member's report / Principal's report</t>
  </si>
  <si>
    <t>[OPTIONAL]</t>
  </si>
  <si>
    <t>Please note that the only reporting format that can be prescribed in the annual report is the annual financial statements. This optional index page can be used for your full annual report, but there is no requirement to use it and you may modify it to suit your needs.</t>
  </si>
  <si>
    <t>List of all school board members</t>
  </si>
  <si>
    <t>Statement of variance</t>
  </si>
  <si>
    <t>Evaluation of student progress and achievement</t>
  </si>
  <si>
    <t>Report on how the school has given effect to Te Tiriti o Waitangi</t>
  </si>
  <si>
    <t>Statement of compliance with employment policy</t>
  </si>
  <si>
    <t>Other reports on special and contestable funding</t>
  </si>
  <si>
    <t>[RARE, NECESSARY IF APPLICABLE]</t>
  </si>
  <si>
    <t xml:space="preserve">A small number of schools receive special or contestable funding that requires separate disclosure. This is made clear in the funding documents. </t>
  </si>
  <si>
    <t>Statement of KiwiSport funding</t>
  </si>
  <si>
    <t>Annual financial statements</t>
  </si>
  <si>
    <t>The school's logo is optional, and its location on the page is not prescribed.</t>
  </si>
  <si>
    <t>CONSOLIDATED ANNUAL FINANCIAL STATEMENTS</t>
  </si>
  <si>
    <t>School Directory</t>
  </si>
  <si>
    <t>Ministry Number:</t>
  </si>
  <si>
    <t>Requires manual entry</t>
  </si>
  <si>
    <t>Principal:</t>
  </si>
  <si>
    <t>School Address:</t>
  </si>
  <si>
    <t>School Postal Address:</t>
  </si>
  <si>
    <t>School Phone:</t>
  </si>
  <si>
    <t>School Email:</t>
  </si>
  <si>
    <t>Accountant / Service Provider:</t>
  </si>
  <si>
    <t>Members of the Board:</t>
  </si>
  <si>
    <t>Optional but recommended disclosure</t>
  </si>
  <si>
    <t>Name</t>
  </si>
  <si>
    <t>Position</t>
  </si>
  <si>
    <t>How Position Gained</t>
  </si>
  <si>
    <t>Term Expired/ Expires</t>
  </si>
  <si>
    <t>Optional board member listing can be included here, or in your annual report on a separate sheet. If you choose to include it, all members who were on the Board during the reporting year should be listed (1 January to 31 December 2025).</t>
  </si>
  <si>
    <t>Presiding Member</t>
  </si>
  <si>
    <t>Principal ex Officio</t>
  </si>
  <si>
    <t>Parent Representative</t>
  </si>
  <si>
    <t>Staff Representative</t>
  </si>
  <si>
    <t>Index</t>
  </si>
  <si>
    <t xml:space="preserve">Group Statements </t>
  </si>
  <si>
    <t>Please note that the only reporting format that can be prescribed in the annual report is the annual financial statements.</t>
  </si>
  <si>
    <t xml:space="preserve">While this index page is prescribed as part of the model financial statements, you can (but are not required to) use this page (and the cover page) for your full annual report. </t>
  </si>
  <si>
    <t xml:space="preserve"> 6 - 29</t>
  </si>
  <si>
    <t>Notes to the Group Financial Statements</t>
  </si>
  <si>
    <t>30 - 32</t>
  </si>
  <si>
    <t>Independent Auditor's Report</t>
  </si>
  <si>
    <t>ETA 2020 s134 (5)</t>
  </si>
  <si>
    <t>[ESSENTIAL]</t>
  </si>
  <si>
    <t>The Board accepts responsibility for the preparation of the annual consolidated financial statements and the judgements used in these consolidated financial statements.</t>
  </si>
  <si>
    <t>The management (including the principal and others as directed by the Board) accepts responsibility for establishing and maintaining a system of internal controls designed to provide reasonable assurance as to the integrity and reliability of the group's financial reporting.</t>
  </si>
  <si>
    <t>Full Name of Presiding Member</t>
  </si>
  <si>
    <t>Full Name of Principal</t>
  </si>
  <si>
    <t>Signature of Presiding Member</t>
  </si>
  <si>
    <t>Signature of Principal</t>
  </si>
  <si>
    <t>Date</t>
  </si>
  <si>
    <t>Required</t>
  </si>
  <si>
    <t>PBE IPSAS 1.21(b)</t>
  </si>
  <si>
    <t>School</t>
  </si>
  <si>
    <t>Group</t>
  </si>
  <si>
    <t>PBE IPSAS 1.128</t>
  </si>
  <si>
    <t>Notes</t>
  </si>
  <si>
    <t>Government Grants</t>
  </si>
  <si>
    <t xml:space="preserve">Locally Raised Funds </t>
  </si>
  <si>
    <t>Use of Proprietor's Land and Buildings</t>
  </si>
  <si>
    <t>PBE IPSAS 1.99.1(a)</t>
  </si>
  <si>
    <t>Gain on Sale of Property, Plant and Equipment</t>
  </si>
  <si>
    <t xml:space="preserve">Hostel </t>
  </si>
  <si>
    <t>PBE IPSAS 1.98.3</t>
  </si>
  <si>
    <t>Total Revenue</t>
  </si>
  <si>
    <t>PBE IPSAS 1.109</t>
  </si>
  <si>
    <t>Expense</t>
  </si>
  <si>
    <t>Locally Raised Funds</t>
  </si>
  <si>
    <t>Learning Resources</t>
  </si>
  <si>
    <t>Administration</t>
  </si>
  <si>
    <t>PBE IPSAS 1.99.1(b)</t>
  </si>
  <si>
    <t>Property</t>
  </si>
  <si>
    <t>Other Expense</t>
  </si>
  <si>
    <t>PBE IPSAS 1.99.1(aa)</t>
  </si>
  <si>
    <t>Loss on Disposal of Property, Plant and Equipment</t>
  </si>
  <si>
    <t>Total expense</t>
  </si>
  <si>
    <t>PBE IPSAS 1.99.1(f)</t>
  </si>
  <si>
    <t>Net Surplus / (Deficit) for the year</t>
  </si>
  <si>
    <t xml:space="preserve">Grey cells require manual entry </t>
  </si>
  <si>
    <t xml:space="preserve">Note: This line is mandatory even if the value is nil. </t>
  </si>
  <si>
    <t>PBE IPSAS 1.98.1(b)</t>
  </si>
  <si>
    <t>Other Comprehensive Revenue and Expense</t>
  </si>
  <si>
    <r>
      <t>If you have</t>
    </r>
    <r>
      <rPr>
        <b/>
        <sz val="10"/>
        <rFont val="Arial"/>
        <family val="2"/>
      </rPr>
      <t xml:space="preserve"> no</t>
    </r>
    <r>
      <rPr>
        <sz val="10"/>
        <rFont val="Arial"/>
        <family val="2"/>
      </rPr>
      <t xml:space="preserve"> items of Other Comprehensive Revenue and Expense then disclose as nil using a single line</t>
    </r>
  </si>
  <si>
    <t>Item that will not be reclassified to surplus(deficit)</t>
  </si>
  <si>
    <t>(see Kiwi Park Single School Model example).</t>
  </si>
  <si>
    <t>Gain on equity investment revaluations</t>
  </si>
  <si>
    <r>
      <t xml:space="preserve">If you </t>
    </r>
    <r>
      <rPr>
        <b/>
        <sz val="10"/>
        <rFont val="Arial"/>
        <family val="2"/>
      </rPr>
      <t>do</t>
    </r>
    <r>
      <rPr>
        <sz val="10"/>
        <rFont val="Arial"/>
        <family val="2"/>
      </rPr>
      <t xml:space="preserve"> have items of Other Comprehensive Revenue and Expense then these will need to be disclosed </t>
    </r>
  </si>
  <si>
    <r>
      <t xml:space="preserve">as a separate line item for each item for the period. As per </t>
    </r>
    <r>
      <rPr>
        <b/>
        <sz val="10"/>
        <rFont val="Arial"/>
        <family val="2"/>
      </rPr>
      <t>PBE IPSAS 1.103.1</t>
    </r>
  </si>
  <si>
    <t>Total other comprehensive revenue and expense</t>
  </si>
  <si>
    <r>
      <t xml:space="preserve">Examples of 'other comprehensive </t>
    </r>
    <r>
      <rPr>
        <b/>
        <u val="singleAccounting"/>
        <sz val="10"/>
        <rFont val="Arial"/>
        <family val="2"/>
      </rPr>
      <t>revenue</t>
    </r>
    <r>
      <rPr>
        <b/>
        <sz val="10"/>
        <rFont val="Arial"/>
        <family val="2"/>
      </rPr>
      <t xml:space="preserve"> and expense'</t>
    </r>
  </si>
  <si>
    <r>
      <t>Item that could be</t>
    </r>
    <r>
      <rPr>
        <i/>
        <u val="singleAccounting"/>
        <sz val="10"/>
        <rFont val="Arial"/>
        <family val="2"/>
      </rPr>
      <t xml:space="preserve"> reclassified</t>
    </r>
    <r>
      <rPr>
        <i/>
        <sz val="10"/>
        <rFont val="Arial"/>
        <family val="2"/>
      </rPr>
      <t xml:space="preserve"> to surplus/(deficit)</t>
    </r>
  </si>
  <si>
    <t xml:space="preserve">Financial assets at fair value through other comprehensive revenue and expense </t>
  </si>
  <si>
    <t>PBE IPSAS 1.98.1(c)</t>
  </si>
  <si>
    <t>Total Comprehensive Revenue and Expense for the Year</t>
  </si>
  <si>
    <t>prior year only and if not restating prior year figures</t>
  </si>
  <si>
    <t>Item that will not be reclassified to surplus/(deficit)</t>
  </si>
  <si>
    <t xml:space="preserve">Gain on property revaluations </t>
  </si>
  <si>
    <t>The above Consolidated Statement of Comprehensive Revenue and Expense should be read in conjunction with the accompanying notes which form part of these financial statements.</t>
  </si>
  <si>
    <t>Total comprehensive revenue and expense</t>
  </si>
  <si>
    <t>Check to Inputs Sheet - School</t>
  </si>
  <si>
    <t>Check to Inputs Sheet - Group</t>
  </si>
  <si>
    <t>Budget</t>
  </si>
  <si>
    <r>
      <t xml:space="preserve">References to Comprehensive Revenue and Expense are to meet the requirements of </t>
    </r>
    <r>
      <rPr>
        <b/>
        <sz val="10"/>
        <rFont val="Arial"/>
        <family val="2"/>
      </rPr>
      <t xml:space="preserve">PBE Accounting Standards Reduced Disclosure Regime </t>
    </r>
    <r>
      <rPr>
        <sz val="10"/>
        <rFont val="Arial"/>
        <family val="2"/>
      </rPr>
      <t>and the accompanying notes that form part of these financial statements.</t>
    </r>
  </si>
  <si>
    <t>PBE IPSAS 1.21(c)</t>
  </si>
  <si>
    <t>Required?</t>
  </si>
  <si>
    <t>Check to Statement of Financial Position - School</t>
  </si>
  <si>
    <t>Check to Statement of Financial Position - Group</t>
  </si>
  <si>
    <t>Equity at 1 January</t>
  </si>
  <si>
    <t>PBE IPSAS 1.118(a)</t>
  </si>
  <si>
    <t>Total comprehensive revenue and expense for the year</t>
  </si>
  <si>
    <r>
      <rPr>
        <b/>
        <sz val="10"/>
        <rFont val="Arial"/>
        <family val="2"/>
      </rPr>
      <t>Contributions from the Ministry of Education</t>
    </r>
    <r>
      <rPr>
        <sz val="10"/>
        <rFont val="Arial"/>
        <family val="2"/>
      </rPr>
      <t xml:space="preserve">
Each type of contribution should be disclosed in a separate line e.g. Te Mana Tūhono, Furniture and Equipment Grant, Other.</t>
    </r>
  </si>
  <si>
    <t>Contribution - Furniture and Equipment Grant</t>
  </si>
  <si>
    <t>PBE IPSAS 1.119(a)</t>
  </si>
  <si>
    <t>Contributions from the Ministry of Education</t>
  </si>
  <si>
    <t>Distributions to the Ministry of Education</t>
  </si>
  <si>
    <t>PBE IPSAS 1.88(o)</t>
  </si>
  <si>
    <t>Equity at 31 December</t>
  </si>
  <si>
    <r>
      <rPr>
        <b/>
        <sz val="10"/>
        <rFont val="Arial"/>
        <family val="2"/>
      </rPr>
      <t>Distributions to the Ministry of Education</t>
    </r>
    <r>
      <rPr>
        <sz val="10"/>
        <rFont val="Arial"/>
        <family val="2"/>
      </rPr>
      <t xml:space="preserve">
These are usually in the form of contributions of funding by the school for a Ministry owned property project in order for the Ministry to retain ownership. See Guidance - General, Board Contributions for further guidance.</t>
    </r>
  </si>
  <si>
    <t>PBE IPSAS 1.95</t>
  </si>
  <si>
    <t>Accumulated comprehensive revenue and expense</t>
  </si>
  <si>
    <t xml:space="preserve">PBE IPSAS 1.95 (c) </t>
  </si>
  <si>
    <t>Reserves</t>
  </si>
  <si>
    <t xml:space="preserve">Reserved Equity </t>
  </si>
  <si>
    <t>Reserve Movements Analysis</t>
  </si>
  <si>
    <t>If a School receives funds for a specific purpose, but there is no requirement to repay funds if not spent, they can disclose these separately as Reserved Equity.</t>
  </si>
  <si>
    <t>PBE IPSAS 1.119(c)</t>
  </si>
  <si>
    <t>For example:</t>
  </si>
  <si>
    <t>Balance at 1 January</t>
  </si>
  <si>
    <t>These funds arose from [a bequest from J Smith of $5000]. These funds are held for use solely on [new technology] as required by the terms of the bequest.</t>
  </si>
  <si>
    <t>Equity investment revaluation reserve transfer on disposal</t>
  </si>
  <si>
    <t>The school is not required to repay these funds.</t>
  </si>
  <si>
    <t>Surplus/(deficit) for the year</t>
  </si>
  <si>
    <t>If your School has components of equity classified as reserves, the opening balance, movements during the year, and closing balance for each reserve must be disclosed. This disclosure can be made on the face of this statement or as a note in the financial statements.</t>
  </si>
  <si>
    <t>Balance 31 December</t>
  </si>
  <si>
    <t>Equity investment revaluation reserves</t>
  </si>
  <si>
    <t>Grey Cells require manual entry</t>
  </si>
  <si>
    <t>PBE IPSAS 30.24(a)(vii)</t>
  </si>
  <si>
    <t>Net change in fair value</t>
  </si>
  <si>
    <t>PBE IPSAS 30.14A(e)</t>
  </si>
  <si>
    <t>Transfer to accumulated surplus/deficit on disposal</t>
  </si>
  <si>
    <t>Total equity</t>
  </si>
  <si>
    <t>The above Consolidated Statement of Changes in Net Assets/Equity should be read in conjunction with the accompanying notes which form part of these financial statements.</t>
  </si>
  <si>
    <t>PBE IPSAS 1.21(a)</t>
  </si>
  <si>
    <t>PBE IPSAS 1.90,128</t>
  </si>
  <si>
    <t>PBE IPSAS 1.70,76</t>
  </si>
  <si>
    <t>Current Assets</t>
  </si>
  <si>
    <t>PBE IPSAS 1.88(i)</t>
  </si>
  <si>
    <t>Cash and Cash Equivalents</t>
  </si>
  <si>
    <t>PBE IPSAS 1.88(g),(h)</t>
  </si>
  <si>
    <t xml:space="preserve">Accounts Receivable </t>
  </si>
  <si>
    <t>PBE IPSAS 1.89</t>
  </si>
  <si>
    <t>PBE IPSAS 1.88(f)</t>
  </si>
  <si>
    <t>Inventories</t>
  </si>
  <si>
    <t>PBE IPSAS 1.88(d)</t>
  </si>
  <si>
    <t>Investments</t>
  </si>
  <si>
    <t>Funds receivable for Capital Works Projects</t>
  </si>
  <si>
    <t>PBE IPSAS 1.70,80</t>
  </si>
  <si>
    <t>Current Liabilities</t>
  </si>
  <si>
    <t>PBE IPSAS 1.88(j),(k)</t>
  </si>
  <si>
    <t xml:space="preserve">Accounts Payable </t>
  </si>
  <si>
    <t>PBE IPSAS 1.88(m)</t>
  </si>
  <si>
    <t>Borrowings</t>
  </si>
  <si>
    <t>Revenue Received in Advance</t>
  </si>
  <si>
    <t>PBE IPSAS 1.88(l)</t>
  </si>
  <si>
    <t>Provision for Cyclical Maintenance</t>
  </si>
  <si>
    <t xml:space="preserve">Finance Lease Liability </t>
  </si>
  <si>
    <t>Funds held in Trust</t>
  </si>
  <si>
    <t>Funds held for Capital Works Projects</t>
  </si>
  <si>
    <t>Funds held on behalf of School Cluster</t>
  </si>
  <si>
    <t>Working Capital Surplus/(Deficit)</t>
  </si>
  <si>
    <t>Non-current Assets</t>
  </si>
  <si>
    <t xml:space="preserve">Investments </t>
  </si>
  <si>
    <t>PBE IPSAS 1.88(a)</t>
  </si>
  <si>
    <t>Property, Plant and Equipment</t>
  </si>
  <si>
    <t>Non-current Liabilities</t>
  </si>
  <si>
    <t>Finance Lease Liability</t>
  </si>
  <si>
    <t>Net Assets</t>
  </si>
  <si>
    <t>Check Balancing of Statement of Financial Position - School</t>
  </si>
  <si>
    <t>Check balancing of Statement of Financial Position - Group</t>
  </si>
  <si>
    <t>Equity:</t>
  </si>
  <si>
    <t>PBE IPSAS 1.95(b)</t>
  </si>
  <si>
    <t>PBE IPSAS 1.95(c)</t>
  </si>
  <si>
    <r>
      <t xml:space="preserve">References to Financial Position are to meet the requirements of </t>
    </r>
    <r>
      <rPr>
        <b/>
        <sz val="10"/>
        <rFont val="Arial"/>
        <family val="2"/>
      </rPr>
      <t>PBE Accounting Standards Reduced Disclosure Regime</t>
    </r>
    <r>
      <rPr>
        <sz val="10"/>
        <rFont val="Arial"/>
        <family val="2"/>
      </rPr>
      <t xml:space="preserve"> and the accompany notes form part of these financial statements</t>
    </r>
  </si>
  <si>
    <t>The above Consolidated Statement of Financial Position should be read in conjunction with the accompanying notes which form part of these financial statements.</t>
  </si>
  <si>
    <t>PBE IPSAS 1.21(d)</t>
  </si>
  <si>
    <t>PBE IPSAS 2.18,22,27</t>
  </si>
  <si>
    <t>Cash flows from Operating Activities</t>
  </si>
  <si>
    <t>International Students</t>
  </si>
  <si>
    <r>
      <t>Goods and Services Tax (</t>
    </r>
    <r>
      <rPr>
        <sz val="10"/>
        <rFont val="Arial"/>
        <family val="2"/>
      </rPr>
      <t>net</t>
    </r>
    <r>
      <rPr>
        <sz val="10"/>
        <color indexed="8"/>
        <rFont val="Arial"/>
        <family val="2"/>
      </rPr>
      <t>)</t>
    </r>
  </si>
  <si>
    <t>Payments to Employees</t>
  </si>
  <si>
    <t>Payments to Suppliers</t>
  </si>
  <si>
    <t>PBE IPSAS 2.40</t>
  </si>
  <si>
    <t>Interest Paid</t>
  </si>
  <si>
    <t>Grey cells require manual entry</t>
  </si>
  <si>
    <t xml:space="preserve">Net cash from / (to) the Operating Activities </t>
  </si>
  <si>
    <t>PBE IPSAS 2.18,25</t>
  </si>
  <si>
    <t>Cash flows from Investing Activities</t>
  </si>
  <si>
    <t>Proceeds from Sale of Property Plant &amp; Equipment (and Intangibles)</t>
  </si>
  <si>
    <t xml:space="preserve">All payments under Cash Flows from Investing Activities should have a credit balance and proceeds should have a debit balance. If your balances are not showing correctly on the face of your statements, you need to review and correct your cash flow workings in the cash flow worksheet. If the balances are incorrect, the cells will be highlighted. All current year cells should be white. </t>
  </si>
  <si>
    <t>Purchase of Property Plant &amp; Equipment (and Intangibles)</t>
  </si>
  <si>
    <t>Purchase of Investments</t>
  </si>
  <si>
    <t>Proceeds from Sale of Investments</t>
  </si>
  <si>
    <t>Net cash from / (to) the Investing Activities</t>
  </si>
  <si>
    <t>PBE IPSAS 2.18,26</t>
  </si>
  <si>
    <t>Cash flows from Financing Activities</t>
  </si>
  <si>
    <t>Furniture and Equipment Grant</t>
  </si>
  <si>
    <t>Contributions from Ministry of Education</t>
  </si>
  <si>
    <t>Distributions to Ministry of Education</t>
  </si>
  <si>
    <t>Finance Lease Payments</t>
  </si>
  <si>
    <t>Loans Received</t>
  </si>
  <si>
    <t>Repayment of Borrowings</t>
  </si>
  <si>
    <t>Funds Administered on Behalf of Other Parties</t>
  </si>
  <si>
    <t>Net cash from / (to) Financing Activities</t>
  </si>
  <si>
    <t>Net increase/(decrease) in cash and cash equivalents</t>
  </si>
  <si>
    <t>Cash and cash equivalents at the beginning of the year</t>
  </si>
  <si>
    <t>Cash and cash equivalents at the end of the year</t>
  </si>
  <si>
    <t xml:space="preserve">The Consolidated Statement of Cash Flows records only those cash flows directly within the control of the School. This means centrally funded teachers' salaries, use of land and buildings grant and expense and other notional items have been excluded. </t>
  </si>
  <si>
    <t>Examples of other notional items may include Te Mana Tūhono and Ka Ora, Ka Ako (Healthy School Lunches Programme) - external model only.</t>
  </si>
  <si>
    <t>The above Consolidated Statement of Cash Flows should be read in conjunction with the accompanying notes which form part of these financial statements.</t>
  </si>
  <si>
    <t>PBE IPSAS 1.21(f),127</t>
  </si>
  <si>
    <t>1. Statement of Accounting Policies</t>
  </si>
  <si>
    <t>Policies marked [ESSENTIAL] in column E must be included. Other policies must be included if relevant to your School’s specific circumstances. Policies are labelled by formula according to column P. This will need adjustment if policies are removed, to ensure correct alphabetical order with no omissions. Grey shaded lines require manual input. Remove shading before submitting to your auditor</t>
  </si>
  <si>
    <t>No</t>
  </si>
  <si>
    <t>Note - The accounting policies in the model financial statements have been developed with reference to the accounting standards, but these policies need to be reviewed for each school so they reflect the school’s policies. Therefore exclude policies where they are not relevant to your school. 
For example, a school with no inventory recorded at balance date should exclude the inventory policy. We also acknowledge that you may need to add line items, policies and notes for material balances not considered by this model. Omissions or misstatements of items are material if they could, individually or collectively, influence the decisions or assessments of users made on the basis of the financial statements. If a school wants to deviate from the standard policy for a particular balance, they should discuss it with their accounting service provider or Finance advisor.</t>
  </si>
  <si>
    <t>(see bottom of web page)</t>
  </si>
  <si>
    <t>a</t>
  </si>
  <si>
    <t>PBE IPSAS 1.150(a),(c),(d)</t>
  </si>
  <si>
    <t>This paragraph will need to be updated with the actual nature of the subsidiary, whether that be a controlled Trust, preschool, or other controlled entity. Refer below link for guidance on consolidated entities.</t>
  </si>
  <si>
    <t>PBE IPSAS 1.28.2 (c )</t>
  </si>
  <si>
    <t>PBE IPSAS 20.25</t>
  </si>
  <si>
    <t>The School’s subsidiary is incorporated and domiciled in New Zealand.</t>
  </si>
  <si>
    <t>Reporting Period</t>
  </si>
  <si>
    <t>PBE IPSAS 1.63(a),(b),( c)</t>
  </si>
  <si>
    <r>
      <t>[ESSENTIAL]</t>
    </r>
    <r>
      <rPr>
        <b/>
        <sz val="10"/>
        <color indexed="23"/>
        <rFont val="Arial"/>
        <family val="2"/>
      </rPr>
      <t xml:space="preserve"> </t>
    </r>
  </si>
  <si>
    <t>PBE IPSAS 14.26</t>
  </si>
  <si>
    <t>PBE IPSAS 1.127(a)</t>
  </si>
  <si>
    <t>Basis of Preparation</t>
  </si>
  <si>
    <t>PBE IPSAS 1 Appendix B</t>
  </si>
  <si>
    <t>The consolidated financial statements have been prepared on a going concern basis, and the accounting policies have been consistently applied throughout the period.</t>
  </si>
  <si>
    <t>Basis of Consolidation</t>
  </si>
  <si>
    <t>PBE IPSAS 35.40 (c )</t>
  </si>
  <si>
    <t xml:space="preserve">The consolidated financial statements are prepared by adding together like items of assets, liabilities, equity, revenue, expenses, and cash flows of entities in the group on a line-by-line basis. All intra-group balances, transactions, revenue, and expenses are eliminated on consolidation.
</t>
  </si>
  <si>
    <t xml:space="preserve">Update with subsidiary name in this paragraph. If the subsidiary is reporting under the same accounting policies then the wording of this note is appropriate. If not (on tier 3 for example) the school will need to assess whether there are any material adjustments required on consolidation which may arise as a result of the respective accounting policies applied. </t>
  </si>
  <si>
    <t>Subsidiaries</t>
  </si>
  <si>
    <t>PBE IPSAS 35.19, 39</t>
  </si>
  <si>
    <t>Subsidiaries are entities controlled by the Group. The Group ‘controls’ an entity when it is exposed, or has rights, to variable benefits from its involvement with the other entity and has the ability to affect the nature or amount of those benefits through its power over the other entity. The financial statements of subsidiaries are included in the consolidated financial statements from the date on which control commences until the date on which control ceases.</t>
  </si>
  <si>
    <t>PBE IPSAS 35.48, 51</t>
  </si>
  <si>
    <t>Changes in the Group’s interest in a subsidiary that do not result in a loss of control are accounted for as transactions with owners in their capacity as owners.</t>
  </si>
  <si>
    <t>PBE IPSAS 35.52, 54-55</t>
  </si>
  <si>
    <t>When the Group loses control over a subsidiary, it derecognises the assets and liabilities of the subsidiary, and any related non-controlling interests and other components of equity. Any resulting gain or loss is recognised in surplus or deficit. Any interest retained in the former subsidiary is measured at fair value when control is lost.</t>
  </si>
  <si>
    <t>PBE IPSAS 1.28.2(a),(b)</t>
  </si>
  <si>
    <t>Financial Reporting Standards Applied</t>
  </si>
  <si>
    <t>PBE IPSAS 1.28</t>
  </si>
  <si>
    <t xml:space="preserve">The Education and Training Act 2020 requires the School, as a Crown entity, to prepare financial statements with reference to generally accepted accounting practice. The consolidated financial statements have been prepared with reference to generally accepted accounting practice in New Zealand, applying Public Sector Public Benefit Entity (PBE) Standards Reduced Disclosure Regime as appropriate to public benefit entities that qualify for Tier 2 reporting. The Group is considered a Public Benefit Entity as it meets the criteria specified as 'having a primary objective to provide goods and/or services for community or social benefit and where any equity has been provided with a view to supporting that primary objective rather than for financial return to equity holders'. </t>
  </si>
  <si>
    <t>PBE IPSAS 1, RDR 28.1</t>
  </si>
  <si>
    <t>PBE Accounting Standards Reduced Disclosure Regime</t>
  </si>
  <si>
    <r>
      <t>The Group qualifies for Tier 2 as the group is not publicly accountable and is not considered large as it falls below the expenditure threshold of $33 million per year. All</t>
    </r>
    <r>
      <rPr>
        <sz val="10"/>
        <color indexed="8"/>
        <rFont val="Arial"/>
        <family val="2"/>
      </rPr>
      <t xml:space="preserve"> relevant reduced disclosure concessions hav</t>
    </r>
    <r>
      <rPr>
        <sz val="10"/>
        <rFont val="Arial"/>
        <family val="2"/>
      </rPr>
      <t>e been taken.</t>
    </r>
  </si>
  <si>
    <t>Measurement Base</t>
  </si>
  <si>
    <t>The consolidated financial statements are prepared on the historical cost basis unless otherwise noted in a specific accounting policy.</t>
  </si>
  <si>
    <t>Presentation Currency</t>
  </si>
  <si>
    <t>PBE IPSAS 1.63(d),( e)</t>
  </si>
  <si>
    <t>These consolidated financial statements are presented in New Zealand dollars, rounded to the nearest dollar.</t>
  </si>
  <si>
    <t>PBE IPSAS 1.132</t>
  </si>
  <si>
    <t>Specific Accounting Policies</t>
  </si>
  <si>
    <r>
      <t>The accounting policies used in the preparation of these consolidated financial statements are set out below.</t>
    </r>
    <r>
      <rPr>
        <strike/>
        <sz val="10"/>
        <rFont val="Arial"/>
        <family val="2"/>
      </rPr>
      <t/>
    </r>
  </si>
  <si>
    <t>PBE IPSAS 1.140</t>
  </si>
  <si>
    <t>Critical Accounting Estimates And Assumptions</t>
  </si>
  <si>
    <t>The preparation of financial statements requires management to make judgements, estimates and assumptions that affect the application of accounting policies and the reported amounts of assets, liabilities, revenue and expenses. Actual results may differ from these estimates.</t>
  </si>
  <si>
    <t>Estimates and underlying assumptions are reviewed on an ongoing basis. Revisions to accounting estimates are recognised in the period in which the estimate is revised and in any future periods affected.</t>
  </si>
  <si>
    <t xml:space="preserve">No </t>
  </si>
  <si>
    <t>Note - The Group should consider disclosing information about key assumptions concerning the future and other key sources of estimation uncertainty at reporting date, that have a significant risk of causing material adjustment to the carrying amounts of assets and liabilities within the next financial year. Information should be disclosed that helps users of the financial statements understand the judgments management makes about the future and about other key sources of estimation uncertainty.
Examples of the types of disclosures made are: 
- The nature of the assumption and other estimation uncertainty;
- The sensitivity of carrying amounts to the methods, assumptions, and estimates underlying their calculation, including the reasons for the sensitivity;
- The expected resolution of an uncertainty and the range of reasonably possible outcomes within the next financial year in respect of the carrying amounts of the assets and liabilities affected; and
- An explanation of changes made to past assumptions concerning those assets and liabilities, if the uncertainty remains unresolved.</t>
  </si>
  <si>
    <t xml:space="preserve">The following disclosures are examples of critical accounting estimates: </t>
  </si>
  <si>
    <t>Cyclical maintenance</t>
  </si>
  <si>
    <t>Useful lives of property, plant and equipment</t>
  </si>
  <si>
    <t>PBE IPSAS 1.137</t>
  </si>
  <si>
    <t>Critical Judgements in applying accounting policies</t>
  </si>
  <si>
    <t>Management has exercised the following critical judgements in applying accounting policies:</t>
  </si>
  <si>
    <t>Classification of leases</t>
  </si>
  <si>
    <t>PBE IPSAS 13.8,42,A5</t>
  </si>
  <si>
    <t>Determining whether a lease is a finance lease or an operating lease requires judgement as to whether the lease transfers substantially all the risks and rewards of ownership to the Group. A lease is classified as a finance lease if it transfers substantially all risks and rewards incidental to ownership of an underlying asset to the lessee. In contrast, an operating lease is a lease that does not transfer substantially all the risks and rewards incidental to ownership of an asset to the lessee.</t>
  </si>
  <si>
    <t>Ensure the note number is updated as appropriate for the actual number that the School uses.</t>
  </si>
  <si>
    <t>PBE IPSAS 9.39(a)</t>
  </si>
  <si>
    <t>Recognition of grants</t>
  </si>
  <si>
    <t>Consolidation of entities</t>
  </si>
  <si>
    <t>PBE IPSAS 1.108</t>
  </si>
  <si>
    <t>PBE IPSAS 23.107(a),(b)</t>
  </si>
  <si>
    <r>
      <t xml:space="preserve">The Group receives funding from the Ministry of Education. The following are the main types of funding that the School receives.
Operational grants are recorded as revenue when the Group has the rights to the funding, which is in the year that the funding is received. 
Teachers salaries grants are recorded as revenue when the Group has the rights to the funding in the salary period they relate to. The grants are not received in cash by the Group and are paid directly to teachers by the Ministry of Education. 
Other Ministry Grants for directly funded programs are recorded as revenue when the School has the rights to the funding in the period they relate to. The grants are not received in cash by the School and are paid directly by the Ministry of Education.
The property from which the School operates is owned by the Crown and managed by the Ministry of Education on behalf of the Crown. Grants for the use of land and buildings are not received in cash by the School as they equate to the deemed expense for using the land and buildings which are owned by the Crown. The School’s use of the land and buildings as occupant is based on a property occupancy document as gazetted by the Ministry. The expense is based on an assumed market rental yield on the value of land and buildings as used for rating purposes. 
This is a non-cash revenue that is offset by a non-cash expense. The use of land and buildings grants and associated expenditure are recorded in the period the School uses the land and buildings.
</t>
    </r>
    <r>
      <rPr>
        <b/>
        <sz val="10"/>
        <color rgb="FF000000"/>
        <rFont val="Arial"/>
        <family val="2"/>
      </rPr>
      <t xml:space="preserve">For Integrated Groups, this note should instead include the following:
</t>
    </r>
    <r>
      <rPr>
        <sz val="10"/>
        <color rgb="FF000000"/>
        <rFont val="Arial"/>
        <family val="2"/>
      </rPr>
      <t xml:space="preserve">The property from which the School operates is owned by the Proprietor. Grants for the use of land and buildings are also not received in cash by the school however they equate to the deemed expense for using the land and buildings. This expense is based on an assumed market rental yield on the land and buildings as used for rating purposes. 
This is a non-cash revenue that is offset by a non-cash expense. The use of land and buildings grants and associated expenditure are recorded in the period the School uses the land and buildings.
</t>
    </r>
  </si>
  <si>
    <t>Update appropriately depending if integrated or not</t>
  </si>
  <si>
    <t>Other Grants where conditions exist</t>
  </si>
  <si>
    <t xml:space="preserve">Other grants are recorded as revenue when the Group has the rights to the funding, unless there are unfulfilled conditions attached to the grant, in which case the amount relating to the unfulfilled conditions is recognised as a liability and released to revenue as the conditions are fulfilled. 
For Integrated Groups this note should also include the following:
Grants for the use of land and buildings are also not received in cash by the Group as they equate to the deemed
expense for using the land and buildings which are owned by the Proprietor. Use of land and building grants are
recorded as income in the period the school uses the land and building.
</t>
  </si>
  <si>
    <t>Donations, Gifts and Bequests</t>
  </si>
  <si>
    <t>Good practice</t>
  </si>
  <si>
    <t>Donations, gifts and bequests are recognised as an asset and revenue when the right to receive funding or the asset has been established unless there is an obligation to return funds if conditions are not met. If conditions are not met funding is recognised as revenue in advance and recognised as revenue when conditions are satisfied.</t>
  </si>
  <si>
    <t>Interest Revenue</t>
  </si>
  <si>
    <t xml:space="preserve">Interest Revenue earned on cash and cash equivalents and investments is recorded as revenue in the period it is earned. </t>
  </si>
  <si>
    <t>[ESSENTIAL, if any leases held]</t>
  </si>
  <si>
    <t xml:space="preserve">Payments made under operating leases are recognised in the Consolidated Statement of Comprehensive Revenue and Expense on a straight line basis over the term of the lease. </t>
  </si>
  <si>
    <t>PBE IPSAS 13.34</t>
  </si>
  <si>
    <t>Finance lease payments are apportioned between the finance charge and the reduction of the outstanding liability. The finance charge is allocated to each period during the lease term on an effective interest basis.</t>
  </si>
  <si>
    <t>PBE IPSAS 2.57</t>
  </si>
  <si>
    <t>Cash and cash equivalents include cash on hand, bank balances, deposits held at call with banks, and other short term highly liquid investments with original maturities of 90 days or less, and bank overdrafts. The carrying amount of cash and cash equivalents represent fair value.</t>
  </si>
  <si>
    <t>PBE IPSAS 30.25</t>
  </si>
  <si>
    <t>PBE IFRS 9.5.1.1,5.5.15</t>
  </si>
  <si>
    <t>Short-term receivables are recorded at the amount due, less an allowance for expected credit losses (uncollectable debts). The schools receivables are largely made up of funding from the Ministry of Education, therefore the level of uncollectable debts is not considered to be material. However, short-term receivables are written off when there is no reasonable expectation of recovery.</t>
  </si>
  <si>
    <t>PBE IPSAS 30.40F (c )</t>
  </si>
  <si>
    <t>PBE IPSAS 30.40F(e )</t>
  </si>
  <si>
    <t>PBE IPSAS 12.47(b)</t>
  </si>
  <si>
    <t>[ESSENTIAL, if the school holds inventory]</t>
  </si>
  <si>
    <t>PBE IPSAS 12.47(a)</t>
  </si>
  <si>
    <t xml:space="preserve">Inventories are consumable items held for sale and are comprised of stationery and school uniforms. They are stated at the lower of cost and net realisable value. Cost is determined on a first in, first out basis. Net realisable value is the estimated selling price in the ordinary course of activities less the estimated costs necessary to make the sale. Any write down from cost to net realisable value is recorded as an expense in the Consolidated Statement of Comprehensive Revenue and Expense in the period of the write down. </t>
  </si>
  <si>
    <t>PBE IPSAS 12.15</t>
  </si>
  <si>
    <t>PBE IPSAS 12.17(a)</t>
  </si>
  <si>
    <t>PBE IPSAS 12.44</t>
  </si>
  <si>
    <t>PBE IPSAS 1.93</t>
  </si>
  <si>
    <t>[ESSENTIAL, if any investments held]</t>
  </si>
  <si>
    <t>Bank term deposits are initially measured at the amount invested. Interest is subsequently accrued and added to the investment balance. A loss allowance for expected credit losses is recognised if the estimated loss allowance is material.</t>
  </si>
  <si>
    <t>PBE IFRS 9.5.1.1, 5.2.1(a)</t>
  </si>
  <si>
    <t>PBE IFRS 9.4.1.4</t>
  </si>
  <si>
    <t>Equity investments are designated at initial recognition at fair value through other comprehensive revenue and expense because they are investments that the Group intends to hold for long term strategic purposes. They are initially measured at fair value plus transaction costs. They are subsequently measured at their fair value with gains and losses recognised in other comprehensive revenue and expense. When sold, the cumulative gain or loss previously recognised in other comprehensive revenue and expense is transferred within equity to accumulated surplus/(deficit).</t>
  </si>
  <si>
    <t>PBE IFRS 9.5.1.1</t>
  </si>
  <si>
    <t>PBE IFRS 9.5.7.1</t>
  </si>
  <si>
    <t>The Group has met the requirements of Section 154 (2)(b)(ii) of the Education and Training Act 2020 in relation to the acquisition of investment securities.</t>
  </si>
  <si>
    <t>PBE IPSAS 1.132 (c )</t>
  </si>
  <si>
    <t xml:space="preserve">Land and buildings owned by the Crown are excluded from these consolidated financial statements. The Board’s use of the land and buildings as ‘occupant’ is based on a property occupancy document. </t>
  </si>
  <si>
    <t xml:space="preserve">Improvements (funded by the Board) to buildings owned by the Crown are recorded at cost, less accumulated depreciation and impairment losses. </t>
  </si>
  <si>
    <t>PBE IPSAS 17.88(a)</t>
  </si>
  <si>
    <t>Property, plant and equipment are recorded at cost or, in the case of donated assets, fair value at the date of receipt, less accumulated depreciation and impairment losses. Cost or fair value, as the case may be, includes those costs that relate directly to bringing the asset to the location where it will be used and making sure it is in the appropriate condition for its intended use.</t>
  </si>
  <si>
    <t>PBE IPSAS 17.14</t>
  </si>
  <si>
    <t>PBE IPSAS 17.57,83,86</t>
  </si>
  <si>
    <r>
      <t>Gains and losses on disposals (</t>
    </r>
    <r>
      <rPr>
        <sz val="10"/>
        <color indexed="8"/>
        <rFont val="Arial"/>
        <family val="2"/>
      </rPr>
      <t>i.e. sold or given away) are determined by comparing the proceeds received with the carrying amounts (i.e. the book value). The gain or loss arising from the disposal of an item of property, plant and equipment is recognised in the Consolidated Statement of Comprehensive Revenue and Expense.</t>
    </r>
  </si>
  <si>
    <t>For Integrated Groups, change "Crown" to "Proprietor" or name the legal entity that owns the land and buildings.</t>
  </si>
  <si>
    <t>Finance Leases</t>
  </si>
  <si>
    <t>[ESSENTIAL, if any finance leases held]</t>
  </si>
  <si>
    <t>PBE IPSAS 13.8</t>
  </si>
  <si>
    <r>
      <t>A finance lease transfers to the lessee substantially all the risks and rewards incidental to ownership of an asset, whether or not title is eventually transferred. At the start of the lease term, finance leases are recognised as assets and liabilities in the statement of financial position at the lower of the fair value of the leased asset or the present value of the minimum lease payments. The finance charge is charged to the surplus or deficit over the lease period so as to produce a constant periodic rate of interest on the remaining balance of the liability. The amount recognised as an asset is depreciated over its useful life. If there is no reasonable certainty whether the school</t>
    </r>
    <r>
      <rPr>
        <sz val="10"/>
        <rFont val="Arial"/>
        <family val="2"/>
      </rPr>
      <t xml:space="preserve"> will obtain ownership at the end of the lease term, the asset is fully depreciated over the shorter of the lease term and its useful life.</t>
    </r>
  </si>
  <si>
    <t>PBE IPSAS 13.28</t>
  </si>
  <si>
    <t>PBE IPSAS 13.36</t>
  </si>
  <si>
    <t>PBE IPSAS 17.88(b),( c)</t>
  </si>
  <si>
    <t xml:space="preserve">Depreciation </t>
  </si>
  <si>
    <t>Property, plant and equipment except for library resources are depreciated over their estimated useful lives on a straight line basis. Library resources are depreciated on a diminishing value basis. Depreciation of all assets is reported in the Consolidated Statement of Comprehensive Revenue and Expense.</t>
  </si>
  <si>
    <t>The estimated useful lives of the assets are:</t>
  </si>
  <si>
    <t xml:space="preserve"> Building Improvements</t>
  </si>
  <si>
    <t xml:space="preserve"> Board-owned Buildings</t>
  </si>
  <si>
    <t xml:space="preserve"> Furniture and Equipment</t>
  </si>
  <si>
    <t xml:space="preserve"> Information and Communication Technology</t>
  </si>
  <si>
    <t xml:space="preserve"> Intangible Assets</t>
  </si>
  <si>
    <t xml:space="preserve"> Motor Vehicles</t>
  </si>
  <si>
    <t xml:space="preserve"> Textbooks</t>
  </si>
  <si>
    <t xml:space="preserve"> Leased Assets held under a Finance Lease </t>
  </si>
  <si>
    <t xml:space="preserve"> Library Resources</t>
  </si>
  <si>
    <t>PBE IPSAS 26.14</t>
  </si>
  <si>
    <r>
      <t xml:space="preserve">The Group does not hold any cash generating assets. Assets are considered cash generating where their primary objective is to generate a commercial return. 
</t>
    </r>
    <r>
      <rPr>
        <i/>
        <sz val="10"/>
        <rFont val="Arial"/>
        <family val="2"/>
      </rPr>
      <t xml:space="preserve">Non cash generating assets
</t>
    </r>
    <r>
      <rPr>
        <sz val="10"/>
        <rFont val="Arial"/>
        <family val="2"/>
      </rPr>
      <t xml:space="preserve">Property, plant, and equipment and intangible assets held at cost that have a finite useful life are reviewed for impairment whenever events or changes in circumstances indicate that the carrying amount may not be recoverable. If such indication exists, the Group estimates the asset's recoverable service amount. An impairment loss is recognised for the amount by which the asset’s carrying amount exceeds its recoverable service amount. The recoverable service amount is the higher of an asset’s fair value less costs to sell and value in use.
Value in use is determined using an approach based on either a depreciated replacement cost approach, restoration cost approach, or a service units approach. The most appropriate approach used to measure value in use depends on the nature of the impairment and availability of information.
In determining fair value less costs to sell, the Group engages an independent valuer to assess market value based on the best available information. The valuation is based on </t>
    </r>
    <r>
      <rPr>
        <b/>
        <sz val="10"/>
        <rFont val="Arial"/>
        <family val="2"/>
      </rPr>
      <t>[details of the valuer's approach to determining market value (i.e. what valuation techniques have been employed, comparison to recent market transaction etc.)]</t>
    </r>
    <r>
      <rPr>
        <sz val="10"/>
        <rFont val="Arial"/>
        <family val="2"/>
      </rPr>
      <t xml:space="preserve">. 
If an asset’s carrying amount exceeds its recoverable service amount, the asset is regarded as impaired and the carrying amount is written down to the recoverable amount. The total impairment loss is recognised in the surplus or deficit.
The reversal of an impairment loss is recognised in the surplus or deficit. A previously recognised impairment loss is reversed only if there has been a change in the assumptions used to determine the asset’s recoverable service amount since the last impairment loss was recognised. 
</t>
    </r>
  </si>
  <si>
    <t>PBE IPSAS 21.25,26</t>
  </si>
  <si>
    <t>PBE IPSAS 21.35</t>
  </si>
  <si>
    <t>PBE IPSAS 21.44-50</t>
  </si>
  <si>
    <t>PBE IPSAS 21.40-43</t>
  </si>
  <si>
    <t>Remove bold once details have been entered</t>
  </si>
  <si>
    <t>PBE IPSAS 21.52,54</t>
  </si>
  <si>
    <t>PBE IPSAS 21.69</t>
  </si>
  <si>
    <t>Accounts Payable represents liabilities for goods and services provided to the Group prior to the end of the financial year which are unpaid. Accounts Payable are recorded at the amount of cash required to settle those liabilities. The amounts are unsecured and are usually paid within 30 days of recognition.</t>
  </si>
  <si>
    <t>PBE IFRS 9.4.2.1</t>
  </si>
  <si>
    <t>PBE IPSAS 1.127 (c )</t>
  </si>
  <si>
    <r>
      <rPr>
        <b/>
        <sz val="10"/>
        <color indexed="8"/>
        <rFont val="Arial"/>
        <family val="2"/>
      </rPr>
      <t>[ESSENTIAL]</t>
    </r>
    <r>
      <rPr>
        <b/>
        <sz val="10"/>
        <color indexed="23"/>
        <rFont val="Arial"/>
        <family val="2"/>
      </rPr>
      <t xml:space="preserve"> </t>
    </r>
  </si>
  <si>
    <t>Short-term employee entitlements</t>
  </si>
  <si>
    <t>PBE IPSAS 1.132(c)</t>
  </si>
  <si>
    <t xml:space="preserve">Employee benefits that are due to be settled within 12 months after the end of the period in which the employee renders the related service are measured based on accrued entitlements at current rates of pay. These include salaries and wages accrued up to balance date and annual leave earned, by non teaching staff, but not yet taken at balance date. </t>
  </si>
  <si>
    <t>PBE IPSAS 25.13</t>
  </si>
  <si>
    <t xml:space="preserve">PBE IPSAS 39.155-160 </t>
  </si>
  <si>
    <t>Long-term employee entitlements</t>
  </si>
  <si>
    <t>Employee benefits that are not expected to be settled wholly before 12 months after the end of the reporting period in which the employee provides the related service, such as retirement and long service leave, have been calculated on an actuarial basis.
The calculations are based on the likely future entitlements accruing to employees, based on years of service, years to entitlement, the likelihood that employees will reach the point of entitlement, and contractual entitlement information, and the present value of the estimated future cash flows. Remeasurements are recognised in surplus or deficit in the period in which they arise.</t>
  </si>
  <si>
    <t>[ESSENTIAL if applicable]</t>
  </si>
  <si>
    <r>
      <t xml:space="preserve">Revenue received in advance relates to fees received from </t>
    </r>
    <r>
      <rPr>
        <sz val="10"/>
        <color rgb="FFFF0000"/>
        <rFont val="Arial"/>
        <family val="2"/>
      </rPr>
      <t>[international and hostel students]</t>
    </r>
    <r>
      <rPr>
        <sz val="10"/>
        <color rgb="FF000000"/>
        <rFont val="Arial"/>
        <family val="2"/>
      </rPr>
      <t xml:space="preserve"> and grants received </t>
    </r>
    <r>
      <rPr>
        <sz val="10"/>
        <color rgb="FFFF0000"/>
        <rFont val="Arial"/>
        <family val="2"/>
      </rPr>
      <t>[Resource Teacher: Learning and Behaviour]</t>
    </r>
    <r>
      <rPr>
        <sz val="10"/>
        <color rgb="FF000000"/>
        <rFont val="Arial"/>
        <family val="2"/>
      </rPr>
      <t xml:space="preserve"> </t>
    </r>
    <r>
      <rPr>
        <b/>
        <sz val="10"/>
        <color rgb="FFFF0000"/>
        <rFont val="Arial"/>
        <family val="2"/>
      </rPr>
      <t>(delete as appropriate)</t>
    </r>
    <r>
      <rPr>
        <sz val="10"/>
        <color rgb="FF000000"/>
        <rFont val="Arial"/>
        <family val="2"/>
      </rPr>
      <t xml:space="preserve"> where there are unfulfilled obligations for the Group to provide services in the future. The fees or grants are recorded as revenue as the obligations are fulfilled and the fees or grants are earned. </t>
    </r>
  </si>
  <si>
    <t>The Group holds sufficient funds to enable the refund of unearned fees in relation to international students, should the Group be unable to provide the services to which they relate.</t>
  </si>
  <si>
    <t>Delete if not applicable</t>
  </si>
  <si>
    <r>
      <rPr>
        <b/>
        <sz val="10"/>
        <color indexed="8"/>
        <rFont val="Arial"/>
        <family val="2"/>
      </rPr>
      <t>[ESSENTIAL</t>
    </r>
    <r>
      <rPr>
        <b/>
        <sz val="10"/>
        <rFont val="Arial"/>
        <family val="2"/>
      </rPr>
      <t xml:space="preserve"> if applicable</t>
    </r>
    <r>
      <rPr>
        <b/>
        <sz val="10"/>
        <color indexed="8"/>
        <rFont val="Arial"/>
        <family val="2"/>
      </rPr>
      <t>]</t>
    </r>
  </si>
  <si>
    <t xml:space="preserve">Funds are held in trust where they have been received by the Group for a specified purpose, or are being held on behalf of a third party and these transactions are not recorded in the Consolidated Statement of Comprehensive Revenue and Expense. </t>
  </si>
  <si>
    <t>The Group holds sufficient funds to enable the funds to be used for their intended purpose at any time.</t>
  </si>
  <si>
    <r>
      <t>[ESSENTIAL</t>
    </r>
    <r>
      <rPr>
        <b/>
        <sz val="10"/>
        <rFont val="Arial"/>
        <family val="2"/>
      </rPr>
      <t xml:space="preserve"> if applicable</t>
    </r>
    <r>
      <rPr>
        <b/>
        <sz val="10"/>
        <color indexed="8"/>
        <rFont val="Arial"/>
        <family val="2"/>
      </rPr>
      <t>]</t>
    </r>
  </si>
  <si>
    <t>The School directly receives funding from the Ministry of Education for capital works projects that are included in the School five year capital works agreement. These funds are held on behalf and for a specified purpose. As such these transactions are not recorded in the Consolidated Statement of Comprehensive Revenue and Expense. 
The School holds sufficient funds to enable the funds to be used for their intended purpose at any time.</t>
  </si>
  <si>
    <t>Delete the last statement if not applicable</t>
  </si>
  <si>
    <t>Shared Funds are held on behalf of a cluster of participating schools as agreed with the Ministry of Education. In instances where funds are outside of the Group's control, these amounts are not recorded in the Consolidated Statement of Comprehensive Revenue and Expense. The Group holds sufficient funds to enable the funds to be used for their intended purpose.</t>
  </si>
  <si>
    <t xml:space="preserve">[ESSENTIAL if applicable] </t>
  </si>
  <si>
    <t>The property from which the School operates is owned by the Crown, and is vested in the Ministry. The Ministry has gazetted a property occupancy document that sets out the Board’s property maintenance responsibilities. The Board is responsible for maintaining the land, buildings and other facilities on the Group sites in a state of good order and repair.</t>
  </si>
  <si>
    <t xml:space="preserve">Cyclical maintenance, which involves painting the interior and exterior of the school, makes up the most significant part of the Board’s responsibilities outside day-to-day maintenance. The provision is a reasonable estimate, based on the School’s best estimate of the cost of painting the school and when the school is required to be painted, based on an assessment of the school’s condition. 
The School carries out painting maintenance of the whole school over a 7 to 10 year period. The economic outflow of this is dependent on the plan established by the School to meet this obligation and is detailed in the notes and disclosures of these accounts. </t>
  </si>
  <si>
    <t>PBE IPSAS 19.98</t>
  </si>
  <si>
    <r>
      <t xml:space="preserve">
</t>
    </r>
    <r>
      <rPr>
        <b/>
        <sz val="10"/>
        <rFont val="Arial"/>
        <family val="2"/>
      </rPr>
      <t>For Integrated Schools, this note should instead include the following:</t>
    </r>
    <r>
      <rPr>
        <sz val="10"/>
        <rFont val="Arial"/>
        <family val="2"/>
      </rPr>
      <t xml:space="preserve">
The property from which the School operates is owned by the Proprietor. The Board is responsible for maintaining the land, building and other facilities on the School sites in a state of good order and repair.
Cyclical maintenance, which involves painting the interior and exterior of the School, makes up the most significant part of the Board's responsibilities outside day-to-day maintenance. The provision is a reasonable estimate, the school’s best estimate of the cost of painting the school and when the school is required to be painted, based on an assessment of the school’s condition. 
The School carries out painting maintenance of the whole school over a 7 to 10 year period. The economic outflow of this is dependent on the plan established by the school to meet this obligation and is detailed in the notes and disclosures of these accounts.</t>
    </r>
  </si>
  <si>
    <t>PBE IPSAS 41.40</t>
  </si>
  <si>
    <t xml:space="preserve">The Group’s financial assets comprise cash and cash equivalents, accounts receivable, and investments. All of these financial assets, except for investments that are shares, are initially recognised at fair value and subsequently measured at amortised cost, using the effective interest method. </t>
  </si>
  <si>
    <t>PBE IPSAS 41.44</t>
  </si>
  <si>
    <t>Investments that are shares are categorised as 'financial assets at fair value through other comprehensive revenue and expense' for accounting purposes in accordance with financial reporting standards. On initial recognition of an equity investment that is not held for trading, the group may irrevocably elect to present subsequent changes in the investment's fair value in other comprehensive revenue and expense. This election has been made for investments that are shares. Subsequent to initial recognition, these assets are measured at fair value. Dividends are recognised as income in surplus or deficit unless the dividend clearly represents a recovery of part of the cost of the investment. Other net gains and losses are recognised in other comprehensive revenue and expense and are never reclassified to surplus or deficit.</t>
  </si>
  <si>
    <t xml:space="preserve">Only include the investment part if it is relevant to the School </t>
  </si>
  <si>
    <t>PBE IPSAS 29.49</t>
  </si>
  <si>
    <t xml:space="preserve">The Group’s financial liabilities comprise accounts payable, borrowings, and finance lease liability. Financial liabilities are initially recognised at fair value and subsequently measured at amortised cost using the effective interest method. Interest expense and any gain or loss on derecognition are recognised in surplus or deficit. </t>
  </si>
  <si>
    <t>PBE IPSAS 41.14-17</t>
  </si>
  <si>
    <t>PBE IPSAS 5.16, 40(a)</t>
  </si>
  <si>
    <t xml:space="preserve">Borrowings on normal commercial terms are initially recognised at the amount borrowed plus transaction costs. Interest due on the borrowings is subsequently accrued and added to the borrowings balance. Borrowings are classified as current liabilities unless the Group has an unconditional right to defer settlement of the liability for at least 12 months after balance date.
</t>
  </si>
  <si>
    <t>PBE IFRS 9.4.1.1,5.1.1</t>
  </si>
  <si>
    <t>PBE IPSAS 1.80</t>
  </si>
  <si>
    <t>The consolidated financial statements have been prepared on a GST exclusive basis, with the exception of accounts receivable and accounts payable which are stated as GST inclusive.
The net amount of GST paid to, or received from, the IRD, including the GST relating to investing and financing activities, is classified as a net operating cash flow in the consolidated statement of cash flows. 
Commitments and contingencies are disclosed exclusive of GST.</t>
  </si>
  <si>
    <t xml:space="preserve">The budget figures are extracted from the Group budget that was approved by the Board. </t>
  </si>
  <si>
    <t xml:space="preserve">From time to time the Group receives services in-kind, including the time of volunteers. The Group has elected not to recognise services received in kind in the Consolidated Statement of Comprehensive Revenue and Expense. </t>
  </si>
  <si>
    <t>Reference</t>
  </si>
  <si>
    <t>Review</t>
  </si>
  <si>
    <t>CONVERT ALL RED TEXT AND NUMBERS TO BLACK. REMOVE ALL SHADING BEFORE SUBMITTING TO YOUR AUDITOR</t>
  </si>
  <si>
    <t>Local funds raised within the Group's community are made up of:</t>
  </si>
  <si>
    <t>Surplus/ (Deficit) for the year Locally Raised Funds</t>
  </si>
  <si>
    <t>PBE IPSAS 23, 107(d)</t>
  </si>
  <si>
    <t>Check</t>
  </si>
  <si>
    <r>
      <rPr>
        <sz val="10"/>
        <color rgb="FFFF0000"/>
        <rFont val="Arial"/>
        <family val="2"/>
      </rPr>
      <t>[Add the below wording on the nature and type of major classes of bequests, gifts and donations].</t>
    </r>
    <r>
      <rPr>
        <sz val="10"/>
        <rFont val="Arial"/>
        <family val="2"/>
      </rPr>
      <t xml:space="preserve"> Donations include a $10,932 bequest from John Dow which is earmarked for new technology purchases in future years. </t>
    </r>
  </si>
  <si>
    <t xml:space="preserve">ONLY include this note if the school is the lead school of an RTLB. The remainder of the note comes from Guidance - RTLB (Lead Sch only). Add 29 rows here in the Notes and Disclosures sheet and then cut and paste from row 77 to row 106 from Guidance - RTLB (Lead Sch only). 
Where this note is required please change the response in Cell B53 to Yes this will ensure that the note numbering remains correct </t>
  </si>
  <si>
    <t xml:space="preserve">The School is the lead school funded by the Ministry of Education to provide the services of Resource Teachers: Learning and Behaviour to its group of schools. </t>
  </si>
  <si>
    <t>Depreciation</t>
  </si>
  <si>
    <t>Surplus/ (Deficit) for the year Hostel</t>
  </si>
  <si>
    <t>PBE IPSAS 1.116.1(a)</t>
  </si>
  <si>
    <t>Intervention Expenses</t>
  </si>
  <si>
    <t>PBE IPSAS 13.44(c)</t>
  </si>
  <si>
    <t xml:space="preserve">The use of land and buildings figure represents 5% of the School’s total property value. Property values are established as part of the nation-wide revaluation exercise that is conducted every 30 June for the Ministry of Education’s year-end reporting purposes. </t>
  </si>
  <si>
    <t>For integrated schools please copy and paste the disclosure in the guidance link above.</t>
  </si>
  <si>
    <t>Impairment of Property, Plant and Equipment</t>
  </si>
  <si>
    <t xml:space="preserve">Transport </t>
  </si>
  <si>
    <t>PBE IPSAS 2.56</t>
  </si>
  <si>
    <t>Short-term Bank Deposits</t>
  </si>
  <si>
    <t>Cash equivalents and cash equivalents for Consolidated Statement of Cash Flows</t>
  </si>
  <si>
    <t>The carrying value of short-term deposits with maturity dates of 90 days or less approximates their fair value.</t>
  </si>
  <si>
    <t>PBE IPSAS 23.106(d)</t>
  </si>
  <si>
    <t>Requires manual entry - include all applicable notes</t>
  </si>
  <si>
    <t>Banking Staffing Reimbursements</t>
  </si>
  <si>
    <t>PBE IPSAS 1.88 (g) &amp; (h)</t>
  </si>
  <si>
    <t>Receivables from Exchange Transactions</t>
  </si>
  <si>
    <t>Receivables from Non-Exchange Transactions</t>
  </si>
  <si>
    <t>The Group and School's investments are classified as follows:</t>
  </si>
  <si>
    <t>Current Asset</t>
  </si>
  <si>
    <t>Non-current Asset</t>
  </si>
  <si>
    <t>Long-term Bank Deposits</t>
  </si>
  <si>
    <t>PBE IPSAS 17.88(d),(e)</t>
  </si>
  <si>
    <t>GROUP</t>
  </si>
  <si>
    <t>Opening Balance (Net Book Value)</t>
  </si>
  <si>
    <t xml:space="preserve">Additions </t>
  </si>
  <si>
    <t>Disposals</t>
  </si>
  <si>
    <t>Impairment</t>
  </si>
  <si>
    <t>Total (NBV)</t>
  </si>
  <si>
    <t>Land</t>
  </si>
  <si>
    <t>Buildings</t>
  </si>
  <si>
    <t>Building Improvements</t>
  </si>
  <si>
    <t>Cost or Valuation</t>
  </si>
  <si>
    <t>Accumulated Depreciation</t>
  </si>
  <si>
    <t>Net Book Value</t>
  </si>
  <si>
    <t>Check balancing to movement in PPE note</t>
  </si>
  <si>
    <t>SCHOOL</t>
  </si>
  <si>
    <t>Opening Balance (NBV)</t>
  </si>
  <si>
    <t>PBE IPSAS 31.117(c),(e)</t>
  </si>
  <si>
    <t>PBE IPSAS 13.40(a)</t>
  </si>
  <si>
    <t>The following note can be used for each class of asset that are held under a finance lease:</t>
  </si>
  <si>
    <t>PBE IPSAS 1.88(j) &amp; (k)</t>
  </si>
  <si>
    <t>Payables for Exchange Transactions</t>
  </si>
  <si>
    <t>Payables for Non-exchange Transactions - Taxes Payable (PAYE and Rates)</t>
  </si>
  <si>
    <t xml:space="preserve">Payables for Non-exchange Transactions - Other </t>
  </si>
  <si>
    <t>The carrying value of payables approximates their fair value.</t>
  </si>
  <si>
    <t>Borrowing Threshold Calculator</t>
  </si>
  <si>
    <t>Painting Contract Liability due within one year</t>
  </si>
  <si>
    <t>Loans due in one year</t>
  </si>
  <si>
    <t>Painting Contract Liability due after one year</t>
  </si>
  <si>
    <t>Loans due after one year</t>
  </si>
  <si>
    <t>In 2022, the School Board signed an agreement with Scheduled Maintenance Services Ltd (the contractor) for an agreed programme of work covering an eight year period. The programme provides for an interior and exterior repaint of the Ministry owned buildings in 2023, with regular maintenance in subsequent years. The liability is the best estimate of the actual amount of work performed by the contractor for which the contractor has not been paid at balance sheet date. The liability has not been adjusted for inflation and the effect of the time value of money.</t>
  </si>
  <si>
    <t>International Student Fees in Advance</t>
  </si>
  <si>
    <t>Hostel Fees in Advance</t>
  </si>
  <si>
    <t>Other revenue in Advance</t>
  </si>
  <si>
    <t>School and Group</t>
  </si>
  <si>
    <t>PBE IPSAS 19.97</t>
  </si>
  <si>
    <t>Provision at the Start of the Year</t>
  </si>
  <si>
    <t>Increase to the Provision During the Year</t>
  </si>
  <si>
    <t xml:space="preserve">Use of the Provision During the Year </t>
  </si>
  <si>
    <t>This will be the actual amount spent on painting for the year</t>
  </si>
  <si>
    <t>Provision at the End of the Year</t>
  </si>
  <si>
    <t>Cyclical Maintenance - Non current</t>
  </si>
  <si>
    <t>Check internal balancing of note</t>
  </si>
  <si>
    <r>
      <t xml:space="preserve">Per the cyclical maintenance schedule, the School is next expected to undertake painting works during [year]. This plan is based on the School's 10 Year Property plan </t>
    </r>
    <r>
      <rPr>
        <sz val="10"/>
        <color rgb="FFFF0000"/>
        <rFont val="Arial"/>
        <family val="2"/>
      </rPr>
      <t xml:space="preserve">/ [other source of evidence] </t>
    </r>
  </si>
  <si>
    <t>or</t>
  </si>
  <si>
    <r>
      <t xml:space="preserve">The School's cyclical maintenance schedule details annual painting to be undertaken. The costs associated with this annual work will vary depending on the requirements during the year. This plan is based on the School's 10 Year Property plan </t>
    </r>
    <r>
      <rPr>
        <sz val="10"/>
        <color rgb="FFFF0000"/>
        <rFont val="Arial"/>
        <family val="2"/>
      </rPr>
      <t>/ [other source of evidence]</t>
    </r>
  </si>
  <si>
    <t xml:space="preserve">You need to confirm the basis of your painting maintenance plan.  This may be the school 10YPP or other external evidence (e.g. painting quote) </t>
  </si>
  <si>
    <t>PBE IPSAS 13.40(c)</t>
  </si>
  <si>
    <t>The Group has entered into a number of finance lease agreements for computers and other ICT equipment. Minimum lease payments payable:</t>
  </si>
  <si>
    <t>Future finance charges have been included so that the note now reconciles to the face of the financial statements</t>
  </si>
  <si>
    <t>Future Finance Charges</t>
  </si>
  <si>
    <t>PBE IPSAS 13.40(b)</t>
  </si>
  <si>
    <t xml:space="preserve">Represented by </t>
  </si>
  <si>
    <t xml:space="preserve">Finance lease liability - Current </t>
  </si>
  <si>
    <t>Finance lease liability - Non-current</t>
  </si>
  <si>
    <t>These funds relate to arrangements where the school is acting as agent. These amounts are not revenue or expense and therefore are not included in the Consolidated Statement of Comprehensive Revenue and Expense.</t>
  </si>
  <si>
    <t>PBE IPSAS 17.89(c)</t>
  </si>
  <si>
    <t xml:space="preserve">During the year the School and Group received and applied funding from the Ministry of Education for the following capital works projects. The amount of cash held on behalf of the Ministry for capital works project is included under cash and cash equivalents per note 9, and includes retentions on the projects, if applicable. </t>
  </si>
  <si>
    <t>Opening</t>
  </si>
  <si>
    <t>Receipts</t>
  </si>
  <si>
    <t>Board</t>
  </si>
  <si>
    <t>Closing</t>
  </si>
  <si>
    <t>Balances</t>
  </si>
  <si>
    <t>from MOE</t>
  </si>
  <si>
    <t>Payments</t>
  </si>
  <si>
    <t>Contributions / Transfers</t>
  </si>
  <si>
    <t>Fencing Stage 2 - Project number 1234</t>
  </si>
  <si>
    <t>Block A - Junior College - Project number 1235</t>
  </si>
  <si>
    <t>Block G Roof - Project number 1236</t>
  </si>
  <si>
    <t>Electrical Switchboard - Project number 1237</t>
  </si>
  <si>
    <t>Hidden rows available for other projects</t>
  </si>
  <si>
    <t>Enter project name</t>
  </si>
  <si>
    <t>Totals</t>
  </si>
  <si>
    <t>If this balance is positive, funds are held on behalf and this balance will be included in your liabilities. 
If this balance is negative, funds are due then it should be included in your receivables.</t>
  </si>
  <si>
    <t>Represented by:</t>
  </si>
  <si>
    <t>Funds Held on Behalf of the Ministry of Education</t>
  </si>
  <si>
    <t>Funds Receivable from the Ministry of Education</t>
  </si>
  <si>
    <t>Board Contributions are where the Board contributes its own funds to a Ministry funded Capital Works project. This has resulted in a board-owned asset that is recognised in note 13.</t>
  </si>
  <si>
    <t>This contribution was treated as a ‘donation’ to the Ministry of Education (because it is the owner of the buildings) and has been recognised in the Statement of Changes in Net Assets/Equity.</t>
  </si>
  <si>
    <t>Use whichever note applies.</t>
  </si>
  <si>
    <t>Funds Held at Beginning of the Year</t>
  </si>
  <si>
    <t>Funds Received from Cluster Members</t>
  </si>
  <si>
    <t>Funds Received from MOE</t>
  </si>
  <si>
    <t>Total funds received</t>
  </si>
  <si>
    <t>Funds Spent on Behalf of the Cluster</t>
  </si>
  <si>
    <t>Funds remaining</t>
  </si>
  <si>
    <t>Distribution of Funds</t>
  </si>
  <si>
    <t>School A</t>
  </si>
  <si>
    <t>School B</t>
  </si>
  <si>
    <t>School C</t>
  </si>
  <si>
    <t>School D</t>
  </si>
  <si>
    <t>Funds Held at Year End</t>
  </si>
  <si>
    <t>The School's Teen Parent Unit is a separate business unit of the school in accordance with the agreement with the Ministry of Education. The revenue and expenditure is included in the Consolidated Statement of Comprehensive Revenue and Expense. During the year, the funds were spent on employee benefit expenses, administration and property management expenses.</t>
  </si>
  <si>
    <t>Update the note for how the funds were spent.</t>
  </si>
  <si>
    <t>The Group is a controlled entity of the Crown, and the Crown provides the major source of revenue to the Group. The Group enters into transactions with other entities also controlled by the Crown, such as government departments, state-owned enterprises and other Crown entities. Transactions with these entities are not disclosed as they occur on terms and conditions no more or less favourable than those that it is reasonable to expect the Group would have adopted if dealing with that entity at arm’s length.</t>
  </si>
  <si>
    <t>Related party disclosures have not been made for transactions with related parties that are within a normal supplier or client/recipient relationship on terms and condition no more or less favourable than those that it is reasonable to expect the Group would have adopted in dealing with the party at arm’s length in the same circumstances. Further, transactions with other government agencies (for example, Government departments and Crown entities) are not disclosed as related party transactions when they are consistent with the normal operating arrangements between government agencies and undertaken on the normal terms and conditions for such transactions.</t>
  </si>
  <si>
    <t>PBE IPSAS 20.27,30,32</t>
  </si>
  <si>
    <r>
      <t xml:space="preserve">The Proprietor of the School </t>
    </r>
    <r>
      <rPr>
        <sz val="10"/>
        <color rgb="FFFF0000"/>
        <rFont val="Arial"/>
        <family val="2"/>
      </rPr>
      <t>(name of Proprietor)</t>
    </r>
    <r>
      <rPr>
        <sz val="10"/>
        <rFont val="Arial"/>
        <family val="2"/>
      </rPr>
      <t xml:space="preserve"> is a related party of the School Board because the Proprietor appoints representatives to the School Board, giving the proprietor significant influence over the School Board. Any services or contributions between the School Board and Proprietor have been disclosed appropriately. If the Proprietor collects fund on behalf of the school (or vice versa), the amounts are disclosed. 
The Proprietor provides land and buildings free of charge for use by the School Board as noted in Note 1(c). The estimated value of this use during the current period is included in the Statement of Comprehensive Revenue and Expense as “Use of land and buildings ”. </t>
    </r>
  </si>
  <si>
    <t>Where a Group controls another entity, further disclosures are required in this note.</t>
  </si>
  <si>
    <t xml:space="preserve">CEA s152(1)(c) </t>
  </si>
  <si>
    <t>PBE IPSAS 20.34(a)</t>
  </si>
  <si>
    <t>Key management personnel compensation (School)</t>
  </si>
  <si>
    <t>Key management personnel of the School include all School Board members, Principal, Deputy Principals and Heads of Departments.</t>
  </si>
  <si>
    <t>CEA s152(1)(a)</t>
  </si>
  <si>
    <t>Board Members</t>
  </si>
  <si>
    <t>Remuneration</t>
  </si>
  <si>
    <t>Leadership Team</t>
  </si>
  <si>
    <t>Full-time equivalent members</t>
  </si>
  <si>
    <t>Total key management personnel remuneration</t>
  </si>
  <si>
    <r>
      <t xml:space="preserve">There are </t>
    </r>
    <r>
      <rPr>
        <b/>
        <sz val="10"/>
        <color rgb="FFFF0000"/>
        <rFont val="Arial"/>
        <family val="2"/>
      </rPr>
      <t>(include number here)</t>
    </r>
    <r>
      <rPr>
        <b/>
        <sz val="8.5"/>
        <color rgb="FFFF0000"/>
        <rFont val="Arial"/>
        <family val="2"/>
      </rPr>
      <t xml:space="preserve"> </t>
    </r>
    <r>
      <rPr>
        <sz val="10"/>
        <rFont val="Arial"/>
        <family val="2"/>
      </rPr>
      <t xml:space="preserve">members of the Board excluding the Principal. The Board has held </t>
    </r>
    <r>
      <rPr>
        <b/>
        <sz val="10"/>
        <color rgb="FFFF0000"/>
        <rFont val="Arial"/>
        <family val="2"/>
      </rPr>
      <t>(include number of meetings)</t>
    </r>
    <r>
      <rPr>
        <sz val="10"/>
        <rFont val="Arial"/>
        <family val="2"/>
      </rPr>
      <t xml:space="preserve"> full meetings of the Board in the year. The Board also has Finance </t>
    </r>
    <r>
      <rPr>
        <b/>
        <sz val="10"/>
        <color rgb="FFFF0000"/>
        <rFont val="Arial"/>
        <family val="2"/>
      </rPr>
      <t>(X members)</t>
    </r>
    <r>
      <rPr>
        <sz val="10"/>
        <rFont val="Arial"/>
        <family val="2"/>
      </rPr>
      <t xml:space="preserve"> and Property </t>
    </r>
    <r>
      <rPr>
        <b/>
        <sz val="10"/>
        <color rgb="FFFF0000"/>
        <rFont val="Arial"/>
        <family val="2"/>
      </rPr>
      <t xml:space="preserve">(X members) </t>
    </r>
    <r>
      <rPr>
        <sz val="10"/>
        <rFont val="Arial"/>
        <family val="2"/>
      </rPr>
      <t xml:space="preserve">committees that meet monthly and quarterly respectively. As well as these regular meetings, including preparation time, the Presiding member and other Board members have also been involved in ad hoc meetings to consider student welfare matters including stand downs, suspensions, and other disciplinary matters. </t>
    </r>
  </si>
  <si>
    <t>Complete this commentary for board participation for the year. Number of board members is as at 31 December of the current reporting year.</t>
  </si>
  <si>
    <t>Principal 1</t>
  </si>
  <si>
    <t xml:space="preserve">The total value of remuneration paid or payable to the Principal was in the following bands: </t>
  </si>
  <si>
    <t>Salaries and Other Short-term Employee Benefits:</t>
  </si>
  <si>
    <t>$000</t>
  </si>
  <si>
    <t xml:space="preserve"> Salary and Other Payments</t>
  </si>
  <si>
    <r>
      <rPr>
        <sz val="10"/>
        <color rgb="FF000000"/>
        <rFont val="Arial"/>
        <family val="2"/>
      </rPr>
      <t xml:space="preserve">Requires manual entry. This information comes from the </t>
    </r>
    <r>
      <rPr>
        <b/>
        <sz val="10"/>
        <color rgb="FFFF0000"/>
        <rFont val="Arial"/>
        <family val="2"/>
      </rPr>
      <t>School Annual Accrual Report (</t>
    </r>
    <r>
      <rPr>
        <b/>
        <sz val="9"/>
        <color rgb="FFFF0000"/>
        <rFont val="Arial"/>
        <family val="2"/>
      </rPr>
      <t>SAAR)</t>
    </r>
    <r>
      <rPr>
        <sz val="10"/>
        <color rgb="FF000000"/>
        <rFont val="Arial"/>
        <family val="2"/>
      </rPr>
      <t>: Estimated annual earnings for principals section. No spaces between the range values are required and please use "-" rather than zeros</t>
    </r>
  </si>
  <si>
    <t xml:space="preserve"> Benefits and Other Emoluments</t>
  </si>
  <si>
    <t>-</t>
  </si>
  <si>
    <t xml:space="preserve"> Termination Benefits</t>
  </si>
  <si>
    <t>Principal 2</t>
  </si>
  <si>
    <r>
      <t xml:space="preserve">Requires manual entry. This information comes from the </t>
    </r>
    <r>
      <rPr>
        <b/>
        <sz val="10"/>
        <color rgb="FFFF0000"/>
        <rFont val="Arial"/>
        <family val="2"/>
      </rPr>
      <t>School Annual Accrual Report (</t>
    </r>
    <r>
      <rPr>
        <b/>
        <sz val="9"/>
        <color rgb="FFFF0000"/>
        <rFont val="Arial"/>
        <family val="2"/>
      </rPr>
      <t>SAAR)</t>
    </r>
    <r>
      <rPr>
        <sz val="10"/>
        <rFont val="Arial"/>
        <family val="2"/>
      </rPr>
      <t>: Estimated annual earnings for principals section. No spaces between the range values are required and please use "-" rather than zeros</t>
    </r>
  </si>
  <si>
    <t>Other Employees</t>
  </si>
  <si>
    <t xml:space="preserve">The number of other employees with remuneration greater than $100,000 was in the following bands: </t>
  </si>
  <si>
    <t>FTE Number</t>
  </si>
  <si>
    <t xml:space="preserve">The disclosure for 'Other Employees' does not include remuneration of the Principal. </t>
  </si>
  <si>
    <t>The total value of compensation or other benefits paid or payable to persons who ceased to be board members, committee members, or employees during the financial year in relation to that cessation and number of persons to whom all or part of that total was payable was as follows:</t>
  </si>
  <si>
    <t xml:space="preserve">Please note that this is required by legislation, and, as such, must be reported, regardless of any clauses included in a settlement agreement. To protect privacy, you may provide a range for the value paid. </t>
  </si>
  <si>
    <t>Total</t>
  </si>
  <si>
    <t>Number of People</t>
  </si>
  <si>
    <t>PBE IPSAS 19.100</t>
  </si>
  <si>
    <t xml:space="preserve">The School Board was notified of a claim of $10,000 alleging a breach of contract. The Board has not recognised this matter in the consolidated financial statements because the likelihood of the claim surfacing is not probable as there is no substance to the matter. </t>
  </si>
  <si>
    <r>
      <rPr>
        <b/>
        <sz val="10"/>
        <rFont val="Arial"/>
        <family val="2"/>
      </rPr>
      <t>Holidays Act Compliance – Schools Payroll</t>
    </r>
    <r>
      <rPr>
        <sz val="10"/>
        <rFont val="Arial"/>
        <family val="2"/>
      </rPr>
      <t xml:space="preserve">
The Ministry of Education performs payroll processing and payments on behalf of boards, through payroll service provider, Education Payroll Limited. 
The Ministry continues to review the Schools Sector Payroll to ensure compliance with the Holidays Act 2003. An initial remediation payment has been made to some current school employees. The Ministry is continuing to perform detailed analysis to finalise calculations and the potential impacts for specific individuals. As such, this is expected to resolve the liability for school boards.</t>
    </r>
  </si>
  <si>
    <t>Pay Equity and Collective Agreement Funding should be treated as an account receivable or account payable when the balance has been determined before the accounts are finalised.</t>
  </si>
  <si>
    <t>(a) Capital Commitments</t>
  </si>
  <si>
    <t xml:space="preserve">The total capital commitment is calculated as the total contract value less the amount already paid by the school to the contractor(s) for the project from project start date. It is assumed that the remaining amount will be paid within the next 12 months (no later than one year). 
Please note that a project cannot have a negative commitment as this implies that the school has paid more that the contract value. If the contract has a variation, it should be updated or if the commitment is nil, it can be removed from the table. </t>
  </si>
  <si>
    <t>Contract Name</t>
  </si>
  <si>
    <t xml:space="preserve">Swimming Pool (Board funded) </t>
  </si>
  <si>
    <t>Purchase of Van</t>
  </si>
  <si>
    <t>All Capital Commitments must be disclosed, not just those that involve Capital Works.</t>
  </si>
  <si>
    <t>Add more lines in the table if there are more than four contracts.</t>
  </si>
  <si>
    <t>(b) Operating Commitments</t>
  </si>
  <si>
    <t>(a) operating lease of a EFTPOS Machine;</t>
  </si>
  <si>
    <r>
      <t>Amounts owing on Finance Leases are disclosed as a liability in the Finance Liability Note</t>
    </r>
    <r>
      <rPr>
        <b/>
        <sz val="10"/>
        <rFont val="Arial"/>
        <family val="2"/>
      </rPr>
      <t xml:space="preserve"> </t>
    </r>
  </si>
  <si>
    <t>No later than One Year</t>
  </si>
  <si>
    <t>Later than One Year and No Later than Five Years</t>
  </si>
  <si>
    <t>Later than Five Years</t>
  </si>
  <si>
    <t>PBE IPSAS 13. 44(c)</t>
  </si>
  <si>
    <t>PBE IPSAS 30.11</t>
  </si>
  <si>
    <t>The carrying amount of financial assets and liabilities in each of the financial instrument categories are as follows:</t>
  </si>
  <si>
    <t>PBE IPSAS 30.11(f)</t>
  </si>
  <si>
    <t xml:space="preserve">Financial assets measured at amortised cost </t>
  </si>
  <si>
    <t>Investments - Term Deposits</t>
  </si>
  <si>
    <t xml:space="preserve">A financial instrument is any contract that gives rise to both a financial asset of one entity and a financial liability or equity instrument of another entity. </t>
  </si>
  <si>
    <t>Total financial assets measured at amortised cost</t>
  </si>
  <si>
    <t>PBE IPSAS 30.11(g)</t>
  </si>
  <si>
    <t>Financial liabilities measured at amortised cost</t>
  </si>
  <si>
    <t>Receivables should exclude prepayments. Payables should exclude revenue in advance, taxes payables and grants received subject to conditions but should include the painting contract liability (if applicable) as this is a contractual obligation.</t>
  </si>
  <si>
    <t>Payables</t>
  </si>
  <si>
    <t>Borrowings - Loans</t>
  </si>
  <si>
    <t>Total financial liabilities measured at amortised cost</t>
  </si>
  <si>
    <t>PBE IPSAS 30.11(h)(ii)</t>
  </si>
  <si>
    <t>Financial assets at fair value through other comprehensive revenue and expense</t>
  </si>
  <si>
    <t>PBE IPSAS 30 RDR 31.1</t>
  </si>
  <si>
    <t>Fair value estimation</t>
  </si>
  <si>
    <t xml:space="preserve">Equity investments held have been revalued to the quoted value at year end. </t>
  </si>
  <si>
    <t>PBE IPSAS 14.28,30</t>
  </si>
  <si>
    <t>This will need to be updated based on the individual school's events</t>
  </si>
  <si>
    <t>There were no significant events after the balance date that impact these consolidated financial statements.</t>
  </si>
  <si>
    <t>Details of the Group's material subsidiaries at the end of the reporting period are as follows.</t>
  </si>
  <si>
    <t>Proportion of ownership interest and voting power held by the Group</t>
  </si>
  <si>
    <t>Name of Subsidiary</t>
  </si>
  <si>
    <t>Principal Activity</t>
  </si>
  <si>
    <t>Place of incorporation and operation</t>
  </si>
  <si>
    <t>Value of investment $000</t>
  </si>
  <si>
    <t>This will need to be updated based on the Subsidiary information</t>
  </si>
  <si>
    <t>All subsidiaries have 31 December balance dates, are 100% owned by the School, and are incorporated and domiciled in New Zealand.</t>
  </si>
  <si>
    <t>The School controls the Trust for financial reporting purposes because, in substance, the school predetermined the objectives of the Trust at establishment and benefits from the Trust’s complementary activities.</t>
  </si>
  <si>
    <t>The Trust is a registered charity. Under its constitution, the company is prohibited from paying dividends (or similar distributions) to the School.</t>
  </si>
  <si>
    <t>Non controlling interests</t>
  </si>
  <si>
    <t>Balance at beginning of year</t>
  </si>
  <si>
    <t>Share of profit for the year</t>
  </si>
  <si>
    <t>Balance at end of year</t>
  </si>
  <si>
    <t>There have been a number of prior period comparatives which have been reclassified to make disclosure consistent with the current year.</t>
  </si>
  <si>
    <t>ONLY include this if there have been comparative changes made - otherwise HIDE THIS NOTE</t>
  </si>
  <si>
    <t>Move. In</t>
  </si>
  <si>
    <t>Statement of</t>
  </si>
  <si>
    <t>Movement</t>
  </si>
  <si>
    <t>Non-cash entries (automatic)</t>
  </si>
  <si>
    <t>Non-cash entries (manual)</t>
  </si>
  <si>
    <t>Govt Grant</t>
  </si>
  <si>
    <t>Banking staffing</t>
  </si>
  <si>
    <t>Employees</t>
  </si>
  <si>
    <t>Other Suppliers</t>
  </si>
  <si>
    <t>Trust Funds</t>
  </si>
  <si>
    <t>Buy Invest</t>
  </si>
  <si>
    <t>Buy School Equipment</t>
  </si>
  <si>
    <t>Sell PPE</t>
  </si>
  <si>
    <t xml:space="preserve">
Sell PPE or intangibles
(Manual Entry)</t>
  </si>
  <si>
    <t>Cash flow</t>
  </si>
  <si>
    <t>Government grants</t>
  </si>
  <si>
    <t>Hostel fees</t>
  </si>
  <si>
    <t>International students</t>
  </si>
  <si>
    <t>Goods and Services Tax (net)</t>
  </si>
  <si>
    <t>Payments to employees</t>
  </si>
  <si>
    <t>Payments to suppliers</t>
  </si>
  <si>
    <t>Interest paid</t>
  </si>
  <si>
    <t>Dividend and Interest received</t>
  </si>
  <si>
    <t>Funds administered on behalf of other parties</t>
  </si>
  <si>
    <t>Proceeds from sale of PPE (and intangibles)</t>
  </si>
  <si>
    <t>Purchase of PPE (and intangibles)</t>
  </si>
  <si>
    <t>Proceeds from sale investments</t>
  </si>
  <si>
    <t>Purchase of investments</t>
  </si>
  <si>
    <t>Contribution by MOE - F&amp;E Grant</t>
  </si>
  <si>
    <t>Contribution from MoE</t>
  </si>
  <si>
    <t>Loans received</t>
  </si>
  <si>
    <t>Repayment of borrowings</t>
  </si>
  <si>
    <t>Finance lease payments</t>
  </si>
  <si>
    <t>Net inc/dec in cash, cash equivalents &amp; bank o/d</t>
  </si>
  <si>
    <t>Cash, cash equivalents &amp; bank od at beg. Of year</t>
  </si>
  <si>
    <t>Extra Curricular Activities costs</t>
  </si>
  <si>
    <t>Other Expenses</t>
  </si>
  <si>
    <t>Student contributions</t>
  </si>
  <si>
    <t>Information and communication technology</t>
  </si>
  <si>
    <t>Employee benefits - salaries</t>
  </si>
  <si>
    <t>Staff development</t>
  </si>
  <si>
    <t xml:space="preserve">Board Fees and Expenses </t>
  </si>
  <si>
    <t>Interest/Dividend Received</t>
  </si>
  <si>
    <t>Loss on Valuation of Investments</t>
  </si>
  <si>
    <t>Provision for Doubtful Debts</t>
  </si>
  <si>
    <t>Furniture and equipment</t>
  </si>
  <si>
    <t>Motor vehicles</t>
  </si>
  <si>
    <t>Leased assets</t>
  </si>
  <si>
    <t>Library resources</t>
  </si>
  <si>
    <t>Operating creditors</t>
  </si>
  <si>
    <t>Banking staffing overuse</t>
  </si>
  <si>
    <t xml:space="preserve">Employee Entitlements - salaries </t>
  </si>
  <si>
    <t>Employee Entitlements - leave accrual</t>
  </si>
  <si>
    <t xml:space="preserve">International student fees </t>
  </si>
  <si>
    <t xml:space="preserve">Hostel fees </t>
  </si>
  <si>
    <t>No later than one year</t>
  </si>
  <si>
    <t>Later than one year</t>
  </si>
  <si>
    <t>Funds held in Trust on behalf of third parties - Current</t>
  </si>
  <si>
    <t>Funds held in Trust on behalf of third parties - Non-current</t>
  </si>
  <si>
    <t>Cluster funds held at year end</t>
  </si>
  <si>
    <t xml:space="preserve"> Distribution to MOE</t>
  </si>
  <si>
    <t>Retained Earnings</t>
  </si>
  <si>
    <t>Comprehensive Rev &amp; Exp</t>
  </si>
  <si>
    <t xml:space="preserve"> Total Check</t>
  </si>
  <si>
    <t>CASH INFLOW/(OUTFLOW)</t>
  </si>
  <si>
    <t>Cashflow</t>
  </si>
  <si>
    <t>Distribution to MoE</t>
  </si>
  <si>
    <t>Other Administration expenses</t>
  </si>
  <si>
    <t>Loss on Valuation on Investments</t>
  </si>
  <si>
    <t>Furniture &amp; Equipment</t>
  </si>
  <si>
    <t>Contribution from MOE</t>
  </si>
  <si>
    <t xml:space="preserve">Other Administration expenses </t>
  </si>
  <si>
    <t>Proceeds from sale of investments</t>
  </si>
  <si>
    <t>Purpose &amp; Importance of Financial Statements</t>
  </si>
  <si>
    <r>
      <t>Statement of Financial Position:</t>
    </r>
    <r>
      <rPr>
        <sz val="10"/>
        <rFont val="Arial"/>
        <family val="2"/>
      </rPr>
      <t xml:space="preserve"> Reveals the financial status of a school at a specific point in time. The statement shows what an entity owns (assets) and how much it owes (liabilities), as well as the amount invested in the business (equity) which is helpful for decision making.</t>
    </r>
  </si>
  <si>
    <r>
      <t xml:space="preserve">Statement of Comprehensive Revenue and Expense: </t>
    </r>
    <r>
      <rPr>
        <sz val="10"/>
        <rFont val="Arial"/>
        <family val="2"/>
      </rPr>
      <t>Summarises revenues, costs &amp; expenses incurred during a specified period. These records provide information about a school's ability or inability to operate within the operational funding and other revenue received by managing revenue, reducing costs or both.</t>
    </r>
  </si>
  <si>
    <r>
      <t xml:space="preserve">Statement of Cash Flows: </t>
    </r>
    <r>
      <rPr>
        <sz val="10"/>
        <rFont val="Arial"/>
        <family val="2"/>
      </rPr>
      <t>Provides information about cash receipts, cash payments, and the net change in cash resulting from the operating, investing, and financing activities of a school during the period. Important because it informs the reader of the school’s cash position. A school should maintain sufficient cash at all times to pay its expenses, to meet its financing commitments and to purchase new assets. Forecast future cash expenses based on known cash commitments should be offset by managing sufficient actual future cash balances.</t>
    </r>
  </si>
  <si>
    <t>Material Amounts</t>
  </si>
  <si>
    <t xml:space="preserve">Omissions or misstatements of items are material if they could, individually or collectively, influence the decisions or assessments of users made on the basis of the financial statements. If a school considers that any individual amount of revenue, expenditure, asset, liability or equity is material, this amount should be disclosed as a separate line in the relevant note to which it applies. To do this, add in the line(s) to the Sch Parent TB Converter and Sch Parent Inputs sheet and to the Notes sheet. Using the correct Kiwi Park Code from Kiwi Park Data sheet, map the TB account codes to the Sch Parent TB Converter sheet. The full list of available Kiwi Park Codes is on the Kiwi Park Data sheet. 
If a school has a material activity that is not in this Kiwi Park model (such as a farm), this should have a separate note to disclose the activity. 
If you are unsure whether an amount is material, consult your School Finance Advisor. </t>
  </si>
  <si>
    <t>School Finance Contacts</t>
  </si>
  <si>
    <t>Exchange vs Non-exchange Transactions</t>
  </si>
  <si>
    <r>
      <rPr>
        <b/>
        <sz val="10"/>
        <rFont val="Arial"/>
        <family val="2"/>
      </rPr>
      <t>Exchange Transactions</t>
    </r>
    <r>
      <rPr>
        <sz val="10"/>
        <rFont val="Arial"/>
        <family val="2"/>
      </rPr>
      <t xml:space="preserve">
Exchange transactions are transactions in which one entity receives assets or services, or has liabilities extinguished, and directly gives approximately equal value (primarily in the form of cash, goods, services or use of assets) to another entity in exchange. Examples of exchange transactions for schools would be interest revenue and money received from international students that pay market rates for education. 
</t>
    </r>
    <r>
      <rPr>
        <b/>
        <sz val="10"/>
        <rFont val="Arial"/>
        <family val="2"/>
      </rPr>
      <t>Non Exchange Transactions</t>
    </r>
    <r>
      <rPr>
        <sz val="10"/>
        <rFont val="Arial"/>
        <family val="2"/>
      </rPr>
      <t xml:space="preserve">
Non-exchange transactions arise where an entity receives value from another entity without giving approximately equal value in exchange. The main type of transactions applicable to schools are Transfers (e.g. grants, donations, gifts and pledges).
The majority of transactions that schools take part in are non-exchange. While we do not recommend labelling revenue as exchange and non exchange on the face of the Statement of Comprehensive Revenue and Expenditure, it is a requirement to show the amounts receivable/payable in exchange/non exchange transactions in the notes.
</t>
    </r>
    <r>
      <rPr>
        <b/>
        <sz val="10"/>
        <rFont val="Arial"/>
        <family val="2"/>
      </rPr>
      <t>Determining the difference between Exchange and Non Exchange Transactions</t>
    </r>
    <r>
      <rPr>
        <sz val="10"/>
        <rFont val="Arial"/>
        <family val="2"/>
      </rPr>
      <t xml:space="preserve">
If the grantor of a grant, donation other monetary exchange has an expectation for the return of a specified service or goods, then this can be deemed an Exchange transaction. Alternatively, if there is no expectation that goods and/or services will result a specific service and or goods, this can be deemed a Non Exchange transaction.
Refer to the "Revenue Types" sheet for a list of government grants and other revenue and whether they are classified as exchange or non-exchange.
PBE IPSAS 1.88 requires in the Statement of Comprehensive Revenue and Expense that revenue from exchange and non exchange transactions are separately disclosed. The standards also require in the Statement of Financial Position that separate line items be presented for recoverables from non-exchange transactions, receivables from exchange transactions, taxes and transfers payable, and payables under exchange transactions. 
We consider that it will be rare that this is a material disclosure. Therefore, we have chosen to focus on providing a meaningful breakdown in the notes. The illustrative financial statements in PBE IPSAS 1 do not separately disclose revenue, receivables and payables under exchange and non-exchange headings.</t>
    </r>
  </si>
  <si>
    <t>Accounting Policies</t>
  </si>
  <si>
    <r>
      <t xml:space="preserve">Along with </t>
    </r>
    <r>
      <rPr>
        <b/>
        <sz val="10"/>
        <color rgb="FF0070C0"/>
        <rFont val="Arial"/>
        <family val="2"/>
      </rPr>
      <t>[G1]</t>
    </r>
    <r>
      <rPr>
        <sz val="10"/>
        <rFont val="Arial"/>
        <family val="2"/>
      </rPr>
      <t xml:space="preserve"> above, if the school has a material activity that needs to be disclosed that is not in the Kiwi Park model, then they also need to consider whether an extra accounting policy is required to ensure that users of the financial statements understand how the activity has been accounted for.
In deciding if a particular accounting policy should be disclosed, consider whether disclosure would assist users understanding of how transactions or events are reflected in the Statement of Comprehensive Revenue and Expense or Statement of Financial Position. These accounting policies are applicable to schools reporting under the new PBE accounting standards. You should tailor them for your particular circumstances, but if you wish to amend them, you need to consider whether your school would be reporting consistently with the standards.</t>
    </r>
  </si>
  <si>
    <t>Change in Accounting Policies</t>
  </si>
  <si>
    <t>In the years following first time adoption of PBE IPSAS there may be a change in accounting policy, change in estimate or a change in prior year figures due to reclassification or to correct an error, in which case the nature of the change, reason for the change and the effect of the change must be disclosed.</t>
  </si>
  <si>
    <t>Budget Figures</t>
  </si>
  <si>
    <t xml:space="preserve">Budget figures reported in the financial statements are extracted from the original budget approved by the Board for the reporting period. Any changes to the budget (sometimes called a forecast) during the year are for internal reporting only. Revised figures are not to be included as budget figures in the financial statements. Refer to the Budget guidance on the How to use the Kiwi Park Model sheet.
</t>
  </si>
  <si>
    <t>Furniture and Equipment Grant - Integrated Schools</t>
  </si>
  <si>
    <t xml:space="preserve">Payments to state integrated schools for F&amp;E should be regarded as a ‘Non Taxable Supply’ and treated as an equity transaction through the statement of Movements/ Changes in Equity. This brings the treatment in line with the current treatment of a state school.
This means:
- Funding provided by the Ministry to state integrated schools should not include GST. The F&amp;E grant is applied as a capital grant the same way they are treated for a state school, being through the statement of movements in equity.
- State integrated schools will not need to return output tax on receipt of the funding.
- State integrated schools can claim GST input tax on the purchase of furniture or equipment (provided they are GST registered and a valid tax invoice is held).
For example, if the school required new equipment worth $1,000 + GST, the amount required from the Ministry to the school would also be $1,000.
                                                                                                        State integrated school    MOE Position
Funding payment from the Ministry to the school                     1,000                                        (1,000)
Output Tax (Returned) on receipt of funding/Paid to IR                (0) 
Purchase of Furniture/equipment                                             (1,150) 
Input Tax Claimed on purchase of furniture/equipment            150
 --------------------------------------------------------------------
Net Receipt/(Cost)                                                                         1,000                                          (1,000)
 -------------------------------------------------------------------- </t>
  </si>
  <si>
    <t>International Travel</t>
  </si>
  <si>
    <r>
      <t xml:space="preserve">The board must approve any international trips that are planned by the school. An international trip can be funded through Crown funding or locally raised funds (i.e. through fundraising or parental contributions).
A board may use Crown funding (as opposed to locally raised funds) for international travel if they can demonstrate that the two main conditions have been met:
- the international travel supports student achievement
- they have considered the proposed spending against competing priorities
Before approving any travel, it is recommended that the board document and retain sufficient evidence supporting their decisions around travel including but not limited to: 
- the international travel supports student achievement
- they have considered the proposed spending against competing priorities
- how the trip is to be funded (e.g. parents' contributions, fundraising, operational funding)
- how the details of the trip costs will be reported
An example of a checklist for funding international travel using Crown funds is provided in Appendix C of the FISH manual (see hyperlink right), and may form the basis of the board's documentation.
 All expenditure should be accounted for and receipts returned following the trip.
Examples of international travel that may further student achievement include but are not limited to: 
- visiting the site of a significant cultural event (e.g. a battle where the school community had significant casualties)
- senior Māori groups visiting Pacific Islands where ancestral stories originate (e.g. Tahiti)
- language students visiting a country where the language of study is primarily spoken.
If the travel is significant to your expenditure for the year, it will need to be separately disclosed. Expenditure is considered </t>
    </r>
    <r>
      <rPr>
        <b/>
        <sz val="10"/>
        <rFont val="Arial"/>
        <family val="2"/>
      </rPr>
      <t>significant</t>
    </r>
    <r>
      <rPr>
        <sz val="10"/>
        <rFont val="Arial"/>
        <family val="2"/>
      </rPr>
      <t xml:space="preserve"> if it is material and/or of interest to the readers of the annual report. The following are examples of the level of disclosure that can be included, with supporting commentary as required.</t>
    </r>
  </si>
  <si>
    <t>FISH</t>
  </si>
  <si>
    <t>Board Contributions</t>
  </si>
  <si>
    <r>
      <rPr>
        <b/>
        <sz val="10"/>
        <rFont val="Arial"/>
        <family val="2"/>
      </rPr>
      <t>Treatment of Board contributions</t>
    </r>
    <r>
      <rPr>
        <sz val="10"/>
        <rFont val="Arial"/>
        <family val="2"/>
      </rPr>
      <t xml:space="preserve">
A funding contribution can range from a school Board contributing a small sum to a Ministry-led capital works project to expand or enhance on Ministry design specification, through to ‘shared ownership’ capital works projects where the Board, in conjunction with the Ministry, contributes to a large school property development. The following scenarios may be applicable to your school:
a) School makes a contribution to a Ministry-led project and retains ownership so an asset is created. The asset is the responsibility of the school board and is recognised on the school’s balance sheet. This can be the entire asset or part of an asset. This is an investment contribution, and the accounting is debit PPE, credit cash. 
b) School provides a donation to a Ministry-led project and Ministry-owned building. This is a donation contribution, and the accounting is debit equity, credit cash.
c) School builds a building using board funds (this could be through fundraising or community support) and retains ownership of the building. This is an investment contribution, and the accounting is debit PPE,credit cash.
d) School contributes to  a school-led project with school funds (these could be through community support), but the Ministry owns the building. This is a donation contribution, and the accounting is debit PPE for building the asset, credit cash, and then debit equity and credit PPE for the donation to the Ministry.
e) School builds a building with community support (therefore using board funds), but the Ministry agrees to take over ownership of the building. This is a donation contribution, and the accounting is debit PPE for building the asset, credit cash, and then debit equity and credit PPE for the transfer to the Ministry.
If there has been a transfer/donation to the Ministry, the school needs to include appropriate disclosures about the ‘transfer to owner’ in the Statement of Changes in Equity, to explain the nature of the transaction. This disclosure should include: 
- the nature of the distribution; 
- the value of the distribution; and
- how the money was raised and how this benefits the school.
The school would also need to provide evidence to their auditor that the Ministry has agreed to take over ownership for the building.
</t>
    </r>
  </si>
  <si>
    <t>Netting of revenue and expenditure</t>
  </si>
  <si>
    <t>All amounts of revenue and expense should be recorded gross within the Statement of Comprehensive Revenue and Expense rather than offset against each other in the statement, unless there is a legal right to offset in accordance with PBE IPSAS 1.</t>
  </si>
  <si>
    <t xml:space="preserve">As per guidance [G1] if the school receives a specific grant from the government (e.g. from MSD or ACC) that is material to the school and not already listed in the Inputs sheet, then insert a row into the trial balance and Government Grants note and disclose this amount separately. If not material, the grants should be included in the Other Government Grants line.
Note that any inserted lines into the trial balance will need to have a Kiwi Park Code allocated next to them. The full list of available codes is listed on the Kiwi Park Data sheet. In this case, code 1130 (Other Government Grants) should be used. 
</t>
  </si>
  <si>
    <t>Transport</t>
  </si>
  <si>
    <t xml:space="preserve">If the school receives transport revenue from parents, this should be recorded in locally raised funds. If it receives a transport grant from the government, it should be recorded in Government Grants. Transport expenditure should be recorded in other expenses. 
</t>
  </si>
  <si>
    <t>GST in the Cash Flow Statement</t>
  </si>
  <si>
    <t xml:space="preserve">The net GST movement should be disclosed as an operating cash flow in the cash flow statement. This is the movement in the GST payable/receivable balance. Working capital items (e.g. debtors and creditors) should not be adjusted for GST in the cash flow statement.
</t>
  </si>
  <si>
    <t>Property, Plant &amp; Equipment Categories</t>
  </si>
  <si>
    <t xml:space="preserve">If the school believes an asset category different to those provided in the Kiwi Park model is required to better reflect the school's assets, then add another line to the trial balance and note and ensure the trial balance line has a Kiwi Park Code allocated to it that best reflects the new category added.
</t>
  </si>
  <si>
    <t>Cash Flow Statement</t>
  </si>
  <si>
    <t>1. It's important to note cash flows are about the actual cash flows through the school bank account during the period, so anything that isn't cash shouldn't be recognised.
2. A common approach is to start with amounts in the Statement of Comprehensive Revenue and Expense and then adjust these for non-cash movements during the year. Common non-cash items are:
 - Teachers' salaries grants and the matching expenditure
 - Use of land and buildings grants and the matching expenditure
 - Depreciation
 - Impairment of PPE and/or debtors
 - Teachers' salaries grant receivable 
 - Year end confirmed balances e.g. centrally funded Ka Ora, Ka Ako | Healthy School Lunches, Te Mana Tūhono, Ikura | Manaakitia te whare tangata | Period Products, statutory intervention support 
3. After adjusting for non-cash items the figures from the Statement of Comprehensive Revenue and Expense will need adjusting for movements in working capital items. Common adjustments are:
 - The movement in debtors is subtracted from revenue. i.e. if debtors has increased, the cash flow from locally raised funds will be less than the amount per the Statement of Comprehensive Revenue and Expense. The movement in debtors will have to be allocated across multiple cash flow types if the debtors relate to things other than locally raised funds.
 - The movement in revenue in advance is added to revenue. i.e. if revenue in advance has increased, the cash flow from locally raised funds will be more than the amount per the Statement of Comprehensive Revenue and Expense. Note as above this may have to be allocated across multiple cash flows.
4. Some balances will always require manual input, such as:
 - sale/purchase of investments
 - sale/purchase of PPE
5. A key check to ensure the cash flows are correct is that the opening bank balance as at 1 January each year plus the cash flows for the year should reconcile to the closing cash position as at 31 December. 
It is only the presentation of the cash flows shown here that is mandatory. The workpapers on other sheets are merely guides to calculating the values for each line. Adjustments may need to be made to the cash flow work papers for individual schools to ensure that the values are correct. For example, the split of working capital items across cash flow categories.</t>
  </si>
  <si>
    <r>
      <t xml:space="preserve">The total of teachers' salaries for the year per the SAAR. The ACC premiums paid by the Ministry should also be included as part of Teachers' Salaries Grants. You may also need to make adjustments from the school payroll error reports if these are identified as affecting Teachers' Salaries Grant.
</t>
    </r>
    <r>
      <rPr>
        <b/>
        <sz val="10"/>
        <rFont val="Arial"/>
        <family val="2"/>
      </rPr>
      <t>Overuse</t>
    </r>
    <r>
      <rPr>
        <sz val="10"/>
        <rFont val="Arial"/>
        <family val="2"/>
      </rPr>
      <t xml:space="preserve">
Any banking staffing overuse is an additional usage of the Teachers' Salaries Grant. Debit Teachers' Salaries Grant and credit Banking Staffing Overuse.
</t>
    </r>
    <r>
      <rPr>
        <b/>
        <sz val="10"/>
        <rFont val="Arial"/>
        <family val="2"/>
      </rPr>
      <t>Underuse</t>
    </r>
    <r>
      <rPr>
        <sz val="10"/>
        <rFont val="Arial"/>
        <family val="2"/>
      </rPr>
      <t xml:space="preserve">
For schools that are eligible to receive a cash reimbursement of banking staffing underuse, it is to be recognised as Teachers' Salaries Grant. Debit Banking Staffing Underuse and credit Teachers' Salaries Grant.</t>
    </r>
  </si>
  <si>
    <t>Commitment Note</t>
  </si>
  <si>
    <t xml:space="preserve">These figures should be shown exclusive of GST. All Capital Commitments must be disclosed, not just those that involve Capital Works.
</t>
  </si>
  <si>
    <t>Stock Write-offs</t>
  </si>
  <si>
    <t>Stock write-offs that were inventory items should be coded to expenditure not Loss on Disposal of Property, Plant and Equipment unless the items were included in Property, Plant and Equipment.</t>
  </si>
  <si>
    <t>Furniture &amp; Equipment Grant treatment in Cash Flow</t>
  </si>
  <si>
    <t xml:space="preserve">Furniture &amp; Equipment grants for state and state integrated schools are a financing cash flow. </t>
  </si>
  <si>
    <t>Banking Staffing in the Cash Flow</t>
  </si>
  <si>
    <t xml:space="preserve">The recovery of banking staffing is not a cash flow because it is deducted from the operations grant. While the operations grant should be grossed up for the banking staffing recovery in the income statement, this is not the same for the cash flow. </t>
  </si>
  <si>
    <t>Financial Instruments</t>
  </si>
  <si>
    <t xml:space="preserve">A financial instrument is any contract that gives rise to both a financial asset of one entity and a financial liability or equity instrument of another entity. 
Receivables should not include prepayments or GST receivable. Payables should exclude revenue in advance, taxes payables and grants received subject to conditions but should include the painting contract liability (if applicable) as this is a contractual obligation.
This is only relevant if there are any Finance Assets and Liabilities.
</t>
  </si>
  <si>
    <t>Monies Collected for School Trips</t>
  </si>
  <si>
    <t xml:space="preserve">If monies are collected for trips that are Board approved and the students are the responsibility of the school while away, the income and expenditure needs to be recognised in the financial statements. Parents’ contributions should be recognised as the expenditure is incurred and are considered exchange transactions. However, any fundraising is non-exchange. As it is unlikely that the funds can be refunded if the trip does not go ahead, it must be recognised when received. 
How to manage refunds for funds collected for cancelled international, sports and cultural trips:
Management of refunds from fundraising monies for specific trips is dependent on the source of the funds.
1. Funds from parents who paid directly to the school as a contribution to the trip can be refunded to those parents, to the extent that the school has received refunds for any costs already incurred.
2. Funds raised from fund raising activities carried out in the name of the school cannot be repaid to individuals, because they are funds raised for the trip rather than for an individual participant.
A school raising funds for a specific purpose should use those funds for the purpose for which they were given, in good faith. If the school is unable to spend the funds on the stated purpose, where possible, the school should spend the funds in a way consistent with the original reason for raising the funds. If the school considers it impractical to carry forward the funds for such trips for the foreseeable future, then the school needs to consider alternative uses that would be acceptable to those who gave the funds. However the board chooses to distribute the funds, the method should be clearly documented and minuted at a Board meeting. 
</t>
  </si>
  <si>
    <t>Extra-curricular Expenditure</t>
  </si>
  <si>
    <t>Extra-curricular expenditure should be allocated to the Extra Curricular Activities Costs line within locally raised funds. 
Where the school receives income for a curricular activity this income should be included within locally raised funds as either Donations and Bequests, or Trading (for purchases of goods and services). Fees for curricular activities are not permissible under the Education Act 2020.</t>
  </si>
  <si>
    <t xml:space="preserve">Add in a description of any other critical accounting estimates that the school has used. Also delete any that do not apply to the school.
</t>
  </si>
  <si>
    <t>Gifts or Bequests Disclosure</t>
  </si>
  <si>
    <t xml:space="preserve">Gifts or bequests which are not for specific purposes are recognised as revenue as soon as they are receipted. Gifts or bequests which are for specific purposes are transferred to a separate reserve within equity and are recognised as revenue as the conditions are met. These reserves should be disclosed in the notes to the financial statements. </t>
  </si>
  <si>
    <t>Operating vs Finance Leases</t>
  </si>
  <si>
    <t>An operating lease is a lease that does not transfer to the lessee substantially all of the risks and rewards incidental to ownership of the asset, and therefore the school does not include the asset in the Asset Register.
A finance lease is a lease that transfers to the lessee substantially all of the risks and rewards incidental to ownership of the asset, and therefore the school includes the asset in the Asset Register.
Each school will have to review its current leases on a case-by-case basis in order to determine if the leases are classified as operating or finance. 
To assist schools in determining if a lease is an operating or finance lease, we provide the following guidance from the accounting standards - including the key criteria that suggest the nature of a lease agreement:
PBE IPSAS 13 Leases includes examples of situations that individually or in combination would normally suggest a lease is a finance lease. A lease does not need to meet all these criteria:
 (a) The lease transfers ownership of the asset to the lessee by the end of the lease term; 
 (b) The lessee has the option to purchase the asset at a price that is expected to be sufficiently lower than the fair value at the date the option becomes exercisable for it to be reasonably certain, at the inception of the lease, that the option will be exercised; 
 (c) The lease term is for the major part of the economic life of the asset, even if title is not transferred; 
 (d) At the inception of the lease, the present value of the minimum lease payments amounts to at least substantially all of the fair value of the leased asset; 
 (e) The leased assets are of such a specialised nature that only the lessee can use them without major modifications; and 
 (f) The leased assets cannot easily be replaced by another asset.
Other indicators that individually or in combination also support classification as a finance lease are: 
 (g) If the lessee can cancel the lease, the lessor’s losses associated with the cancellation are borne by the lessee; 
 (h) Gains or losses from the fluctuation in the fair value of the residual accrue to the lessee (for example in the form of a rent rebate equalling most of the sales proceeds at the end of the lease); and 
 (i) The lessee has the ability to continue the lease for a secondary period at a rent that is substantially lower than market rent. 
Schools should seek advice from their financial service providers or the School Finance Advisor if further guidance on school leases is required.</t>
  </si>
  <si>
    <t>Lease vs Buy</t>
  </si>
  <si>
    <t>Finance Lease</t>
  </si>
  <si>
    <t>This note needs to be excluded if the School has no Finance Leases.</t>
  </si>
  <si>
    <r>
      <rPr>
        <b/>
        <sz val="10"/>
        <rFont val="Arial"/>
        <family val="2"/>
      </rPr>
      <t>Bank Overdrafts</t>
    </r>
    <r>
      <rPr>
        <sz val="10"/>
        <rFont val="Arial"/>
        <family val="2"/>
      </rPr>
      <t xml:space="preserve">
A bank overdraft is considered part of cash and cash equivalents but shown as a separate line item under current liabilities on the Statement of Financial Position. 
</t>
    </r>
    <r>
      <rPr>
        <b/>
        <sz val="10"/>
        <rFont val="Arial"/>
        <family val="2"/>
      </rPr>
      <t>Committed Funds</t>
    </r>
    <r>
      <rPr>
        <sz val="10"/>
        <rFont val="Arial"/>
        <family val="2"/>
      </rPr>
      <t xml:space="preserve">
If a school has any cash that is being held for a specific purpose (e.g. an international school trip) a narrative can be added below the cash and cash equivalents note describing what amount of cash is being held for each specific purpose.
</t>
    </r>
  </si>
  <si>
    <t>Inventory</t>
  </si>
  <si>
    <t>This note needs to be excluded if the school has no inventory, or tailored to reflect items applicable to the school, such as canteen.</t>
  </si>
  <si>
    <t>Investments - Breach of Section 154</t>
  </si>
  <si>
    <t>Where your school is in breach of Section 154 (2)(b)(ii) of the Education and Training Act 2020, details of the breach need to be included. For example, if your school has purchased shares in a company before obtaining Ministry approval for the acquisition of the shares.
Section 154:
Restrictions on acquisition of securities
(1) Sections 160 and 161 of the Crown Entities Act 2004 apply.(2) Therefore, a board must not acquire securities other than—
(a) a debt security denominated in New Zealand dollars that is issued by a registered bank, or by any other entity, that satisfies a credit-rating test that is specified in either regulations made under Part 4 of that Act or a notice in the Gazette published by the Minister of Finance:
(b) a public security:
(c) as provided in—
(i) any regulations made under Part 4 of that Act; or
(ii) any approval given jointly by the Minister of Education and the Minister of Finance; or
(iii) this Act.</t>
  </si>
  <si>
    <t>Property, Plant and Equipment Accounting Policy</t>
  </si>
  <si>
    <t xml:space="preserve">For integrated schools, change ‘Crown’ to ‘Proprietor’ or other name of legal entity that owns the land and buildings. 
Due to their low value, wear and tear and to avoid the need to stocktake textbooks annually, textbooks should be expensed unless purchased in a set, material in value and easily identified as part of the school's annual fixed asset review. 
When software is an integral part of the related hardware computer (such as Windows 11), computer software is treated as part of ICT hardware; otherwise it is treated as ICT software, unless the value is less than the capitalisation threshold applied by the school. Where software is owned outright rather than through a subscription, it is capitalised to ICT software e.g. website development costs, bespoke school management system or accounting package.
An asset is impaired if an occurrence has reduced its value, for example signs of physical damage, the asset wearing out earlier than expected, or a change in technology that makes an asset obsolete. If indications of impairment exist the asset’s recoverable amount must be determined and compared with its carrying amount (book value in the financial statements) to assess the amount of impairment. The difference is the impairment loss, which is expensed in the Statement of Comprehensive Revenue and Expense. 
Judgement is required to determine an appropriate threshold for your school board. If the school purchases assets in bulk that are individually below the capitalisation threshold, the school should use judgement to determine if the group of assets should be capitalised. When determining if a group of individually small assets should be capitalised, consideration should be given to the length of time the school expects to use the assets.
For example: if a school purchases 100 laptops that are expected to be used for 3 years at $900 each and the school has a threshold of $1,000 for assets to be capitalised these assets should be capitalised even though individually they do not meet the school's capitalisation threshold. 
The reason for this is to ensure that there is visibility of the school's assets to fairly reflect the school's asset base and so that future replacements can be planned and budgeted for.
Other examples of common groups of assets that a school should capitalise although individually below the capitalisation threshold are:
- tables/desks when a classroom is refurbished
- chairs when a classroom is refurbished
- chairs when a hall is refurbished or built.
All capital projects work that meets the criteria of an asset must be capitalised.
</t>
  </si>
  <si>
    <t>Depreciation Accounting Policy</t>
  </si>
  <si>
    <t>If a particular class of leased asset is material then this should be separately disclosed as such, for example leased computer equipment; otherwise individual non-material leased items should be included with their relevant asset class. 
Also ensure that any changes to asset categories changed/added in [S4] above are reflected in the depreciation policy.
The useful lives and depreciation rates listed in the Kiwi Park accounting policy are examples only. Your Board will need to set these based on your specific circumstances and review them annually. 
Where assets are leased, different asset types must be depreciated at different rates, for example leased motor vehicles will be depreciated over a different period than a leased photocopier. The depreciation method applied to an asset should be reviewed at least once a year. If there has been a significant change in the remaining useful life of an asset, then that should be disclosed.</t>
  </si>
  <si>
    <t>Restrictions</t>
  </si>
  <si>
    <t>Some examples of restrictions are: shared facilities (e.g. libraries, boiler), land owned by council but building owned by school, restrictions to sale i.e. land bequeathed. Additionally, most assets owned through a finance lease have contractual restrictions around sale or use.</t>
  </si>
  <si>
    <t xml:space="preserve">Schools need to add in the description of all relevant items that are included in Revenue Received in Advance. If the school does not have any Revenue Received in Advance then the note is not required.
Schools that are the lead school for Resource Teachers: Learning and Behaviour may hold Revenue in Advance when RTLB funds have been received but funds have not been fully spent. Funding received is recognised as revenue as RTLB services are provided.
The Tertiary and International Learners Code of Practice (NZQA) reminds boards that schools have a legal duty to refund the ‘unearned’ portion of fees if an international student withdraws. Further information is available from the NZQA website.
It is important that any fee protection policy outlined in the school’s accounting policy relates to the school’s actual activities. If the board is not adequately protecting international student fees, the board should not guarantee they are, as this is a false declaration when the financial statements are authorised for issue.
</t>
  </si>
  <si>
    <t>International Learners Code of Practice</t>
  </si>
  <si>
    <t>Funds Held in Trust</t>
  </si>
  <si>
    <t xml:space="preserve">The board must ensure that there are sufficient uncommitted funds to meet this obligation at all times.
This is only relevant if the school has any Funds Held in Trust.
</t>
  </si>
  <si>
    <t>Shared Funds</t>
  </si>
  <si>
    <t xml:space="preserve">The school must ensure that there are sufficient uncommitted funds to meet this obligation at all times. 
This is only relevant if the school has any Shared Funds.
</t>
  </si>
  <si>
    <t>Borrowings Policy</t>
  </si>
  <si>
    <t xml:space="preserve">Only include this policy if the School has any Loans.
Boards can only borrow within the limits set by Section 155 of the Education and Training Act 2020 and the conditions specified in regulation 12 of the Crown Entities (Financial Powers) Regulations 2005. A school board can: “in any calendar year, borrow any amount it thinks fit from any source it thinks fit provided that the total annual cost to the board in repaying all outstanding borrowings (including both principal and interest repayments) is equal to or less than one-tenth of the value of the grants determined by the Minister of Education to be paid to the board for operational activities for that year”. 
Grants determined by the Minister of Education for operational activities includes all items included in the Operational Funding tab (in Pourato) with an adjustment for any banking staffing settlement.
</t>
  </si>
  <si>
    <t>Use of Land and Buildings Grant</t>
  </si>
  <si>
    <t xml:space="preserve">For integrated schools, the use of land and buildings grant from the proprietor should be recognised separately in the Statement of Comprehensive Revenue and Expense and the balance in Government Grants (Note 2) should be nil.
</t>
  </si>
  <si>
    <t>Bequests</t>
  </si>
  <si>
    <t xml:space="preserve">If the school receives any bequests, it will be included in this section. The example disclosure note below can be used:
Donations include a $10,932 bequest from John Dow which is earmarked for new technology purchases in future years. </t>
  </si>
  <si>
    <t xml:space="preserve">International Student Revenue &amp; Expenses </t>
  </si>
  <si>
    <t xml:space="preserve">International Student Revenue &amp; Expenses are classified as Exchange. The reasoning applied is that the school is expensing assets in exchange for monetary revenue with the expectation that the school will break even or the Revenue would exceed Expenses. 
</t>
  </si>
  <si>
    <t xml:space="preserve">This note shows the minimum lease payments payable in each of the three categories. Please note that this will agree back to the liability because the lease payments and interest are shown separately in the note.
</t>
  </si>
  <si>
    <t>Audit Fees</t>
  </si>
  <si>
    <t xml:space="preserve">Audit fees are those fees which have been previously agreed for the annual audit of the financial statements. You should also include any additional audit fees paid in the current year, for the prior year's audit. Any other expenses for assurance services (not for the annual audit) should be disclosed separately. 
</t>
  </si>
  <si>
    <t>Interventions under Section 171</t>
  </si>
  <si>
    <t xml:space="preserve">School expenditure related to interventions under Section 171 of the Education and Training Act 2020 should be disclosed separately in this note.
- If the intervention is fully funded by the Board, the expense will be recorded under intervention costs line.
- If the intervention is partially funded by the Ministry, include the portion of the Ministry cost for the financial year by journaling the revenue portion to Government Grants - Ministry of Education and the portion of the expense paid by the Crown on behalf of the Board to the intervention costs line. This should also include the portion paid by the Board.
- If the intervention is fully funded by the Ministry include the total cost of the intervention for the financial year by journaling the revenue portion to Government Grants - Ministry of Education and the portion of the expense paid by the Crown on behalf of the Board to the intervention cost expenses line. 
</t>
  </si>
  <si>
    <t>Employee Salary Expenses</t>
  </si>
  <si>
    <r>
      <rPr>
        <b/>
        <sz val="10"/>
        <rFont val="Arial"/>
        <family val="2"/>
      </rPr>
      <t xml:space="preserve">Privacy </t>
    </r>
    <r>
      <rPr>
        <sz val="10"/>
        <rFont val="Arial"/>
        <family val="2"/>
      </rPr>
      <t>- Where a school or kura has only one person employed in either Property or Administration roles, a Board may combine both salaries under Administration. This means that the individual’s privacy will be protected, as it will no longer be possible for an individual’s salary to be identified</t>
    </r>
  </si>
  <si>
    <t>Cyclical Maintenance Provision Guidance</t>
  </si>
  <si>
    <t>The increase or decrease in the cyclical maintenance provision must be recorded under property expenses in the Statement of Comprehensive Revenue and Expense. If it is material, any under/over provision adjustment should be recorded in the notes or on the face of the Statement of Comprehensive Revenue and Expense.
Note 18 includes some information pulled from the trial balance and some which is manually entered. We have included a worked example on the Guidance - Cyclical Maintenance Calculation tab to aid in preparing this note.
In the cyclical maintenance note, the School must disclose any changes in the estimates which arise as adjustments to the cyclical maintenance provision.
When you undertake painting, this cost incurred during the year should be recorded as a use of the cyclical maintenance provision and not expensed (as you have already expensed this in prior years). These costs would be recorded in the Use of Provision line in note 18.
In some instances, the cost incurred for painting may exceed the total provided. Where this occurs, record the full use of the provision in note 18 as a Use of Provision. The remaining payments in excess of the provision should be expensed in the Statement of Comprehensive Revenue and Expense in the current year.
An example of this would be if you have a cyclical maintenance provision of $50,000, but actual painting costs incurred are $70,000. In this instance you would charge $50,000 of the actual costs to the provision for cyclical maintenance and the remaining $20,000 would be expensed through the Statement of Comprehensive Revenue and Expense.
The annual adjustment to the provision for cyclical maintenance resulting from the recalculation of the current years liability should be recorded in the Increase/ (decrease) to the Provision During the Year of note 18. This line represents the change in the obligation you have, not what you have spent on painting.
It is recommended that the most recent market cost information is used as the basis for calculating the cyclical maintenance provision. This may include using the costs of recent painting work done or obtaining a square metre rate from an external provider. It may also include an inflationary adjustment for future cost increases. Please see the Guidance - Cyclical Maintenance tab for the suggested rate which is an average CPI rate for the last 3 years. The provision is a significant estimate and judgement and represents an actual future liability for the school to pay.
The school may also use the 10 Year Property Plan (10YPP) as a basis, but it must be ensured that the information contained in this plan is accurate. The 10YPP is recommended as a starting point of the calculation of the provision for cyclical maintenance and is regularly updated to reflect significant changes in painting commitments and cost to paint. The school must be able to provide evidence of the costs and painting cycles which the provision is based on, to their auditor.</t>
  </si>
  <si>
    <t>Integrated Schools Use of Land and Buildings</t>
  </si>
  <si>
    <t xml:space="preserve">For integrated schools, the use of land and buildings grant is from the proprietor and the disclosure at the foot of the note should state:
The use of land and buildings figure represents 5% of the school’s total property value. This is used as a proxy for the market rental of the property. 
</t>
  </si>
  <si>
    <t>Acquisition of Property</t>
  </si>
  <si>
    <t xml:space="preserve">The acquisition of Property is classified as Cash Exchange. The reasoning applied is that the school is expensing assets in exchange for monetary revenue with the expectation that the school would break even or the Revenue will exceed Expenses. 
</t>
  </si>
  <si>
    <t>Taxes Payable</t>
  </si>
  <si>
    <t xml:space="preserve">Taxes and transfers payable (including rates) should be disclosed separately under non-exchange transactions.
</t>
  </si>
  <si>
    <t>Employee Benefits Accrual</t>
  </si>
  <si>
    <t>Employee benefits leave accrual relates to non-teaching staff only (annualised employees should be included in this balance and do not need to be disclosed separately). Please do not report a liability for sick leave.
If a school has a local payroll, it will have a PAYE liability at 31 December which it should show separately if material. For all other accrued wages and salaries paid through EdPay, the liability is to the Ministry of Education.</t>
  </si>
  <si>
    <t>Loans Without Market Rate Interest</t>
  </si>
  <si>
    <t>If the loan is interest free or interest is being paid at a rate below commercial interest rate, a calculation will need to be performed to discount the loan amount to its fair value at balance date. 
Please contact your Financial Service Provider or School Finance Advisor for advice.</t>
  </si>
  <si>
    <t>School Finance Advisor Contacts</t>
  </si>
  <si>
    <t>Homestay Fees Received in Advance</t>
  </si>
  <si>
    <t xml:space="preserve">Please note that homestay receipts for international students received in advance should be included in the category for Funds Held on Behalf of Third Parties.
</t>
  </si>
  <si>
    <t>Funds Held for Capital Projects</t>
  </si>
  <si>
    <t>5 Year Agreement funding - Ministry of Education</t>
  </si>
  <si>
    <t>Funding for state-integrated school property maintenance and upgrades - Ministry of Education</t>
  </si>
  <si>
    <t>Funds Held on Behalf of a Cluster</t>
  </si>
  <si>
    <t xml:space="preserve">A cluster can be defined as a geographic concentration of interconnected schools sharing local resources, using similar technologies, and forming linkages and alliances in a particular field. This might be any grouping of schools with a common funding source, such as school transport networks. A separate note should be shown for each cluster if the school is in more than one cluster.
Disclosure should be on a cash basis, showing the revenue and expenditure of the cluster for the year. 
</t>
  </si>
  <si>
    <t>Funds Held for Teen Parent Unit</t>
  </si>
  <si>
    <t xml:space="preserve">Note: a Teen Parent Unit is part of the school and not a cluster.
If the nature of these services is material, these transactions and balances need to be separately disclosed in the Notes &amp; Disclosures (Note 26 of Kiwi Park template) including the dollar value of the services.
If these services are not material, then only the nature of the services need to be disclosed. Figures do not need to be included.
</t>
  </si>
  <si>
    <t>Related Parties</t>
  </si>
  <si>
    <t>For all schools this note is required: Schools must retain all evidence of their decision making processes where there is a related party involved. This documentation is essential in the assessment and risk mitigation of conflict of interest situations even when the services are being provided in good faith and on an arms length basis. Only transactions that occur on a non-arms length basis and not at market terms are required to be disclosed. 
The evidence of the board's decisions around related parties and conflict of interest situations are required to be provided to your auditor during the audit process.
S10 of Schedule 23 of the Education and Training Act 2020 states: A person is not capable of being a board member or a member of a committee of a board if the total of all payments made or to be made by or on behalf of the board in respect of all contracts made by it in which that person is concerned or interested exceeds in any financial year—
(a) the amount determined for the purpose by the Secretary, in consultation with the Auditor-General, see subclause (4A); or
(b) in the absence of an amount determined under paragraph (a), $25,000.
The school can apply under subclause (4A) for permission from the Secretary to exceed the $25,000 threshold. Approval cannot be granted retrospectively. If the school has breached the threshold without permission, details of the breach should be noted here.</t>
  </si>
  <si>
    <t>Related Parties - Integrated Schools</t>
  </si>
  <si>
    <t xml:space="preserve">This note is required. Additional notes may also be required to address specific transactions. Evidence of these transactions needs to be provided to your auditor. </t>
  </si>
  <si>
    <t>All of the shown remuneration classifications should be disclosed even if the payment is nil.
The school needs to consider who its Key Management Personnel (KMP) are. These are defined as those 'having the authority and responsibility for planning, directing and controlling the activities of the school'. In larger schools this may scope in the Deputy Principals and Heads of Departments, but schools need to make this assessment, not just include them because the model financial statements does. The note needs to be tailored as necessary.
Remuneration should include all pay and benefits, such as cars, insurance payments, subsidised housing, bonuses. Most KMP will be teachers so will be unlikely to have benefits unless concurrence has been given. However, if a school has a Business Manager, they may be KMP and not be restricted by the collectives. If the cost of a benefit is not determinable, an estimate should be made. In most cases if benefits are payable the school should be paying FBT on these which will provide a reasonable estimate of the benefit received.
Schools are required to disclose the aggregate remuneration of KMP (which includes members of the board and committee), The number of Board members is required to be disclosed along with the number of meeting that were held during the year. This information is disclosed in Note 28 as a commentary to the school board attendance fees.
The principal’s remuneration needs to be reported in the form set out in the Gazette Notice of 3 February 2005, as reflected in the Kiwi Park model. This is:
• Total amount paid in salary in return for services, such as wages and other payments.
• Total paid in connection with the termination of employment by resignation, retirement, redundancy or dismissal. This includes any compensation in settlement of an employment related issue.
• The value of any benefits, including private use of a motor vehicle, subsidised transport, loans, and personal superannuation plan.
The general rule of thumb is that if it is a contractual payment, i.e. salary it should be included in the Principal’s remuneration disclosures. If it is not contractual, e.g. compensation for hurt and humiliation, it goes in the Compensation upon leaving note.
If the school has more than one Principal, the renumeration disclosure should be shown separately.</t>
  </si>
  <si>
    <t>Education and Training Act 2020 Section 134 (2)(d)(v)</t>
  </si>
  <si>
    <r>
      <rPr>
        <b/>
        <sz val="10"/>
        <rFont val="Arial"/>
        <family val="2"/>
      </rPr>
      <t>Example</t>
    </r>
    <r>
      <rPr>
        <sz val="10"/>
        <rFont val="Arial"/>
        <family val="2"/>
      </rPr>
      <t xml:space="preserve">
A principal left the school and under the Settlement Agreement, the school agreed to pay compensation of $45k and wages of $30k:
• The $30k should be included in the Principal’s Remuneration note as ‘salary and other payments’.
• The $45k should be included in the Principal’s Remuneration note as ‘termination payments’.
• The $45k should be included in the Compensation and Other Benefits Upon Leaving note.
Note that a legal disclosure requirement relating to compensation payments overrides any confidentiality clause in the agreement. Please see link to OAG good practice guide. Please follow the link in the next cell across. This is explained in Part 3 of the guide.</t>
    </r>
  </si>
  <si>
    <t>https://www.oag.govt.nz/2019/severance-payments/docs/severance-payments.pdf/view</t>
  </si>
  <si>
    <t xml:space="preserve">Short-term deposits relate to investments with maturities less than 12 months from balance date (31 December). Long-term deposits refers to investments with maturities greater than 12 months from balance date.
</t>
  </si>
  <si>
    <t>TELA Laptops</t>
  </si>
  <si>
    <t xml:space="preserve">If the school has TELA laptops leased, these are to be treated as a finance lease.
</t>
  </si>
  <si>
    <t>TELA Lease Worksheet</t>
  </si>
  <si>
    <t>Assets owned on behalf of clusters</t>
  </si>
  <si>
    <t xml:space="preserve">If the school is a lead school of a cluster that has entered into a finance lease, the associated asset and lease liability need to be recorded in the school's accounts. A comment will need to be added below the Property, Plant &amp; Equipment note stating the value of the assets that are included in the balance that relate to the cluster. 
Schools should seek advice from their Finance Service Provider or School Finance Advisor if they require assistance in accounting for a finance lease.
</t>
  </si>
  <si>
    <t>Banking Staffing Accrual</t>
  </si>
  <si>
    <t xml:space="preserve">The school may use the pay period 22 amount to estimate what the banking staffing overuse accrual will be at year end. If the school intends to reduce the overuse in the 'balancing period' the liability should be reduced accordingly.
</t>
  </si>
  <si>
    <t>Equitable Leasehold Interest Note</t>
  </si>
  <si>
    <t>If the school has an equitable leasehold interest, the note to the right should be added to the schools financial statements and filled out accordingly.</t>
  </si>
  <si>
    <t>Equitable Leasehold Interest</t>
  </si>
  <si>
    <t>Funds Held for RTLit Services</t>
  </si>
  <si>
    <r>
      <t xml:space="preserve">The host school’s board is the legal employer of the RTLit and the ‘holder’ of the Service on behalf of the other schools in their cluster. Host schools apply to the Ministry for this role, signing a Memorandum of Agreement with the Ministry that sets out their responsibilities.
The responsibilities of the host school include:
- establishing a management committee to administer the RTLit Service
- employing a suitable RTLit, with support from the management committee
- meeting the obligations set out under the employment agreement
- providing advice and assistance to the RTLit that reflect the Ministry's literacy policy direction, through connection with the Ministry’s local regional office
- ensuring that the RTLit undertakes the required training and has access to study leave and ongoing professional learning
- supporting the RTLit in meeting the professional standards and performing their key tasks
- managing and having ultimate responsibility for the cluster’s budgets and RTLit funding
- taking accountability for the effective, efficient, and equitable operation of the RTLit Service through the annual reporting cycle
Should an RTLit change host school, all resources purchased with Ministry funding will remain the property of the RTLit Service and go with the RTLit.
Surplus Funds - Surplus funds from one year to the next should be used for the service and move with a transferred position.
</t>
    </r>
    <r>
      <rPr>
        <b/>
        <sz val="10"/>
        <rFont val="Arial"/>
        <family val="2"/>
      </rPr>
      <t xml:space="preserve">For annual reporting, the lead school will need to:
</t>
    </r>
    <r>
      <rPr>
        <sz val="10"/>
        <rFont val="Arial"/>
        <family val="2"/>
      </rPr>
      <t xml:space="preserve">- include comparative figures (the previous year's actual result).
- disclose all income relating to RTLit, both from the Ministry and other sources. This will then show the full accountability for all income and expenses for RTLit. 
- disclose on a cash basis showing the revenue and expenditure of the RTLit for the year. 
</t>
    </r>
  </si>
  <si>
    <t>An equitable leasehold interest recognises an interest in an asset without transferring ownership or creating a charge over the asset. This equitable leasehold interest represents the board's interest in capital works assets owned by the proprietor but paid for in whole or in part by the Board, either from Government funding or from community raised funds.</t>
  </si>
  <si>
    <t>Double click below to open</t>
  </si>
  <si>
    <t>A lease between the board and the proprietor records the terms of the equitable leasehold interest and includes a detailed schedule of capital works assets. The equitable leasehold interest is amortised over 25 years based on the economic life of the capital works asset(s) involved. The interest may be realised on the sale of the capital works by the proprietor of the closure of the school.</t>
  </si>
  <si>
    <t>The major capital works assets included in the equitable</t>
  </si>
  <si>
    <t>leasehold interest are:</t>
  </si>
  <si>
    <t>Network cabling</t>
  </si>
  <si>
    <t>For integrated schools where the board has invested in property on the proprietor's land and which has been pre-approved by both the Ministry and the proprietor.</t>
  </si>
  <si>
    <t>Ka Ora, Ka Ako | Healthy School Lunches Programme</t>
  </si>
  <si>
    <t>Schools will be part of the external model (an external provider brings lunches to the school and the provider is paid directly by the Ministry); the internal model (preparing lunches themselves with a grant paid to the school by the Ministry); or a combination of models. 
Amounts paid by the Ministry should be recorded in Revenue - Government Grants - Ministry of Education. Operational costs should be recorded in Administration Expenses, in a separate line. Capital items such as fridges funded by the healthy lunch scheme should be recorded in fixed assets as usual. 
In all cases, the total amount paid by the Ministry to the school and/or the provider should be included. Schools in the external model, where the provider is paid directly by the Ministry, will be advised of the total amount to journal.</t>
  </si>
  <si>
    <t>Te Mana Tūhono Programme</t>
  </si>
  <si>
    <t>Te Mana Tūhono is a wider program initiated by the Ministry, and one of the components of this programme is the replacement of aged/end of life ICT network equipment in schools. As the replacement is of the equipment from previous SNUP/WSNUP programs, the accounting treatment should be the same as these previous programmes. The Ministry will be paying for all the equipment and the installation costs on behalf of schools, and schools will be invoiced upon completion of the installation at $2.50 per student per annum.
The $2.50 per student charge should be expensed each year as this is seen as a service charge for equipment support, equipment replacement and secure access to the network.
Schools should treat equipment (e.g. switches and wireless access points etc) installed as part of the Te Mana Tūhono by:
- recording the Ministry portion as an equity contribution.
- recording the assets at 100% of their value, then subsequently depreciating the assets accordingly.
The Ministry may have provided funding for Te Mana Tūhono equipment. This is not 5YA funding but is still a capital grant.
Schools in this programme for the current year will be advised on the amount to capitalise for the equipment installed.</t>
  </si>
  <si>
    <t>Te Mana Tūhono</t>
  </si>
  <si>
    <t>Ikura | Manaakitia te whare tangata | Period Products</t>
  </si>
  <si>
    <t>All state and state-integrated primary, intermediate and secondary schools and kura can now opt-in to receive free period products for their students.
The Ministry will advise the total amount paid by the Ministry to the provider(s) for the financial year. Debit Administration - Other and credit Government Grants - Ministry of Education to reflect the expense paid by the Crown on behalf of the Board.</t>
  </si>
  <si>
    <t>Guidance on Cyclical Maintenance</t>
  </si>
  <si>
    <t>Guidance: Calculation of Cyclical Maintenance Provision (with no painting contract) and Suggested Disclosures</t>
  </si>
  <si>
    <t>The link at right provides a worked example of a cyclical maintenance plan using the tools on our website. Select CM provision calculator and go to the first tab of the Excel workbook to prepare or update your school's cyclical maintenance schedule. This should be done at least annually and reviewed and approved by the board prior to being reflected in the financial statements.</t>
  </si>
  <si>
    <t>Year of calculation</t>
  </si>
  <si>
    <t>Cyclical maintenance project</t>
  </si>
  <si>
    <t>Year last completed</t>
  </si>
  <si>
    <t>Year next expected</t>
  </si>
  <si>
    <t>Cycle (years)</t>
  </si>
  <si>
    <t>Years since last completed</t>
  </si>
  <si>
    <t>Paint (m2)</t>
  </si>
  <si>
    <t>Paint (m2) Cost ($)</t>
  </si>
  <si>
    <t>Estimated Cost ($)</t>
  </si>
  <si>
    <t>Estimated cost per cycle ($)</t>
  </si>
  <si>
    <t>Inflation adjusted Estimated cost ($)</t>
  </si>
  <si>
    <t>Estimated Annual cost ($)</t>
  </si>
  <si>
    <t>Cyclical maintenance provision ($)</t>
  </si>
  <si>
    <t>Block A - JUNIOR COLLEGE - Paint ceilings, walls, timber trims, timber doors.</t>
  </si>
  <si>
    <t>Block A - JUNIOR COLLEGE - Paint roof, fascia's, soffit's, walls, timber windows.</t>
  </si>
  <si>
    <t xml:space="preserve">Block B - MAIN WEST WING - REBUILT - Paint internal surfaces </t>
  </si>
  <si>
    <t xml:space="preserve">Block C - COMMERCE ADDITION - Paint external surfaces </t>
  </si>
  <si>
    <t xml:space="preserve">Block C - COMMERCE ADDITION - Painting of internal surfaces </t>
  </si>
  <si>
    <t>Block E Technical - Paint fascia's, soffit's, timber windows, canopies.</t>
  </si>
  <si>
    <t>Block G - THE WRITERS' BLOCK - Paint soffit's, fascia's, columns.</t>
  </si>
  <si>
    <t>Block G - THE WRITERS' BLOCK - Paint the walls, ceilings, timber trims and doors.</t>
  </si>
  <si>
    <t>Block P - ART AND CRAFT - Paint ceilings, trims, windows and doors.</t>
  </si>
  <si>
    <t>Block P - ART AND CRAFT - Paint fascia's, soffits, walls</t>
  </si>
  <si>
    <r>
      <rPr>
        <b/>
        <u/>
        <sz val="10"/>
        <color rgb="FFFF0000"/>
        <rFont val="Arial"/>
        <family val="2"/>
      </rPr>
      <t>NEW</t>
    </r>
    <r>
      <rPr>
        <sz val="10"/>
        <color rgb="FF3F3F76"/>
        <rFont val="Arial"/>
        <family val="2"/>
      </rPr>
      <t xml:space="preserve"> Block S - SCIENCE - Paint ceilings, trims, windows and doors</t>
    </r>
  </si>
  <si>
    <r>
      <rPr>
        <b/>
        <u/>
        <sz val="10"/>
        <color rgb="FFFF0000"/>
        <rFont val="Arial"/>
        <family val="2"/>
      </rPr>
      <t>NEW</t>
    </r>
    <r>
      <rPr>
        <sz val="10"/>
        <color rgb="FF3F3F76"/>
        <rFont val="Arial"/>
        <family val="2"/>
      </rPr>
      <t xml:space="preserve"> Block S - SCIENCE - Paint walls, ceilings, timber trims and doors</t>
    </r>
  </si>
  <si>
    <t>Prior year figures</t>
  </si>
  <si>
    <t>Calculated provision movement</t>
  </si>
  <si>
    <t>Current ($)</t>
  </si>
  <si>
    <t xml:space="preserve">Non-Current ($) </t>
  </si>
  <si>
    <t>Total Current Year</t>
  </si>
  <si>
    <t>Non-Current ($)</t>
  </si>
  <si>
    <t xml:space="preserve">Total Prior Year </t>
  </si>
  <si>
    <t>Total Calculated Provision movement</t>
  </si>
  <si>
    <t>Recording the provision in your accounts</t>
  </si>
  <si>
    <t>Debit</t>
  </si>
  <si>
    <t>Cyclical maintenance (property expense)</t>
  </si>
  <si>
    <t>Credit</t>
  </si>
  <si>
    <t>Provision for cyclical maintenance - current (liability)</t>
  </si>
  <si>
    <t>Provision for cyclical maintenance - non-current (liability)</t>
  </si>
  <si>
    <t>Narrative: Journal to recognise the annual charge for cyclical maintenance.</t>
  </si>
  <si>
    <t>Financial Statements</t>
  </si>
  <si>
    <t xml:space="preserve">Included below is an example of how the cyclical maintenance provision should be disclosed in the Financial Statements. </t>
  </si>
  <si>
    <t>Below are the notes that are affected by accounting for the cyclical maintenance provision.</t>
  </si>
  <si>
    <t>Notes to the Financial Statements</t>
  </si>
  <si>
    <t>Caretaking and Cleaning Consumables</t>
  </si>
  <si>
    <t>Grounds</t>
  </si>
  <si>
    <t>18. Provision for Cyclical Maintenance</t>
  </si>
  <si>
    <t>If painting projects occurred during the period, input the dollar value and give the auditor the documentation which supports these amounts.</t>
  </si>
  <si>
    <t>Any material adjustments to the provision must be explained in the financial statements. Some examples are:
- significant cost increases that are beyond an expected yearly increase
- significant cost decrease due to the rationalisation (removal) of a block</t>
  </si>
  <si>
    <t>Guidance - Suggested Disclosure for an RTLB lead school</t>
  </si>
  <si>
    <t>Resource Teachers: Learning and Behaviour (RTLB) Lead Schools employ itinerant fully-registered specialist teacher(s) who hold a current practicing certificate and have the training and skills to provide the RTLB service. RTLB Lead Schools act as principal in relation to the RTLB programme for their group of schools.
A technical review was completed in 2022 on the accounting treatment for RTLB funds in the financial statements of Lead Schools (approximately 40 nation wide). This review resulted in a change in the accounting treatment of the RTLB income and expenses for Lead Schools. This change is detailed below and was effective from the 2022 reporting year. 
Historically, RTLB funding had operated separately to the finances of the Lead School. This included the non-recognition of RTLB related assets on the Lead School's asset register. However, the RTLB program is not a separate operation to the Lead School, but rather it is an operational component of the Lead School and should be treated as such in the Lead School's financial statements. Therefore, the accounting treatment should be as follows:
Revenue - A Lead School recognises the RTLB funding received as revenue in advance, a liability, which is then released to revenue as the RTLB services are provided.
Expense - is recognised as an expense when the cost is incurred. 
Assets - When a purchase is expected to be used for more than one accounting period, it is recognised as an asset by the Lead School and then depreciated over the asset's useful life.
Assets acquired by Lead Schools for the RTLB programme and donated to cluster schools are recognised as an expense by the Lead School when donated to the cluster schools.
Revenue in advance - Remaining unspent funds at year end plus any unspent funds brought forward from prior years.</t>
  </si>
  <si>
    <t>Home - Resource Teacher: Learning and Behaviour (tki.org.nz)</t>
  </si>
  <si>
    <t>Included below is an example of how the RTLB operations should be worked into the Statement of Comprehensive Revenue and Expense. RTLB Revenue Received in Advance would be included within Revenue Received in Advance in the Statement of Financial Position. By adding rows into the Actual CF Model CY and Budget CF Model CY, the RTLB revenue and expense lines can be incorporated so that they flow through to the Statement of Cash Flows.</t>
  </si>
  <si>
    <t>Government Grants - Resource Teachers: Learning and Behaviour</t>
  </si>
  <si>
    <t>Insert row in Statement of Comprehensive Revenue and Expense. Copy cell D36 and then copy cells E36:K36</t>
  </si>
  <si>
    <t xml:space="preserve">Use of Proprietor's Land and Buildings </t>
  </si>
  <si>
    <t>Resource Teachers: Learning and Behaviour</t>
  </si>
  <si>
    <t>Insert row in Statement of Comprehensive Revenue and Expense. Copy cell D51 and then copy cells E51:K51</t>
  </si>
  <si>
    <t>Below are the notes that are affected by accounting for RTLB. The Worked Example Journals below are an illustration of how transactions flow through to the Trial Balance and  to the notes.</t>
  </si>
  <si>
    <t>The Resource Teachers: Learning and Behaviour (RTLB) Services Revenue and Expense note extracts relevant information from the Lead School's records that relates directly to the operations of the RTLB service. Where there is money unspent at the end of the year, the note shows revenue received in advance, thereby reconciling to the Statement of Comprehensive Revenue and Expense above. Depreciation on RTLB assets is recognised within the School's overall depreciation expense.</t>
  </si>
  <si>
    <t>4. Resource Teachers: Learning and Behaviour Services Revenue and Expense</t>
  </si>
  <si>
    <t>Teachers' Salary Grant</t>
  </si>
  <si>
    <t>Administration Grant</t>
  </si>
  <si>
    <t>Lead School Grant</t>
  </si>
  <si>
    <t>Learning Support Funding</t>
  </si>
  <si>
    <t>Travel Grant</t>
  </si>
  <si>
    <t>Revenue received in advance</t>
  </si>
  <si>
    <t>Revenue recognised</t>
  </si>
  <si>
    <t>Learning Support</t>
  </si>
  <si>
    <t>Total Expense</t>
  </si>
  <si>
    <t>Surplus/ (Deficit) for the year - RTLB Service</t>
  </si>
  <si>
    <t>Cash and cash equivalents for Statement of Cash Flows</t>
  </si>
  <si>
    <t>13. Property, Plant and Equipment</t>
  </si>
  <si>
    <t>RTLB Assets</t>
  </si>
  <si>
    <t>Balance at 31 December</t>
  </si>
  <si>
    <t xml:space="preserve">Balance at 31 December </t>
  </si>
  <si>
    <t>17. Revenue Received in Advance</t>
  </si>
  <si>
    <t>Grants in Advance - RTLB funds</t>
  </si>
  <si>
    <t>During the year, surplus funds of $6,000 were returned to the Ministry of Education as requested under the RTLB service agreement.</t>
  </si>
  <si>
    <t>Worked example Journals</t>
  </si>
  <si>
    <t>RTLB cash</t>
  </si>
  <si>
    <t>RTLB revenue</t>
  </si>
  <si>
    <t>RTLB expenses</t>
  </si>
  <si>
    <t>Revenue in advance</t>
  </si>
  <si>
    <t>RTLB assets</t>
  </si>
  <si>
    <t>RTLB Depn</t>
  </si>
  <si>
    <t>Dr</t>
  </si>
  <si>
    <t>Cr</t>
  </si>
  <si>
    <t>MOE grants recd</t>
  </si>
  <si>
    <t>Expenses (cash)</t>
  </si>
  <si>
    <t>Recognise revenue</t>
  </si>
  <si>
    <t>Purchase assets</t>
  </si>
  <si>
    <t>Reconciles to note:</t>
  </si>
  <si>
    <t>Only applicable if funds were returned to the Ministry of Education during the year under the terms of the service agreement.</t>
  </si>
  <si>
    <t>Return funds to MOE</t>
  </si>
  <si>
    <t xml:space="preserve">Revenue Disclosure </t>
  </si>
  <si>
    <t xml:space="preserve">All grants received from the Ministry of Education, other than Use of Land and Buildings and Teachers' Salaries grants, should be classified and disclosed as Government Grants - Ministry of Education. </t>
  </si>
  <si>
    <t>Further disclosure should be made by the school where disaggregation of grants received would provide the school community with a better understanding. For example, Establishment funding or Transport Network funding.</t>
  </si>
  <si>
    <t>Please note that only the Operational Funding and Banking Staffing Recoveries and Payments should be used for the calculation of the borrowing threshold.</t>
  </si>
  <si>
    <t xml:space="preserve">Revenue is generated from three main sources, Government grants, Sales of goods and services and Locally raised funds. </t>
  </si>
  <si>
    <t xml:space="preserve">Revenue from Other Government agencies is disclosed under Other Government Grants. It may contain repayment clauses and, as such, the funding agreement must be reviewed and the revenue treated appropriately. </t>
  </si>
  <si>
    <t>Treat all grants from the Ministry of Education as including GST if not listed as a separate revenue line below.</t>
  </si>
  <si>
    <t>Grant or Revenue Type</t>
  </si>
  <si>
    <t>Revenue or Equity</t>
  </si>
  <si>
    <t>GST</t>
  </si>
  <si>
    <t>Potential Liability at year end</t>
  </si>
  <si>
    <t>Non-exchange or Exchange Transactions</t>
  </si>
  <si>
    <t>Where recorded in Kiwi Park</t>
  </si>
  <si>
    <t>Operational Funding (per Pourato Operational Funding tab)</t>
  </si>
  <si>
    <t xml:space="preserve">Inc </t>
  </si>
  <si>
    <t>Non exchange</t>
  </si>
  <si>
    <t>Core Component Rates 2024-2025 v1.2.xlsx</t>
  </si>
  <si>
    <t>Accelerated Learning in Mathematics</t>
  </si>
  <si>
    <t>Inc</t>
  </si>
  <si>
    <t>Accelerated Literacy Learning</t>
  </si>
  <si>
    <t>Alternative Education Funding</t>
  </si>
  <si>
    <t>Assistive Technology Funding</t>
  </si>
  <si>
    <t>Attendance and Engagement Funding</t>
  </si>
  <si>
    <t>Attendance Services</t>
  </si>
  <si>
    <t>Audit Fee Funding</t>
  </si>
  <si>
    <t>Banking staffing Recoveries and Reimbursements</t>
  </si>
  <si>
    <t>Government Grants - Teacher Salary grants</t>
  </si>
  <si>
    <t>Beginning Teacher Funding</t>
  </si>
  <si>
    <t>Behaviour Support Funding</t>
  </si>
  <si>
    <t>Better Jobs Programme Funding</t>
  </si>
  <si>
    <t>Boarding Allowances (paid on behalf of caregivers)</t>
  </si>
  <si>
    <t>Excl</t>
  </si>
  <si>
    <t>Cohort Entry Payment</t>
  </si>
  <si>
    <t>Creatives in Schools Programme Funding</t>
  </si>
  <si>
    <t>Education Development Initiative (EDI) Funding</t>
  </si>
  <si>
    <t>English for Speakers of Other Languages (ESOL) Funding</t>
  </si>
  <si>
    <t>Establishment Grants (new schools)</t>
  </si>
  <si>
    <t>Extreme Weather Events Funding</t>
  </si>
  <si>
    <t>Ikura | Manaakitia te whare tangata (period products in Schools and Kura)</t>
  </si>
  <si>
    <t>Heat, Light and Water (HLW) Funding (additional to Operational Funding)</t>
  </si>
  <si>
    <t>In-class Support (ICS) Funding</t>
  </si>
  <si>
    <t>Incredible Years Programme Funding</t>
  </si>
  <si>
    <t>Intensive Wraparound Services (IWS) Funding</t>
  </si>
  <si>
    <t>Interim Response Funding (IRF)</t>
  </si>
  <si>
    <t>Investing in Educational Success (IES) Funding</t>
  </si>
  <si>
    <t>Ka Ora, Ka Ako (Healthy School Lunches) Programme - External Model</t>
  </si>
  <si>
    <t>Ka Ora, Ka Ako (Healthy School Lunches) Programme - Internal Model</t>
  </si>
  <si>
    <t>Kaupapa Māori (KME) Funding</t>
  </si>
  <si>
    <t>Language and Learning Initiative (LLI) Funding</t>
  </si>
  <si>
    <t>Loss of Learning Initiative</t>
  </si>
  <si>
    <t>Māori Medium Education (MME) Funding</t>
  </si>
  <si>
    <t>Mathematics Support Teacher (MST) Funding</t>
  </si>
  <si>
    <t>National Beginning Teacher Induction Grant</t>
  </si>
  <si>
    <t>Non-teaching Support Staff Pay Equity (PE) and Collective Agreement (CA) Funding</t>
  </si>
  <si>
    <t>Ongoing Resourcing Scheme (ORS) Operating Grant</t>
  </si>
  <si>
    <t>Ongoing Resourcing Scheme (ORS) Teacher Aide Funding</t>
  </si>
  <si>
    <t>Overseas (Teacher) Finder's Fee</t>
  </si>
  <si>
    <t>Pacific Education Innovation Fund</t>
  </si>
  <si>
    <t>Pacific Education Support Fund</t>
  </si>
  <si>
    <t>Population Growth Fund</t>
  </si>
  <si>
    <t>Positive Behaviour for Learning (PB4L) Funding</t>
  </si>
  <si>
    <t>Principal's Coaching and Leadership Funding</t>
  </si>
  <si>
    <t>PMG One-off Top-up Funding (additional to Operational Funding)</t>
  </si>
  <si>
    <t>Recruitment, Retention and Responsibility (3R) Funding</t>
  </si>
  <si>
    <t>Regional Response Funding</t>
  </si>
  <si>
    <t>Resource Teachers: Learning and Behaviour (RTLB) Funding</t>
  </si>
  <si>
    <t>Resource Teachers: Literacy (RLit) Admin and Travel funding</t>
  </si>
  <si>
    <t>School High Health Needs (SHHN) Funding</t>
  </si>
  <si>
    <t>School Support Funding (replacing Capital Injections)</t>
  </si>
  <si>
    <t>Services Academies Programme Funding</t>
  </si>
  <si>
    <t>Special Reasons Funding</t>
  </si>
  <si>
    <t>Specialist Teacher Outreach Service Funding</t>
  </si>
  <si>
    <t>Statutory Intervention Funding (school received cash funding)</t>
  </si>
  <si>
    <t>Statutory Intervention Funding (interventionist paid by Ministry of Education directly)</t>
  </si>
  <si>
    <t>Study Awards</t>
  </si>
  <si>
    <t>Te Ahu o te Reo Māori Funding</t>
  </si>
  <si>
    <t>Te Mana Tūhono Programme (Equipment installed)</t>
  </si>
  <si>
    <t>Equity - Transactions with MOE</t>
  </si>
  <si>
    <t>Teacher Release / Additional Relief Teacher Funding</t>
  </si>
  <si>
    <t>Trades Academy Funding</t>
  </si>
  <si>
    <t xml:space="preserve">Transport Grants </t>
  </si>
  <si>
    <t>Vandalism Top Up Funding</t>
  </si>
  <si>
    <t>Wharekura Expert Teachers Funding</t>
  </si>
  <si>
    <t xml:space="preserve">Property Grants </t>
  </si>
  <si>
    <t xml:space="preserve">Furniture &amp; Equipment (integrated) </t>
  </si>
  <si>
    <t>Furniture and equipment funding for integrated schools</t>
  </si>
  <si>
    <t xml:space="preserve">Furniture &amp; Equipment (state) </t>
  </si>
  <si>
    <t>Furniture and equipment funding for state schools</t>
  </si>
  <si>
    <t>New Classrooms - Resource and Learning Materials</t>
  </si>
  <si>
    <t>New classroom grant</t>
  </si>
  <si>
    <t xml:space="preserve">Other Government Grants </t>
  </si>
  <si>
    <t>Gateway</t>
  </si>
  <si>
    <t>Potential</t>
  </si>
  <si>
    <t>Whether there is a liability at year end depends on the terms of the grant.</t>
  </si>
  <si>
    <t>Caregiver Donations</t>
  </si>
  <si>
    <t>Donations &amp; Bequests</t>
  </si>
  <si>
    <t>Other Donations</t>
  </si>
  <si>
    <t>Voluntary Contributions</t>
  </si>
  <si>
    <t>Incl or Excl</t>
  </si>
  <si>
    <t>Exchange</t>
  </si>
  <si>
    <t>Fundraising</t>
  </si>
  <si>
    <t>GST treatment depends on the activity. See IRD 253 guidance, table on page 15.</t>
  </si>
  <si>
    <t>IRD 253</t>
  </si>
  <si>
    <t>Purchase of goods or services</t>
  </si>
  <si>
    <t>Curriculum related Activities - Purchase of goods and services</t>
  </si>
  <si>
    <t>Trading revenue (stationary, uniforms, canteen, etc)</t>
  </si>
  <si>
    <t>International Student Revenue</t>
  </si>
  <si>
    <t>Farm Income</t>
  </si>
  <si>
    <t>Locally Raised Funds - Other Revenue</t>
  </si>
  <si>
    <t>Insurance Proceeds</t>
  </si>
  <si>
    <t>Statement of Comprehensive Revenue and Expense - Other Revenue</t>
  </si>
  <si>
    <t>School House Rent</t>
  </si>
  <si>
    <t>Exchange transactions</t>
  </si>
  <si>
    <t>Exchange transactions are transactions in which one entity receives assets or services, or has liabilities extinguished, and directly gives approximately equal value (primarily in the form of cash, goods, services, or use of assets) to another entity in exchange.</t>
  </si>
  <si>
    <t>Non-exchange transactions</t>
  </si>
  <si>
    <t>Non-exchange transactions are transactions that are not exchange transactions. In an non-exchange transaction, an entity either receives value from another entity without directly giving approximately equal value in exchange, or gives value to another entity without directly receiving approximately equal value in exchange.</t>
  </si>
  <si>
    <t>Kiwi Park Description</t>
  </si>
  <si>
    <t>Checks</t>
  </si>
  <si>
    <t xml:space="preserve"> School Number </t>
  </si>
  <si>
    <t>Other government grants</t>
  </si>
  <si>
    <t>Teachers salaries grants</t>
  </si>
  <si>
    <t>MOE Use of land and building grants</t>
  </si>
  <si>
    <t>STAR Funding</t>
  </si>
  <si>
    <t>RTLB Funding</t>
  </si>
  <si>
    <t>RTLB Services</t>
  </si>
  <si>
    <t>Requires manual Entry</t>
  </si>
  <si>
    <t>Teachers' Salary grant</t>
  </si>
  <si>
    <t>Investment income</t>
  </si>
  <si>
    <t>Other Income</t>
  </si>
  <si>
    <t>Study Award</t>
  </si>
  <si>
    <t>Dividends</t>
  </si>
  <si>
    <t>Other investment income</t>
  </si>
  <si>
    <t>Hostels</t>
  </si>
  <si>
    <t>Boarding fees</t>
  </si>
  <si>
    <t>Other hostel income</t>
  </si>
  <si>
    <t>Fees</t>
  </si>
  <si>
    <t>Other international student income</t>
  </si>
  <si>
    <t>House rents</t>
  </si>
  <si>
    <t>Transport (local)</t>
  </si>
  <si>
    <t>Other Local Funds</t>
  </si>
  <si>
    <t>Other revenue</t>
  </si>
  <si>
    <t>Use of land and buildings integrated</t>
  </si>
  <si>
    <t>Gain on Sale of Property, Plant and equipment</t>
  </si>
  <si>
    <t>Asset purchases</t>
  </si>
  <si>
    <t>Other expenses</t>
  </si>
  <si>
    <t>Kitchen</t>
  </si>
  <si>
    <t>Welfare</t>
  </si>
  <si>
    <t>Supervision</t>
  </si>
  <si>
    <t>Extra curricular</t>
  </si>
  <si>
    <t>Student supplies</t>
  </si>
  <si>
    <t>Personnel - hostel</t>
  </si>
  <si>
    <t>Other hostel expenses</t>
  </si>
  <si>
    <t>Loss on asset disposal</t>
  </si>
  <si>
    <t>Impairment loss on debtors</t>
  </si>
  <si>
    <t>Impairment loss on equipment</t>
  </si>
  <si>
    <t>Impairment loss - other</t>
  </si>
  <si>
    <t>Finance costs</t>
  </si>
  <si>
    <t>ACC (all staff)</t>
  </si>
  <si>
    <t>Service providers, contractors and consultancy</t>
  </si>
  <si>
    <t>Audit fees</t>
  </si>
  <si>
    <t>Board fees</t>
  </si>
  <si>
    <t>Board expenses</t>
  </si>
  <si>
    <t>Communications</t>
  </si>
  <si>
    <t>Consumables and low value assets</t>
  </si>
  <si>
    <t>Legal fees</t>
  </si>
  <si>
    <t>Other - administration expenses</t>
  </si>
  <si>
    <t>Operating leases</t>
  </si>
  <si>
    <t>Transport (Gov. Source)</t>
  </si>
  <si>
    <t>Buildings - School</t>
  </si>
  <si>
    <t>Information &amp; communication technology</t>
  </si>
  <si>
    <t>Other - depreciation</t>
  </si>
  <si>
    <t>Amortisation of equitable lease</t>
  </si>
  <si>
    <t>Amortisation of Intangible Assets</t>
  </si>
  <si>
    <t>Learning resources</t>
  </si>
  <si>
    <t>Curricula</t>
  </si>
  <si>
    <t>Equipment repairs</t>
  </si>
  <si>
    <t>ICT leases</t>
  </si>
  <si>
    <t>Other - learning resources</t>
  </si>
  <si>
    <t>Advertising</t>
  </si>
  <si>
    <t>Commissions</t>
  </si>
  <si>
    <t>Recruitment</t>
  </si>
  <si>
    <t>International student levy</t>
  </si>
  <si>
    <t>Employee benefit - salaries</t>
  </si>
  <si>
    <t>Other international student expenses</t>
  </si>
  <si>
    <t>Local funds</t>
  </si>
  <si>
    <t>House expenses</t>
  </si>
  <si>
    <t>Other - local funds</t>
  </si>
  <si>
    <t>Trading cost of goods sold</t>
  </si>
  <si>
    <t>Caretaking and cleaning consumables</t>
  </si>
  <si>
    <t>Consultancy and contract services - property</t>
  </si>
  <si>
    <t>Cyclical maintenance provision</t>
  </si>
  <si>
    <t>Heat, light and water</t>
  </si>
  <si>
    <t>Other property expenses</t>
  </si>
  <si>
    <t>Repairs &amp; maintenance - property</t>
  </si>
  <si>
    <t>Use of land and buildings</t>
  </si>
  <si>
    <t>Total Expenses</t>
  </si>
  <si>
    <t>Net operating surplus (deficit)</t>
  </si>
  <si>
    <t>Other Comprehensive Revenue and Expenses</t>
  </si>
  <si>
    <t>Total comprehensive income</t>
  </si>
  <si>
    <t>Statement of Changes in Equity</t>
  </si>
  <si>
    <t>Accumulated funds</t>
  </si>
  <si>
    <t>Balance 1 January</t>
  </si>
  <si>
    <t>Contribution - F &amp; E Grant</t>
  </si>
  <si>
    <t>Positive FIDS value</t>
  </si>
  <si>
    <t>Distribution</t>
  </si>
  <si>
    <t>Negative FIDS value</t>
  </si>
  <si>
    <t>Net changes</t>
  </si>
  <si>
    <t>Total public equity</t>
  </si>
  <si>
    <t>Balance Sheet</t>
  </si>
  <si>
    <t>Public Equity</t>
  </si>
  <si>
    <t>Net assets</t>
  </si>
  <si>
    <t>Current assets</t>
  </si>
  <si>
    <t>Cash and cash equivalents</t>
  </si>
  <si>
    <t>Cash on hand</t>
  </si>
  <si>
    <t>Bank current account</t>
  </si>
  <si>
    <t>Bank call account</t>
  </si>
  <si>
    <t>Short term deposits (term &lt; 3 months)</t>
  </si>
  <si>
    <t>Capital works funds due</t>
  </si>
  <si>
    <t>Debtors</t>
  </si>
  <si>
    <t>Debtor Ministry of Education</t>
  </si>
  <si>
    <t>Interest Accrued</t>
  </si>
  <si>
    <t>Banking staffing underuse</t>
  </si>
  <si>
    <t>Teachers' Salaries Grant</t>
  </si>
  <si>
    <t>Inventory - other</t>
  </si>
  <si>
    <t>School uniforms</t>
  </si>
  <si>
    <t>Textbook publications</t>
  </si>
  <si>
    <t>Deposits and investments (term 3 months to 1 year)</t>
  </si>
  <si>
    <t>Other investments</t>
  </si>
  <si>
    <t>Other current assets</t>
  </si>
  <si>
    <t>Houses held for sale</t>
  </si>
  <si>
    <t>Current liabilities</t>
  </si>
  <si>
    <t>Accounts payable</t>
  </si>
  <si>
    <t>Creditors and accruals for PPE items</t>
  </si>
  <si>
    <t>Employee benefits - salary accruals</t>
  </si>
  <si>
    <t>Long service leave/Leave Liability</t>
  </si>
  <si>
    <t>Grants in Advance, MOE</t>
  </si>
  <si>
    <t>RTLB services</t>
  </si>
  <si>
    <t>Funds held on behalf of third parties</t>
  </si>
  <si>
    <t>Painting contract liability - current</t>
  </si>
  <si>
    <t>Borrowings due in one year</t>
  </si>
  <si>
    <t>Other Loans and mortgages - current</t>
  </si>
  <si>
    <t>Funds held for capital works projects</t>
  </si>
  <si>
    <t>Funds held on behalf of Kiwi Park Cluster</t>
  </si>
  <si>
    <t>Provision for cyclical maintenance - current</t>
  </si>
  <si>
    <t>Finance lease liability - current</t>
  </si>
  <si>
    <t>Liabilities related to houses held for sale</t>
  </si>
  <si>
    <t>Other current liabilities</t>
  </si>
  <si>
    <t>Working Capital Surplus or (Deficit)</t>
  </si>
  <si>
    <t>Non Current assets</t>
  </si>
  <si>
    <t>Trust fund investments</t>
  </si>
  <si>
    <t>Deposits (term &gt; 1 year)</t>
  </si>
  <si>
    <t>Livestock</t>
  </si>
  <si>
    <t>Non-current net assets</t>
  </si>
  <si>
    <t>Building Improvements Crown (NDV)</t>
  </si>
  <si>
    <t>Accumulated depreciation</t>
  </si>
  <si>
    <t>Textbooks (NDV)</t>
  </si>
  <si>
    <t>Leased assets (NDV)</t>
  </si>
  <si>
    <t>Information and communications technology (NDV)</t>
  </si>
  <si>
    <t>Information and communications technology</t>
  </si>
  <si>
    <t>Furniture and equipment (NDV)</t>
  </si>
  <si>
    <t>Library resources (NDV)</t>
  </si>
  <si>
    <t>School Houses (NDV)</t>
  </si>
  <si>
    <t>Houses</t>
  </si>
  <si>
    <t>Motor vehicles (NDV)</t>
  </si>
  <si>
    <t>School Buildings (NDV)</t>
  </si>
  <si>
    <t>Other fixed assets (NDV)</t>
  </si>
  <si>
    <t>Other / Work in Progress (WIP) - not elsewhere included</t>
  </si>
  <si>
    <t>Intangible assets</t>
  </si>
  <si>
    <t>Accumulated amortisation</t>
  </si>
  <si>
    <t>Total non current assets</t>
  </si>
  <si>
    <t>Trust funds</t>
  </si>
  <si>
    <t>Non Current Liabilities</t>
  </si>
  <si>
    <t>Provision for cyclical maintenance</t>
  </si>
  <si>
    <t>Painting contract liability</t>
  </si>
  <si>
    <t>Borrowings - due beyond one year</t>
  </si>
  <si>
    <t>Ministry of Education loan</t>
  </si>
  <si>
    <t>Other non-current liabilities</t>
  </si>
  <si>
    <t>Finance lease liability</t>
  </si>
  <si>
    <t>Total non current assets and liabilities</t>
  </si>
  <si>
    <t>Total net assets</t>
  </si>
  <si>
    <t>Statement of Cash Flow</t>
  </si>
  <si>
    <t>Cash flows from operating activities</t>
  </si>
  <si>
    <t>Dividend and interest Received</t>
  </si>
  <si>
    <t>Other operating cash in</t>
  </si>
  <si>
    <t>Cyclical Maintenance Payments in the year</t>
  </si>
  <si>
    <t>Other operating cash out</t>
  </si>
  <si>
    <t>GST net payments</t>
  </si>
  <si>
    <t>Net cash from/(to) the Operating Activities</t>
  </si>
  <si>
    <t>Cash flows from investing activities</t>
  </si>
  <si>
    <t>Net movement in trust funds</t>
  </si>
  <si>
    <t>Other cash in from investments</t>
  </si>
  <si>
    <t>Other cash out for investments</t>
  </si>
  <si>
    <t>Net cash from/(to) investing activities</t>
  </si>
  <si>
    <t>Cash flows from financing activities</t>
  </si>
  <si>
    <t>Other cash in from financing</t>
  </si>
  <si>
    <t>Funds Held for Capital Works Projects</t>
  </si>
  <si>
    <t>Ministry of Education loans</t>
  </si>
  <si>
    <t>Finance Lease payments</t>
  </si>
  <si>
    <t>Other cash out for financing</t>
  </si>
  <si>
    <t>Net cash from/(to) financing activities</t>
  </si>
  <si>
    <t>Cash, cash equivalents &amp; bank o/d at the end of year</t>
  </si>
  <si>
    <t>Cash and receivables</t>
  </si>
  <si>
    <t>Total cash and receivables</t>
  </si>
  <si>
    <t>Finance liabilities measure at amortised cost</t>
  </si>
  <si>
    <t>Finance leases</t>
  </si>
  <si>
    <t>Total Financial Liabilities Measured at Amortised cost</t>
  </si>
  <si>
    <t>Statement of Contingent Liabilities</t>
  </si>
  <si>
    <t>Legal</t>
  </si>
  <si>
    <t>by Crown</t>
  </si>
  <si>
    <t>by third party</t>
  </si>
  <si>
    <t>Total contingent liabilities</t>
  </si>
  <si>
    <t>Statement of Commitments</t>
  </si>
  <si>
    <t>Capital</t>
  </si>
  <si>
    <t>Crown</t>
  </si>
  <si>
    <t>one year</t>
  </si>
  <si>
    <t>1- 5 years</t>
  </si>
  <si>
    <t>later than 5 years</t>
  </si>
  <si>
    <t>Third Party</t>
  </si>
  <si>
    <t>Total capital commitments</t>
  </si>
  <si>
    <t>Operating</t>
  </si>
  <si>
    <t>Third party</t>
  </si>
  <si>
    <t>Operating lease</t>
  </si>
  <si>
    <t>Other leases</t>
  </si>
  <si>
    <t>Total operating commitments</t>
  </si>
  <si>
    <t>Total commitments</t>
  </si>
  <si>
    <t>Exchange Transactions</t>
  </si>
  <si>
    <t>Receivables from non Exchange Transactions</t>
  </si>
  <si>
    <t>Payables for Non-exchange transactions</t>
  </si>
  <si>
    <t>Kiwi Park Cluster</t>
  </si>
  <si>
    <t>Funds beginning of year</t>
  </si>
  <si>
    <t>Funds received from Cluster Members</t>
  </si>
  <si>
    <t>Received from MOE</t>
  </si>
  <si>
    <t>Spent on behalf of cluster</t>
  </si>
  <si>
    <t>Funds held at year end</t>
  </si>
  <si>
    <t>Teen Parent Unit</t>
  </si>
  <si>
    <t>Income</t>
  </si>
  <si>
    <t>Funds received from MOE</t>
  </si>
  <si>
    <t>Total funds available</t>
  </si>
  <si>
    <t>Curriculum resources</t>
  </si>
  <si>
    <t>Property management</t>
  </si>
  <si>
    <t>Fixed assets</t>
  </si>
  <si>
    <t>Equitable leasehold interest</t>
  </si>
  <si>
    <t>Public equity</t>
  </si>
  <si>
    <t>Long term liabilities</t>
  </si>
  <si>
    <t>Budget surplus/deficit</t>
  </si>
  <si>
    <t>Asset Disposal</t>
  </si>
  <si>
    <t>Asset Impairment</t>
  </si>
  <si>
    <t>Principal 1 - Annual Remuniation (High)</t>
  </si>
  <si>
    <t>Note: Formula will return a error if there is a space between the numbers and the "-"</t>
  </si>
  <si>
    <t>Principal 1 - Annual Remuniation (Low)</t>
  </si>
  <si>
    <t>Principal 2 - Annual Remuniation (High)</t>
  </si>
  <si>
    <t>Principal 2 - Annual Remuniation (Low)</t>
  </si>
  <si>
    <t>Principal 1 - Termination Payment (High)</t>
  </si>
  <si>
    <t>Principal 1 - Termination Payment (Low)</t>
  </si>
  <si>
    <t>Principal 2 - Termination Payment (High)</t>
  </si>
  <si>
    <t>Principal 2 - Termination Payment (Low)</t>
  </si>
  <si>
    <t>Principal 1 - Benefits and Other Emoluments (High)</t>
  </si>
  <si>
    <t>Principal 1 - Benefits and Other Emoluments (Low)</t>
  </si>
  <si>
    <t>Principal 2 - Benefits and Other Emoluments (High)</t>
  </si>
  <si>
    <t>Principal 2 - Benefits and Other Emoluments (Low)</t>
  </si>
  <si>
    <t>Compensation - No. of persons</t>
  </si>
  <si>
    <t>Compensation - Total value</t>
  </si>
  <si>
    <t>Board Members remuneration</t>
  </si>
  <si>
    <t>Employee Remuneration (over $100k excl principals)</t>
  </si>
  <si>
    <t>Financial Information for Schools Handbook.pdf</t>
  </si>
  <si>
    <r>
      <rPr>
        <b/>
        <sz val="10"/>
        <rFont val="Arial"/>
        <family val="2"/>
      </rPr>
      <t xml:space="preserve">Pay Equity and Collective Agreement Funding Wash-up
</t>
    </r>
    <r>
      <rPr>
        <sz val="10"/>
        <rFont val="Arial"/>
        <family val="2"/>
      </rPr>
      <t>In 2026 the Ministry of Education provided collective agreement and pay equity settlement funding. At the date of signing the financial statements, the School’s final entitlement for the year ended 31 December 2026 has not yet been advised. The School has therefore not recognised an asset or a liability regarding this funding wash-up, which is expected to be settled in July 2027.</t>
    </r>
  </si>
  <si>
    <r>
      <t xml:space="preserve">Under an agency agreement, the School collects funds on behalf of the Proprietor </t>
    </r>
    <r>
      <rPr>
        <sz val="10"/>
        <color rgb="FFFF0000"/>
        <rFont val="Arial"/>
        <family val="2"/>
      </rPr>
      <t xml:space="preserve">[or vice versa]. </t>
    </r>
    <r>
      <rPr>
        <sz val="10"/>
        <rFont val="Arial"/>
        <family val="2"/>
      </rPr>
      <t>These include attendance dues, building levy and special character donations payable to the Proprietor</t>
    </r>
    <r>
      <rPr>
        <sz val="10"/>
        <color rgb="FFFF0000"/>
        <rFont val="Arial"/>
        <family val="2"/>
      </rPr>
      <t xml:space="preserve"> [update as appropriate]. </t>
    </r>
    <r>
      <rPr>
        <sz val="10"/>
        <rFont val="Arial"/>
        <family val="2"/>
      </rPr>
      <t>The amounts collected in total were $</t>
    </r>
    <r>
      <rPr>
        <sz val="10"/>
        <color rgb="FFFF0000"/>
        <rFont val="Arial"/>
        <family val="2"/>
      </rPr>
      <t>652,568</t>
    </r>
    <r>
      <rPr>
        <sz val="10"/>
        <rFont val="Arial"/>
        <family val="2"/>
      </rPr>
      <t xml:space="preserve"> (2025: $</t>
    </r>
    <r>
      <rPr>
        <sz val="10"/>
        <color rgb="FFFF0000"/>
        <rFont val="Arial"/>
        <family val="2"/>
      </rPr>
      <t>500,568</t>
    </r>
    <r>
      <rPr>
        <sz val="10"/>
        <rFont val="Arial"/>
        <family val="2"/>
      </rPr>
      <t>). These do not represent revenue in the financial statements of the school. Any balance not transferred at the year end is treated as a liability. The total funds held by the school on behalf of the Proprietor are $</t>
    </r>
    <r>
      <rPr>
        <sz val="10"/>
        <color rgb="FFFF0000"/>
        <rFont val="Arial"/>
        <family val="2"/>
      </rPr>
      <t>10,440</t>
    </r>
    <r>
      <rPr>
        <sz val="10"/>
        <rFont val="Arial"/>
        <family val="2"/>
      </rPr>
      <t>, (2025: $</t>
    </r>
    <r>
      <rPr>
        <sz val="10"/>
        <color rgb="FFFF0000"/>
        <rFont val="Arial"/>
        <family val="2"/>
      </rPr>
      <t>5,367</t>
    </r>
    <r>
      <rPr>
        <sz val="10"/>
        <rFont val="Arial"/>
        <family val="2"/>
      </rPr>
      <t>).
In addition, the School has entered into a Service Level Agreement with the Proprietor for the provision of services, including administration and payroll, for the amount of $</t>
    </r>
    <r>
      <rPr>
        <sz val="10"/>
        <color rgb="FFFF0000"/>
        <rFont val="Arial"/>
        <family val="2"/>
      </rPr>
      <t>50,000</t>
    </r>
    <r>
      <rPr>
        <sz val="10"/>
        <rFont val="Arial"/>
        <family val="2"/>
      </rPr>
      <t>.
The Proprietor provides hostel services that are used by some of the school's students in accordance with a contract between the School Board and Proprietor.</t>
    </r>
  </si>
  <si>
    <r>
      <t xml:space="preserve">If there is a non arms length transaction you can use the following example wording as a basis for the disclosure:
</t>
    </r>
    <r>
      <rPr>
        <sz val="10"/>
        <color rgb="FFFF0000"/>
        <rFont val="Arial"/>
        <family val="2"/>
      </rPr>
      <t>George Love is a Board member and also owns Glove PC Services Limited. During the year the School contracted Glove PC Services Limited to maintain and service the School's computer hardware and software for a discounted rate. The total value of all transactions for the year was $1,950 (2025: $1,100) and no amount is outstanding as at balance date (Prior Period: nil). Because this amount is less than $25,000 (incl GST) for the year, the contract does not require Ministry approval under s10 of Schedule 23 of the Education and Training Act 2020.</t>
    </r>
  </si>
  <si>
    <t xml:space="preserve">There are no contingent liabilities (except as noted below) and no contingent assets as at 31 December 2026 (Contingent liabilities and assets at 31 December 2025: nil). </t>
  </si>
  <si>
    <t xml:space="preserve">The total lease payments incurred during the period were $X (2025: $X). </t>
  </si>
  <si>
    <r>
      <rPr>
        <b/>
        <sz val="10"/>
        <rFont val="Arial"/>
        <family val="2"/>
      </rPr>
      <t>Note Disclosure Examples</t>
    </r>
    <r>
      <rPr>
        <sz val="10"/>
        <rFont val="Arial"/>
        <family val="2"/>
      </rPr>
      <t xml:space="preserve">
</t>
    </r>
    <r>
      <rPr>
        <i/>
        <sz val="10"/>
        <rFont val="Arial"/>
        <family val="2"/>
      </rPr>
      <t>Locally Raised Funds</t>
    </r>
    <r>
      <rPr>
        <sz val="10"/>
        <rFont val="Arial"/>
        <family val="2"/>
      </rPr>
      <t xml:space="preserve">
During the year ended 31 December 2026, 10 students and 2 staff members undertook a history tour to China at a cost of $100,000, which included visits to significant cultural, historical and natural attractions whilst also visiting schools and lectures. It enabled the students to experience a completely different culture and food, enabling understanding of urban patterns and transport and seeing cultural displays. During the year, an art tour was also undertaken by 20 students and 3 staff to Europe at a cost of $150,000 visiting art sites, museums, galleries, churches, private collections etc. This enabled the students to experience first-hand the art works that they have studied in class in the context that they were created in, for example, Renaissance painting in Rome. Students also attended lectures and talks in Europe. All tours were funded through locally raised funds.
</t>
    </r>
    <r>
      <rPr>
        <i/>
        <sz val="10"/>
        <rFont val="Arial"/>
        <family val="2"/>
      </rPr>
      <t>International students</t>
    </r>
    <r>
      <rPr>
        <sz val="10"/>
        <rFont val="Arial"/>
        <family val="2"/>
      </rPr>
      <t xml:space="preserve">
During the year ended 31 December 2026, the Director of International Students travelled to Japan, Vietnam and United Kingdom at a cost of $21,000 for the purpose of recruiting new students for the school. The travel was funded from the net surplus from international student fees revenue.
</t>
    </r>
    <r>
      <rPr>
        <i/>
        <sz val="10"/>
        <rFont val="Arial"/>
        <family val="2"/>
      </rPr>
      <t>Professional development</t>
    </r>
    <r>
      <rPr>
        <sz val="10"/>
        <rFont val="Arial"/>
        <family val="2"/>
      </rPr>
      <t xml:space="preserve">
During the year ended 31 December 2026, the Principal and 4 members of the leadership team travelled to Australia at a cost of $12,500 to attend an annual conference for professional development and presentation of character education research that the school has been involved with. The costs were funded by the board. Travel to Australia was also undertaken by 2 other staff at a cost of $5,000 to attend conferences for PD, and the costs were funded by the board.</t>
    </r>
  </si>
  <si>
    <r>
      <t xml:space="preserve">Schools can receive funding advances from the NZSPA for capital works projects. This funding should be recorded on an accrual basis. 
Funding for capital works is not revenue for the school. The advance of funds from the NZSPA should be recorded as a liability to the school as the funds are held on behalf of the NZSPA until spent. This means that you must:
 - Credit the funds to a capital works liability account when received;
 - Debit the capital works liability account when funds are spent on the capital project. Payments for capital works projects should not be expensed to your profit and loss;
 - Maintain separate ledger accounts for each capital works project to assist with financial management and control. For good tracking of each project, you could set up general ledger sub-codes for each project that includes reference to the project number in NZSPA’s property project system;
 - As all property development under 5YA funding belongs to the NZSPA, you must prepare a full reconciliation at the end of each project which substantiates the use of the funds.
 - Include a disclosure note in the financial statements stating the amounts received and spent during the year for each project, even if there's no liability at year end.
 - For disclosure of cash held for capital works, take the balance in note 22 funds held for capital works balance, add on any capital works payables (creditors), and take off any capital works receivable (NZSPA debtor) balance. This will provide you with the cash balance held for capital works to be reflected in note 9's cash balance total. 
</t>
    </r>
    <r>
      <rPr>
        <b/>
        <sz val="10"/>
        <rFont val="Arial"/>
        <family val="2"/>
      </rPr>
      <t>FISH guidance</t>
    </r>
    <r>
      <rPr>
        <sz val="10"/>
        <rFont val="Arial"/>
        <family val="2"/>
      </rPr>
      <t xml:space="preserve">
Treatment of board contributions to capital works project: Refer paragraph 6.7 in FISH.
Underspends and overspends of 5-year agreement projects: Refer to paragraph 6.9 in FISH.</t>
    </r>
  </si>
  <si>
    <t>Cell B128: The word "Ministry" replaced with "NZSPA" throughout.</t>
  </si>
  <si>
    <t>The Group's 2026 consolidated financial statements are authorised for issue by the Board.</t>
  </si>
  <si>
    <r>
      <t xml:space="preserve">
The net carrying value of furniture and equipment held under a finance lease is $40,767 (2025: $33,400)
The net carrying value of motor vehicles held under a finance lease is $000 (2025: $000)
</t>
    </r>
    <r>
      <rPr>
        <i/>
        <sz val="10"/>
        <rFont val="Arial"/>
        <family val="2"/>
      </rPr>
      <t xml:space="preserve">Restrictions </t>
    </r>
    <r>
      <rPr>
        <sz val="10"/>
        <rFont val="Arial"/>
        <family val="2"/>
      </rPr>
      <t xml:space="preserve">
With the exception of the contractual restrictions related to the above noted finance leases, there are no restrictions over the title of the school's property, plant and equipment, nor are any property, plant and equipment pledged as security for liabilities.
</t>
    </r>
  </si>
  <si>
    <t xml:space="preserve">The Group has borrowings at 31 December 2026 of $50,000 (31 December 2025 $ nil). This loan is from the ASB Bank for the purpose of constructing a shade shelter. The loan is unsecured, interest is 3.95% per annum, and the loan is payable with interest in equal instalments of $7,500. </t>
  </si>
  <si>
    <t>Annual Report 2026</t>
  </si>
  <si>
    <t>2025 Capital Commitment</t>
  </si>
  <si>
    <t xml:space="preserve">Discount rates and CPI assumptions for accounting valuation purposes </t>
  </si>
  <si>
    <t>Cyclical Maintenance Provision Calculator</t>
  </si>
  <si>
    <t>Forward CPI</t>
  </si>
  <si>
    <t>Increase/(decrease) to the Provision During the Year</t>
  </si>
  <si>
    <r>
      <rPr>
        <b/>
        <sz val="10"/>
        <color theme="1"/>
        <rFont val="Arial"/>
        <family val="2"/>
      </rPr>
      <t>Situation:</t>
    </r>
    <r>
      <rPr>
        <sz val="10"/>
        <color theme="1"/>
        <rFont val="Arial"/>
        <family val="2"/>
      </rPr>
      <t xml:space="preserve">
You are preparing the cyclical maintenance provision for Kiwi Park School Board for 2026. What you know is the 10YPP was last prepared for Kiwi Park School Board in 2023 and at the same time a cyclical maintenance plan was completed. You note that this is already not relevant as additional projects were undertaken and due to a change in the availability of painters, this has resulted in a change in cost. As you use the cyclical maintenance plan that was prepared at the time of the 10YPP to update the list of projects, you note that, due to roll growth, an additional block was built at the school. This is known as the new science block, and it was established in 2022. It is anticipated that this will need to be repainted in 8 years' time.
</t>
    </r>
    <r>
      <rPr>
        <b/>
        <sz val="10"/>
        <color theme="1"/>
        <rFont val="Arial"/>
        <family val="2"/>
      </rPr>
      <t>Additional Information:</t>
    </r>
    <r>
      <rPr>
        <sz val="10"/>
        <color theme="1"/>
        <rFont val="Arial"/>
        <family val="2"/>
      </rPr>
      <t xml:space="preserve">
When the estimates are confirmed with your local painter, the local painter indicated that prices have increased 10% since you last painted.
</t>
    </r>
    <r>
      <rPr>
        <b/>
        <sz val="10"/>
        <color theme="1"/>
        <rFont val="Arial"/>
        <family val="2"/>
      </rPr>
      <t xml:space="preserve">Reminder: 
</t>
    </r>
    <r>
      <rPr>
        <sz val="10"/>
        <color theme="1"/>
        <rFont val="Arial"/>
        <family val="2"/>
      </rPr>
      <t>If you did not prepare a cyclical maintenance plan at the time of your 10YPP or your cyclical maintenance plan does not reflect reality, update this with your best judgement on when work will need to be completed. This should be validated by an independent professional such as a painter. If you need additional guidance, please contact the New Zealand School Property Agency (NZSPA).
The Accounting standards require that any estimation of furture costs are to be discounted to todays value.We have not included this in the calculator because the expectation is that for most schools the difference is unlikely to be material. It is noted that your auuditor might raise the matter if they think it could lead to a material adjustment.
Historically the inflation rate has been recomended to align to the historical 3-yearly average CPI movement using the Reserve Bank of New Zealand calculator. Historical challenges with this method and the requirements of the accounting standard, all inflation rate adjustments have been aligned and benched marked to the forcasted CPI rates provided by the Treasury, These are avaiable in the link below, with the calculation rates hidden in columns R - T.</t>
    </r>
  </si>
  <si>
    <t>Changed guidance in cell D6.</t>
  </si>
  <si>
    <t>Changed calculation to reflect a present value adjustment to an estimated future cost, per the accounting standards.</t>
  </si>
  <si>
    <t>Inflation calculated per the table in cells R27:T47.</t>
  </si>
  <si>
    <t>Column M: Inflation adjusted estimated cost figures changed according to new calculation method.</t>
  </si>
  <si>
    <t>Change to cyclical maintenance figures highlighted for clarity (see Guidance - Cyclical Maintenance Calculation)</t>
  </si>
  <si>
    <t>Of the $ Cash and Cash Equivalents $ is subject to restrictions for the following reasons: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</si>
</sst>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8">
    <numFmt numFmtId="44" formatCode="_-&quot;$&quot;* #,##0.00_-;\-&quot;$&quot;* #,##0.00_-;_-&quot;$&quot;* &quot;-&quot;??_-;_-@_-"/>
    <numFmt numFmtId="43" formatCode="_-* #,##0.00_-;\-* #,##0.00_-;_-* &quot;-&quot;??_-;_-@_-"/>
    <numFmt numFmtId="164" formatCode="&quot;$&quot;#,##0_);[Red]\(&quot;$&quot;#,##0\)"/>
    <numFmt numFmtId="165" formatCode="&quot;$&quot;#,##0.00_);[Red]\(&quot;$&quot;#,##0.00\)"/>
    <numFmt numFmtId="166" formatCode="_(* #,##0.00_);_(* \(#,##0.00\);_(* &quot;-&quot;??_);_(@_)"/>
    <numFmt numFmtId="167" formatCode="_-* #,##0_-;\-* #,##0_-;_-* &quot;-&quot;??_-;_-@_-"/>
    <numFmt numFmtId="168" formatCode="#,##0;\(#,##0\)"/>
    <numFmt numFmtId="169" formatCode="_(* #,##0_);_(* \(#,##0\);_(* &quot;-&quot;??_);_-@_-"/>
    <numFmt numFmtId="170" formatCode="_(* #,##0_);_(* \(#,##0\);_(* &quot;-&quot;??_);_(@_)"/>
    <numFmt numFmtId="171" formatCode="#&quot;. Government Grants&quot;"/>
    <numFmt numFmtId="172" formatCode="#&quot;. Other Revenue &amp; Expenses&quot;"/>
    <numFmt numFmtId="173" formatCode="#&quot;. Hostel Revenue &amp; Expenses&quot;"/>
    <numFmt numFmtId="174" formatCode="#&quot;. Learning Resources&quot;"/>
    <numFmt numFmtId="175" formatCode="#&quot;. Administration&quot;"/>
    <numFmt numFmtId="176" formatCode="#&quot;. Property&quot;"/>
    <numFmt numFmtId="177" formatCode="#&quot;. Cash and Cash Equivalents&quot;"/>
    <numFmt numFmtId="178" formatCode="#&quot;. Property, Plant and Equipment&quot;"/>
    <numFmt numFmtId="179" formatCode="#&quot;. Accounts Receivable&quot;"/>
    <numFmt numFmtId="180" formatCode="#&quot;. Inventory&quot;"/>
    <numFmt numFmtId="181" formatCode="#&quot;. Investments&quot;"/>
    <numFmt numFmtId="182" formatCode="#&quot;. Accounts Payable&quot;"/>
    <numFmt numFmtId="183" formatCode="#&quot;. Revenue Received in Advance&quot;"/>
    <numFmt numFmtId="184" formatCode="#&quot;. Provision for Cyclical Maintenance&quot;"/>
    <numFmt numFmtId="185" formatCode="#&quot;. Finance Lease Liability&quot;"/>
    <numFmt numFmtId="186" formatCode="#&quot;. Funds held for Capital Works Projects&quot;"/>
    <numFmt numFmtId="187" formatCode="#&quot;. Funds for RTLB Services&quot;"/>
    <numFmt numFmtId="188" formatCode="#&quot;. Other Funds Held on Behalf of Kiwi Park Cluster&quot;"/>
    <numFmt numFmtId="189" formatCode="#&quot;. Teen Parent Unit&quot;"/>
    <numFmt numFmtId="190" formatCode="#&quot;. Events after Balance Date&quot;"/>
    <numFmt numFmtId="191" formatCode="#,###,##0;\(#,###,##0\)"/>
    <numFmt numFmtId="192" formatCode=";;;&quot;Guidance&quot;"/>
    <numFmt numFmtId="193" formatCode=";;;&quot;Return&quot;"/>
    <numFmt numFmtId="194" formatCode="&quot;Return&quot;;&quot;Return&quot;;&quot;Return&quot;;&quot;Return&quot;"/>
    <numFmt numFmtId="195" formatCode="&quot;Return to Policy&quot;;&quot;Return to Policy&quot;;&quot;Return to Policy&quot;;&quot;Return to Policy&quot;"/>
    <numFmt numFmtId="196" formatCode="&quot;Return to Note&quot;;&quot;Return to Note&quot;;&quot;Return to Note&quot;;&quot;Return to Note&quot;"/>
    <numFmt numFmtId="197" formatCode=";;;&quot;Guidance on Furniture and Equipment Grants&quot;"/>
    <numFmt numFmtId="198" formatCode=";;;&quot;Guidance on Staffing Banking in the Cash Flow&quot;"/>
    <numFmt numFmtId="199" formatCode=";;;&quot;Guidance on GST in the Cash Flow&quot;"/>
    <numFmt numFmtId="200" formatCode=";;;&quot;General Accounting Policy Guidance&quot;"/>
    <numFmt numFmtId="201" formatCode=";;;&quot;Guidance on Changes in Accounting Policies&quot;"/>
    <numFmt numFmtId="202" formatCode=";;;&quot;Guidance on Gifts and Bequests&quot;"/>
    <numFmt numFmtId="203" formatCode=";;;&quot;Guidance on Operating vs Finance Leases&quot;"/>
    <numFmt numFmtId="204" formatCode=";;;&quot;Guidance on Finance Leases&quot;"/>
    <numFmt numFmtId="205" formatCode=";;;&quot;Guidance on Cash and Cash Equivalents&quot;"/>
    <numFmt numFmtId="206" formatCode=";;;&quot;Guidance on Inventory&quot;"/>
    <numFmt numFmtId="207" formatCode=";;;&quot;Guidance on PPE Accounting Policy&quot;"/>
    <numFmt numFmtId="208" formatCode=";;;&quot;Guidance on Depreciation Accounting Policy&quot;"/>
    <numFmt numFmtId="209" formatCode=";;;&quot;Guidance on Revenue Received in Advance&quot;"/>
    <numFmt numFmtId="210" formatCode=";;;&quot;Guidance on Funds Held in Trust&quot;"/>
    <numFmt numFmtId="211" formatCode=";;;&quot;Guidance on Shared Funds&quot;"/>
    <numFmt numFmtId="212" formatCode=";;;&quot;Guidance on Financial Instruments&quot;"/>
    <numFmt numFmtId="213" formatCode=";;;&quot;Guidance on Borrowings&quot;"/>
    <numFmt numFmtId="214" formatCode=";;;&quot;Guidance on Budget Figures&quot;"/>
    <numFmt numFmtId="215" formatCode=";;;&quot;Guidance on Accounting Estimates and Assumptions&quot;"/>
    <numFmt numFmtId="216" formatCode=";;;&quot;General Guidance on Types of Revenue&quot;"/>
    <numFmt numFmtId="217" formatCode=";;;&quot;Guidance on Operational Grants&quot;"/>
    <numFmt numFmtId="218" formatCode=";;;&quot;Guidance on Teachers' Salaries Grants&quot;"/>
    <numFmt numFmtId="219" formatCode=";;;&quot;Guidance on Use of Land and Buildings Grants&quot;"/>
    <numFmt numFmtId="220" formatCode=";;;&quot;Guidance on TELA Laptop Grants&quot;"/>
    <numFmt numFmtId="221" formatCode=";;;&quot;Guidance on Other Government Grants&quot;"/>
    <numFmt numFmtId="222" formatCode=";;;&quot;Guidance on Bequests&quot;"/>
    <numFmt numFmtId="223" formatCode=";;;&quot;Guidance on Monies Collected for School Trips&quot;"/>
    <numFmt numFmtId="224" formatCode=";;;&quot;Guidance on Extra-Curricular Expenditure&quot;"/>
    <numFmt numFmtId="225" formatCode=";;;&quot;Guidance on International Student Revenue and Expenses&quot;"/>
    <numFmt numFmtId="226" formatCode=";;;&quot;Guidance on Audit Fees&quot;"/>
    <numFmt numFmtId="227" formatCode=";;;&quot;Guidance on Cyclical Maintenance Provision&quot;"/>
    <numFmt numFmtId="228" formatCode=";;;&quot;Guidance on Integrated Schools Use of Land and Buildings&quot;"/>
    <numFmt numFmtId="229" formatCode=";;;&quot;Guidance on Bank Overdrafts&quot;"/>
    <numFmt numFmtId="230" formatCode=";;;&quot;Guidance on Exchange vs Non-exchange&quot;"/>
    <numFmt numFmtId="231" formatCode=";;;&quot;Guidance on Current vs Non-current Investments&quot;"/>
    <numFmt numFmtId="232" formatCode=";;;&quot;Guidance on PPE Categories&quot;"/>
    <numFmt numFmtId="233" formatCode=";;;&quot;Guidance on Capitalisation of Groups of Assets&quot;"/>
    <numFmt numFmtId="234" formatCode=";;;&quot;Guidance on Acquisition of Property&quot;"/>
    <numFmt numFmtId="235" formatCode=";;;&quot;Guidance on Banking Staffing Overuse Accrual&quot;"/>
    <numFmt numFmtId="236" formatCode=";;;&quot;Guidance Employee Leave Accrual&quot;"/>
    <numFmt numFmtId="237" formatCode=";;;&quot;Guidance on Taxes Payable&quot;"/>
    <numFmt numFmtId="238" formatCode=";;;&quot;Guidance on Loans Without Market Rate Interest&quot;"/>
    <numFmt numFmtId="239" formatCode=";;;&quot;Guidance on Homestay Fees Received in Advance&quot;"/>
    <numFmt numFmtId="240" formatCode=";;;&quot;Guidance on Finance Lease Liability&quot;"/>
    <numFmt numFmtId="241" formatCode=";;;&quot;Guidance on Funds Held for Capital Projects&quot;"/>
    <numFmt numFmtId="242" formatCode=";;;&quot;Guidance on Funds Held on Behalf of a Cluster&quot;"/>
    <numFmt numFmtId="243" formatCode=";;;&quot;Guidance on Assets Held on Behalf of a Cluster&quot;"/>
    <numFmt numFmtId="244" formatCode=";;;&quot;Guidance on Related Parties&quot;"/>
    <numFmt numFmtId="245" formatCode=";;;&quot;Guidance on Integrated Schools Related Parties&quot;"/>
    <numFmt numFmtId="246" formatCode=";;;&quot;Guidance on Remuneration Note&quot;"/>
    <numFmt numFmtId="247" formatCode=";;;&quot;Guidance on Commitments&quot;"/>
    <numFmt numFmtId="248" formatCode=";;;&quot;Guidance on an Equitable Leasehold Interest&quot;"/>
    <numFmt numFmtId="249" formatCode=";;;&quot;Guidance on Overseas Travel Expenditure&quot;"/>
    <numFmt numFmtId="250" formatCode=";;;&quot;Guidance on BOT Contributions&quot;"/>
    <numFmt numFmtId="251" formatCode=";;;&quot;Guidance on Netting revenue and expenditure&quot;"/>
    <numFmt numFmtId="252" formatCode=";;;&quot;Guidance on PBE IFRS 9&quot;"/>
    <numFmt numFmtId="253" formatCode=";;;&quot;Guidance on Funds Held for RTLit Services&quot;"/>
    <numFmt numFmtId="254" formatCode=";;;&quot;Guidance on Employee Salary Expenses - Privacy&quot;"/>
    <numFmt numFmtId="255" formatCode="#,##0;[Red]\(#,##0\)"/>
    <numFmt numFmtId="256" formatCode="0.0"/>
    <numFmt numFmtId="257" formatCode=";;;&quot;Guidance on Preparation of the Cash Flow&quot;"/>
    <numFmt numFmtId="258" formatCode=";;;&quot;Guidance on Restrictions&quot;"/>
    <numFmt numFmtId="259" formatCode=";;;&quot;Return to Note&quot;"/>
    <numFmt numFmtId="260" formatCode=";;;&quot;Guidance on Transport Revenue and Expense&quot;"/>
    <numFmt numFmtId="261" formatCode="#&quot;Materiality Definition&quot;"/>
    <numFmt numFmtId="262" formatCode=";;;&quot;Guidance - Cyclical Maintenance Calculation&quot;"/>
    <numFmt numFmtId="263" formatCode=";;;&quot;Resource Teacher for Learning Behaviour Online Resources&quot;"/>
    <numFmt numFmtId="264" formatCode=";;;&quot;School Finance Advisor Contacts&quot;"/>
    <numFmt numFmtId="265" formatCode=";;;&quot;Revenue Types&quot;"/>
    <numFmt numFmtId="266" formatCode=";;;&quot;Return to Statement&quot;"/>
    <numFmt numFmtId="267" formatCode=";;;&quot;Guidance on Breach of Section 154&quot;"/>
    <numFmt numFmtId="268" formatCode=";;;&quot;Guidance on Interventions Under Section 171&quot;"/>
    <numFmt numFmtId="269" formatCode="_(* #,##0_);_(* \(#,##0\);_(* &quot;-&quot;_);_(@_)"/>
  </numFmts>
  <fonts count="1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i/>
      <sz val="10"/>
      <name val="Arial"/>
      <family val="2"/>
    </font>
    <font>
      <i/>
      <sz val="10"/>
      <name val="Arial"/>
      <family val="2"/>
    </font>
    <font>
      <sz val="14"/>
      <name val="Arial"/>
      <family val="2"/>
    </font>
    <font>
      <b/>
      <sz val="18"/>
      <name val="Arial"/>
      <family val="2"/>
    </font>
    <font>
      <b/>
      <sz val="12"/>
      <name val="Arial"/>
      <family val="2"/>
    </font>
    <font>
      <sz val="10"/>
      <color indexed="10"/>
      <name val="Arial"/>
      <family val="2"/>
    </font>
    <font>
      <i/>
      <sz val="8"/>
      <name val="Arial"/>
      <family val="2"/>
    </font>
    <font>
      <sz val="8"/>
      <name val="Arial"/>
      <family val="2"/>
    </font>
    <font>
      <b/>
      <sz val="10"/>
      <color indexed="10"/>
      <name val="Arial"/>
      <family val="2"/>
    </font>
    <font>
      <b/>
      <sz val="11"/>
      <name val="Arial"/>
      <family val="2"/>
    </font>
    <font>
      <b/>
      <sz val="14"/>
      <name val="Arial"/>
      <family val="2"/>
    </font>
    <font>
      <sz val="10"/>
      <color indexed="8"/>
      <name val="Arial"/>
      <family val="2"/>
    </font>
    <font>
      <b/>
      <sz val="10"/>
      <color indexed="8"/>
      <name val="Arial"/>
      <family val="2"/>
    </font>
    <font>
      <b/>
      <sz val="10"/>
      <color indexed="23"/>
      <name val="Arial"/>
      <family val="2"/>
    </font>
    <font>
      <b/>
      <u/>
      <sz val="10"/>
      <name val="Arial"/>
      <family val="2"/>
    </font>
    <font>
      <strike/>
      <sz val="10"/>
      <name val="Arial"/>
      <family val="2"/>
    </font>
    <font>
      <b/>
      <sz val="10"/>
      <name val="Tahoma"/>
      <family val="2"/>
    </font>
    <font>
      <sz val="10"/>
      <name val="Tahoma"/>
      <family val="2"/>
    </font>
    <font>
      <sz val="12"/>
      <name val="Arial"/>
      <family val="2"/>
    </font>
    <font>
      <sz val="10"/>
      <color indexed="0"/>
      <name val="Arial"/>
      <family val="2"/>
    </font>
    <font>
      <b/>
      <i/>
      <u/>
      <sz val="10"/>
      <name val="Arial"/>
      <family val="2"/>
    </font>
    <font>
      <b/>
      <sz val="10"/>
      <color indexed="12"/>
      <name val="Arial"/>
      <family val="2"/>
    </font>
    <font>
      <sz val="20"/>
      <name val="Arial"/>
      <family val="2"/>
    </font>
    <font>
      <sz val="11"/>
      <name val="Arial"/>
      <family val="2"/>
    </font>
    <font>
      <b/>
      <u val="singleAccounting"/>
      <sz val="10"/>
      <name val="Arial"/>
      <family val="2"/>
    </font>
    <font>
      <i/>
      <u val="singleAccounting"/>
      <sz val="10"/>
      <name val="Arial"/>
      <family val="2"/>
    </font>
    <font>
      <u/>
      <sz val="10"/>
      <color theme="10"/>
      <name val="Arial"/>
      <family val="2"/>
    </font>
    <font>
      <sz val="12"/>
      <color theme="1"/>
      <name val="Times New Roman"/>
      <family val="2"/>
    </font>
    <font>
      <b/>
      <sz val="18"/>
      <color theme="1"/>
      <name val="Arial"/>
      <family val="2"/>
    </font>
    <font>
      <sz val="10"/>
      <color theme="1"/>
      <name val="Arial"/>
      <family val="2"/>
    </font>
    <font>
      <b/>
      <sz val="10"/>
      <color theme="1"/>
      <name val="Arial"/>
      <family val="2"/>
    </font>
    <font>
      <sz val="14"/>
      <color theme="1"/>
      <name val="Arial"/>
      <family val="2"/>
    </font>
    <font>
      <sz val="10"/>
      <color rgb="FFFF0000"/>
      <name val="Arial"/>
      <family val="2"/>
    </font>
    <font>
      <b/>
      <sz val="10"/>
      <color rgb="FFFF0000"/>
      <name val="Arial"/>
      <family val="2"/>
    </font>
    <font>
      <sz val="10"/>
      <color rgb="FF000000"/>
      <name val="Arial"/>
      <family val="2"/>
    </font>
    <font>
      <b/>
      <sz val="10"/>
      <color rgb="FF000000"/>
      <name val="Arial"/>
      <family val="2"/>
    </font>
    <font>
      <b/>
      <i/>
      <sz val="10"/>
      <color rgb="FF000000"/>
      <name val="Arial"/>
      <family val="2"/>
    </font>
    <font>
      <b/>
      <sz val="10"/>
      <color rgb="FF808080"/>
      <name val="Arial"/>
      <family val="2"/>
    </font>
    <font>
      <sz val="10"/>
      <color rgb="FF00B050"/>
      <name val="Arial"/>
      <family val="2"/>
    </font>
    <font>
      <i/>
      <sz val="10"/>
      <color theme="1"/>
      <name val="Arial"/>
      <family val="2"/>
    </font>
    <font>
      <b/>
      <i/>
      <sz val="18"/>
      <color rgb="FFFF0000"/>
      <name val="Arial"/>
      <family val="2"/>
    </font>
    <font>
      <b/>
      <sz val="14"/>
      <color theme="0"/>
      <name val="Arial"/>
      <family val="2"/>
    </font>
    <font>
      <b/>
      <u/>
      <sz val="18"/>
      <color rgb="FFFF0000"/>
      <name val="Arial"/>
      <family val="2"/>
    </font>
    <font>
      <b/>
      <u/>
      <sz val="10"/>
      <color rgb="FFFF0000"/>
      <name val="Arial"/>
      <family val="2"/>
    </font>
    <font>
      <sz val="10"/>
      <color rgb="FF0070C0"/>
      <name val="Arial"/>
      <family val="2"/>
    </font>
    <font>
      <b/>
      <sz val="10"/>
      <color rgb="FF0070C0"/>
      <name val="Arial"/>
      <family val="2"/>
    </font>
    <font>
      <b/>
      <sz val="20"/>
      <color theme="0"/>
      <name val="Arial"/>
      <family val="2"/>
    </font>
    <font>
      <i/>
      <sz val="10"/>
      <color rgb="FF0000FF"/>
      <name val="Arial"/>
      <family val="2"/>
    </font>
    <font>
      <b/>
      <sz val="9"/>
      <color indexed="81"/>
      <name val="Tahoma"/>
      <family val="2"/>
    </font>
    <font>
      <sz val="9"/>
      <color indexed="81"/>
      <name val="Tahoma"/>
      <family val="2"/>
    </font>
    <font>
      <b/>
      <sz val="9"/>
      <color indexed="10"/>
      <name val="Tahoma"/>
      <family val="2"/>
    </font>
    <font>
      <b/>
      <sz val="10"/>
      <color rgb="FF0000FF"/>
      <name val="Arial"/>
      <family val="2"/>
    </font>
    <font>
      <b/>
      <i/>
      <sz val="10"/>
      <color rgb="FF0000FF"/>
      <name val="Arial"/>
      <family val="2"/>
    </font>
    <font>
      <sz val="10"/>
      <color theme="0"/>
      <name val="Arial"/>
      <family val="2"/>
    </font>
    <font>
      <b/>
      <sz val="20"/>
      <name val="Arial"/>
      <family val="2"/>
    </font>
    <font>
      <b/>
      <sz val="26"/>
      <name val="Arial"/>
      <family val="2"/>
    </font>
    <font>
      <b/>
      <sz val="11"/>
      <color theme="0"/>
      <name val="Arial"/>
      <family val="2"/>
    </font>
    <font>
      <b/>
      <sz val="11"/>
      <color rgb="FF000000"/>
      <name val="Arial"/>
      <family val="2"/>
    </font>
    <font>
      <sz val="11"/>
      <color rgb="FF000000"/>
      <name val="Arial"/>
      <family val="2"/>
    </font>
    <font>
      <b/>
      <sz val="10"/>
      <color indexed="32"/>
      <name val="Arial"/>
      <family val="2"/>
    </font>
    <font>
      <i/>
      <sz val="11"/>
      <color rgb="FF000000"/>
      <name val="Arial"/>
      <family val="2"/>
    </font>
    <font>
      <b/>
      <i/>
      <sz val="11"/>
      <color rgb="FF000000"/>
      <name val="Arial"/>
      <family val="2"/>
    </font>
    <font>
      <b/>
      <sz val="10"/>
      <color theme="0"/>
      <name val="Arial"/>
      <family val="2"/>
    </font>
    <font>
      <u/>
      <sz val="10"/>
      <color rgb="FF0000FF"/>
      <name val="Arial"/>
      <family val="2"/>
    </font>
    <font>
      <sz val="9"/>
      <name val="Arial"/>
      <family val="2"/>
    </font>
    <font>
      <sz val="10"/>
      <name val="Verdana"/>
      <family val="2"/>
    </font>
    <font>
      <b/>
      <sz val="10"/>
      <name val="Verdana"/>
      <family val="2"/>
    </font>
    <font>
      <b/>
      <i/>
      <sz val="10"/>
      <name val="Verdana"/>
      <family val="2"/>
    </font>
    <font>
      <b/>
      <sz val="10"/>
      <color theme="3" tint="0.39997558519241921"/>
      <name val="Arial"/>
      <family val="2"/>
    </font>
    <font>
      <b/>
      <i/>
      <sz val="10"/>
      <color rgb="FFFF0000"/>
      <name val="Arial"/>
      <family val="2"/>
    </font>
    <font>
      <sz val="10"/>
      <name val="Arial"/>
      <family val="2"/>
    </font>
    <font>
      <b/>
      <sz val="14"/>
      <color theme="1"/>
      <name val="Arial"/>
      <family val="2"/>
    </font>
    <font>
      <sz val="10"/>
      <color theme="3"/>
      <name val="Arial"/>
      <family val="2"/>
    </font>
    <font>
      <b/>
      <i/>
      <sz val="10"/>
      <color theme="1"/>
      <name val="Arial"/>
      <family val="2"/>
    </font>
    <font>
      <sz val="10"/>
      <color theme="0" tint="-0.14999847407452621"/>
      <name val="Arial"/>
      <family val="2"/>
    </font>
    <font>
      <sz val="9"/>
      <color theme="0"/>
      <name val="Arial"/>
      <family val="2"/>
    </font>
    <font>
      <sz val="7"/>
      <name val="Times New Roman"/>
      <family val="1"/>
    </font>
    <font>
      <sz val="10"/>
      <color rgb="FFFAFBFE"/>
      <name val="Arial"/>
      <family val="2"/>
    </font>
    <font>
      <sz val="9"/>
      <color rgb="FFFAFBFE"/>
      <name val="Arial"/>
      <family val="2"/>
    </font>
    <font>
      <b/>
      <sz val="10"/>
      <color rgb="FFFAFBFE"/>
      <name val="Arial"/>
      <family val="2"/>
    </font>
    <font>
      <i/>
      <sz val="10"/>
      <color rgb="FFFAFBFE"/>
      <name val="Arial"/>
      <family val="2"/>
    </font>
    <font>
      <sz val="10"/>
      <name val="Arial"/>
      <family val="1"/>
    </font>
    <font>
      <b/>
      <sz val="12"/>
      <name val="Calibri"/>
      <family val="2"/>
    </font>
    <font>
      <sz val="10"/>
      <color rgb="FF0000FF"/>
      <name val="Arial"/>
      <family val="2"/>
    </font>
    <font>
      <b/>
      <sz val="8.5"/>
      <color rgb="FFFF0000"/>
      <name val="Arial"/>
      <family val="2"/>
    </font>
    <font>
      <b/>
      <sz val="10.5"/>
      <name val="Calibri"/>
      <family val="2"/>
    </font>
    <font>
      <b/>
      <sz val="10.5"/>
      <color rgb="FF000000"/>
      <name val="Calibri"/>
      <family val="2"/>
    </font>
    <font>
      <sz val="8"/>
      <name val="Arial"/>
      <family val="2"/>
    </font>
    <font>
      <b/>
      <sz val="9"/>
      <color rgb="FFFF0000"/>
      <name val="Arial"/>
      <family val="2"/>
    </font>
    <font>
      <sz val="11"/>
      <color rgb="FF3F3F76"/>
      <name val="Calibri"/>
      <family val="2"/>
      <scheme val="minor"/>
    </font>
    <font>
      <b/>
      <sz val="11"/>
      <color rgb="FFFA7D00"/>
      <name val="Calibri"/>
      <family val="2"/>
      <scheme val="minor"/>
    </font>
    <font>
      <b/>
      <u/>
      <sz val="10"/>
      <color theme="1"/>
      <name val="Arial"/>
      <family val="2"/>
    </font>
    <font>
      <sz val="10"/>
      <color rgb="FF3F3F76"/>
      <name val="Arial"/>
      <family val="2"/>
    </font>
    <font>
      <u/>
      <sz val="11"/>
      <color theme="10"/>
      <name val="Calibri"/>
      <family val="2"/>
      <scheme val="minor"/>
    </font>
    <font>
      <b/>
      <sz val="10"/>
      <color rgb="FFFA7D00"/>
      <name val="Arial"/>
      <family val="2"/>
    </font>
    <font>
      <b/>
      <sz val="10"/>
      <color rgb="FF3F3F76"/>
      <name val="Arial"/>
      <family val="2"/>
    </font>
    <font>
      <b/>
      <sz val="10"/>
      <color rgb="FF00B050"/>
      <name val="Arial"/>
      <family val="2"/>
    </font>
    <font>
      <sz val="11"/>
      <color theme="1"/>
      <name val="Arial"/>
      <family val="2"/>
    </font>
    <font>
      <b/>
      <sz val="11"/>
      <color theme="1"/>
      <name val="Arial"/>
      <family val="2"/>
    </font>
    <font>
      <b/>
      <sz val="10"/>
      <color theme="0" tint="-0.499984740745262"/>
      <name val="Arial"/>
      <family val="2"/>
    </font>
    <font>
      <b/>
      <sz val="10"/>
      <color rgb="FF7030A0"/>
      <name val="Arial"/>
      <family val="2"/>
    </font>
    <font>
      <b/>
      <sz val="10"/>
      <color indexed="81"/>
      <name val="Arial"/>
      <family val="2"/>
    </font>
    <font>
      <u/>
      <sz val="10"/>
      <name val="Arial"/>
      <family val="2"/>
    </font>
    <font>
      <sz val="11"/>
      <color rgb="FF333333"/>
      <name val="Arial"/>
      <family val="2"/>
    </font>
  </fonts>
  <fills count="37">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3" tint="0.59999389629810485"/>
        <bgColor indexed="64"/>
      </patternFill>
    </fill>
    <fill>
      <patternFill patternType="solid">
        <fgColor rgb="FFFFFF99"/>
        <bgColor indexed="64"/>
      </patternFill>
    </fill>
    <fill>
      <patternFill patternType="solid">
        <fgColor theme="0" tint="-0.249977111117893"/>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1"/>
        <bgColor indexed="64"/>
      </patternFill>
    </fill>
    <fill>
      <patternFill patternType="solid">
        <fgColor rgb="FFFFFF66"/>
        <bgColor indexed="64"/>
      </patternFill>
    </fill>
    <fill>
      <patternFill patternType="solid">
        <fgColor rgb="FFB1A0C7"/>
        <bgColor indexed="64"/>
      </patternFill>
    </fill>
    <fill>
      <patternFill patternType="solid">
        <fgColor rgb="FFBFBFBF"/>
        <bgColor indexed="64"/>
      </patternFill>
    </fill>
    <fill>
      <patternFill patternType="solid">
        <fgColor rgb="FFFAFBFE"/>
        <bgColor indexed="64"/>
      </patternFill>
    </fill>
    <fill>
      <patternFill patternType="solid">
        <fgColor theme="4"/>
        <bgColor indexed="64"/>
      </patternFill>
    </fill>
    <fill>
      <patternFill patternType="solid">
        <fgColor indexed="31"/>
        <bgColor indexed="8"/>
      </patternFill>
    </fill>
    <fill>
      <patternFill patternType="solid">
        <fgColor indexed="43"/>
        <bgColor indexed="8"/>
      </patternFill>
    </fill>
    <fill>
      <patternFill patternType="solid">
        <fgColor rgb="FF00B050"/>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CCCCFF"/>
        <bgColor indexed="64"/>
      </patternFill>
    </fill>
    <fill>
      <patternFill patternType="solid">
        <fgColor theme="0" tint="-0.24994659260841701"/>
        <bgColor indexed="64"/>
      </patternFill>
    </fill>
    <fill>
      <patternFill patternType="solid">
        <fgColor rgb="FFFFFFFF"/>
        <bgColor rgb="FF000000"/>
      </patternFill>
    </fill>
    <fill>
      <patternFill patternType="solid">
        <fgColor theme="2" tint="-0.249977111117893"/>
        <bgColor indexed="64"/>
      </patternFill>
    </fill>
    <fill>
      <patternFill patternType="solid">
        <fgColor rgb="FFFFCC99"/>
      </patternFill>
    </fill>
    <fill>
      <patternFill patternType="solid">
        <fgColor rgb="FFF2F2F2"/>
      </patternFill>
    </fill>
    <fill>
      <patternFill patternType="solid">
        <fgColor theme="0"/>
        <bgColor rgb="FF000000"/>
      </patternFill>
    </fill>
  </fills>
  <borders count="42">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style="thick">
        <color rgb="FFFF0000"/>
      </left>
      <right style="thick">
        <color rgb="FFFF0000"/>
      </right>
      <top style="thick">
        <color rgb="FFFF0000"/>
      </top>
      <bottom style="thick">
        <color rgb="FFFF0000"/>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50">
    <xf numFmtId="0" fontId="0" fillId="0" borderId="0"/>
    <xf numFmtId="168" fontId="8" fillId="0" borderId="0"/>
    <xf numFmtId="166" fontId="8" fillId="0" borderId="0" applyFont="0" applyFill="0" applyBorder="0" applyAlignment="0" applyProtection="0"/>
    <xf numFmtId="166" fontId="8" fillId="0" borderId="0" applyFont="0" applyFill="0" applyBorder="0" applyAlignment="0" applyProtection="0"/>
    <xf numFmtId="166" fontId="8" fillId="0" borderId="0" applyNumberFormat="0" applyFill="0" applyBorder="0" applyAlignment="0" applyProtection="0"/>
    <xf numFmtId="166" fontId="8" fillId="0" borderId="0" applyFont="0" applyFill="0" applyBorder="0" applyAlignment="0" applyProtection="0"/>
    <xf numFmtId="0" fontId="17" fillId="0" borderId="0">
      <alignment horizontal="left"/>
    </xf>
    <xf numFmtId="191" fontId="29" fillId="0" borderId="0"/>
    <xf numFmtId="0" fontId="20" fillId="0" borderId="0">
      <alignment horizontal="left"/>
    </xf>
    <xf numFmtId="0" fontId="36" fillId="0" borderId="0" applyNumberFormat="0" applyFill="0" applyBorder="0" applyAlignment="0" applyProtection="0">
      <alignment vertical="top"/>
      <protection locked="0"/>
    </xf>
    <xf numFmtId="0" fontId="8" fillId="0" borderId="0"/>
    <xf numFmtId="0" fontId="8" fillId="0" borderId="0"/>
    <xf numFmtId="0" fontId="8" fillId="0" borderId="0"/>
    <xf numFmtId="0" fontId="37" fillId="0" borderId="0"/>
    <xf numFmtId="0" fontId="8" fillId="0" borderId="0" applyBorder="0"/>
    <xf numFmtId="9" fontId="8" fillId="0" borderId="0" applyFont="0" applyFill="0" applyBorder="0" applyAlignment="0" applyProtection="0"/>
    <xf numFmtId="0" fontId="8" fillId="0" borderId="0">
      <alignment horizontal="left"/>
    </xf>
    <xf numFmtId="0" fontId="28" fillId="0" borderId="0">
      <alignment horizontal="left"/>
    </xf>
    <xf numFmtId="0" fontId="9" fillId="0" borderId="1"/>
    <xf numFmtId="166" fontId="7" fillId="0" borderId="0" applyFont="0" applyFill="0" applyBorder="0" applyAlignment="0" applyProtection="0"/>
    <xf numFmtId="166" fontId="8" fillId="0" borderId="0" applyBorder="0"/>
    <xf numFmtId="0" fontId="8" fillId="0" borderId="0"/>
    <xf numFmtId="0" fontId="39" fillId="0" borderId="0"/>
    <xf numFmtId="0" fontId="11" fillId="0" borderId="0" applyNumberFormat="0" applyFill="0" applyBorder="0" applyAlignment="0" applyProtection="0"/>
    <xf numFmtId="0" fontId="69" fillId="20" borderId="0" applyNumberFormat="0" applyBorder="0">
      <alignment horizontal="left"/>
      <protection locked="0"/>
    </xf>
    <xf numFmtId="0" fontId="69" fillId="20" borderId="0" applyNumberFormat="0" applyBorder="0">
      <alignment horizontal="left"/>
      <protection locked="0"/>
    </xf>
    <xf numFmtId="0" fontId="8" fillId="21" borderId="0" applyNumberFormat="0" applyFont="0" applyBorder="0" applyAlignment="0">
      <protection locked="0"/>
    </xf>
    <xf numFmtId="0" fontId="8" fillId="21" borderId="0" applyNumberFormat="0" applyFont="0" applyBorder="0" applyAlignment="0">
      <protection locked="0"/>
    </xf>
    <xf numFmtId="0" fontId="44" fillId="0" borderId="0"/>
    <xf numFmtId="9" fontId="80"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99" fillId="34" borderId="24" applyNumberFormat="0" applyAlignment="0" applyProtection="0"/>
    <xf numFmtId="0" fontId="100" fillId="35" borderId="24" applyNumberFormat="0" applyAlignment="0" applyProtection="0"/>
    <xf numFmtId="0" fontId="3" fillId="0" borderId="0"/>
    <xf numFmtId="0" fontId="103" fillId="0" borderId="0" applyNumberFormat="0" applyFill="0" applyBorder="0" applyAlignment="0" applyProtection="0"/>
    <xf numFmtId="43" fontId="3"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1" fillId="0" borderId="0"/>
  </cellStyleXfs>
  <cellXfs count="1894">
    <xf numFmtId="0" fontId="0" fillId="0" borderId="0" xfId="0"/>
    <xf numFmtId="0" fontId="9" fillId="0" borderId="0" xfId="0" applyFont="1"/>
    <xf numFmtId="0" fontId="12" fillId="0" borderId="0" xfId="0" applyFont="1" applyAlignment="1">
      <alignment vertical="top"/>
    </xf>
    <xf numFmtId="0" fontId="13" fillId="0" borderId="0" xfId="0" applyFont="1"/>
    <xf numFmtId="0" fontId="16" fillId="0" borderId="0" xfId="0" applyFont="1"/>
    <xf numFmtId="0" fontId="8" fillId="0" borderId="0" xfId="0" applyFont="1"/>
    <xf numFmtId="0" fontId="8" fillId="0" borderId="0" xfId="0" applyFont="1" applyAlignment="1">
      <alignment vertical="top"/>
    </xf>
    <xf numFmtId="0" fontId="8" fillId="0" borderId="0" xfId="0" applyFont="1" applyAlignment="1">
      <alignment horizontal="center"/>
    </xf>
    <xf numFmtId="0" fontId="8" fillId="0" borderId="0" xfId="0" applyFont="1" applyAlignment="1">
      <alignment vertical="top" wrapText="1"/>
    </xf>
    <xf numFmtId="0" fontId="20" fillId="0" borderId="0" xfId="0" applyFont="1" applyAlignment="1">
      <alignment vertical="top"/>
    </xf>
    <xf numFmtId="0" fontId="20" fillId="0" borderId="0" xfId="0" applyFont="1" applyAlignment="1">
      <alignment horizontal="center"/>
    </xf>
    <xf numFmtId="0" fontId="20" fillId="0" borderId="0" xfId="0" applyFont="1" applyAlignment="1">
      <alignment horizontal="right"/>
    </xf>
    <xf numFmtId="0" fontId="20" fillId="0" borderId="0" xfId="0" applyFont="1"/>
    <xf numFmtId="3" fontId="20" fillId="0" borderId="0" xfId="0" applyNumberFormat="1" applyFont="1" applyAlignment="1">
      <alignment horizontal="right"/>
    </xf>
    <xf numFmtId="3" fontId="12" fillId="0" borderId="0" xfId="0" applyNumberFormat="1" applyFont="1" applyAlignment="1">
      <alignment vertical="top"/>
    </xf>
    <xf numFmtId="1" fontId="8" fillId="0" borderId="0" xfId="0" applyNumberFormat="1" applyFont="1"/>
    <xf numFmtId="169" fontId="8" fillId="0" borderId="0" xfId="2" applyNumberFormat="1" applyFont="1" applyFill="1" applyAlignment="1">
      <alignment horizontal="right"/>
    </xf>
    <xf numFmtId="169" fontId="8" fillId="0" borderId="0" xfId="0" applyNumberFormat="1" applyFont="1" applyAlignment="1">
      <alignment horizontal="right"/>
    </xf>
    <xf numFmtId="0" fontId="38" fillId="0" borderId="0" xfId="0" applyFont="1"/>
    <xf numFmtId="0" fontId="39" fillId="0" borderId="0" xfId="0" applyFont="1"/>
    <xf numFmtId="0" fontId="40" fillId="0" borderId="0" xfId="0" applyFont="1"/>
    <xf numFmtId="3" fontId="39" fillId="0" borderId="0" xfId="0" applyNumberFormat="1" applyFont="1"/>
    <xf numFmtId="0" fontId="41" fillId="0" borderId="0" xfId="0" applyFont="1" applyAlignment="1">
      <alignment vertical="top"/>
    </xf>
    <xf numFmtId="0" fontId="39" fillId="0" borderId="0" xfId="0" applyFont="1" applyAlignment="1">
      <alignment horizontal="left" vertical="center"/>
    </xf>
    <xf numFmtId="0" fontId="20" fillId="3" borderId="0" xfId="0" applyFont="1" applyFill="1" applyAlignment="1">
      <alignment horizontal="center"/>
    </xf>
    <xf numFmtId="0" fontId="20" fillId="3" borderId="0" xfId="0" applyFont="1" applyFill="1" applyAlignment="1">
      <alignment horizontal="right"/>
    </xf>
    <xf numFmtId="0" fontId="38" fillId="3" borderId="0" xfId="0" applyFont="1" applyFill="1"/>
    <xf numFmtId="0" fontId="39" fillId="3" borderId="0" xfId="0" applyFont="1" applyFill="1" applyAlignment="1">
      <alignment horizontal="center"/>
    </xf>
    <xf numFmtId="0" fontId="41" fillId="3" borderId="0" xfId="0" applyFont="1" applyFill="1"/>
    <xf numFmtId="0" fontId="9" fillId="3" borderId="0" xfId="0" applyFont="1" applyFill="1"/>
    <xf numFmtId="0" fontId="8" fillId="3" borderId="0" xfId="0" applyFont="1" applyFill="1"/>
    <xf numFmtId="169" fontId="8" fillId="3" borderId="0" xfId="2" applyNumberFormat="1" applyFont="1" applyFill="1" applyAlignment="1">
      <alignment horizontal="right"/>
    </xf>
    <xf numFmtId="169" fontId="8" fillId="3" borderId="0" xfId="2" applyNumberFormat="1" applyFont="1" applyFill="1" applyBorder="1" applyAlignment="1">
      <alignment horizontal="right"/>
    </xf>
    <xf numFmtId="0" fontId="42" fillId="3" borderId="0" xfId="0" applyFont="1" applyFill="1"/>
    <xf numFmtId="0" fontId="39" fillId="3" borderId="0" xfId="0" applyFont="1" applyFill="1"/>
    <xf numFmtId="169" fontId="39" fillId="3" borderId="0" xfId="2" applyNumberFormat="1" applyFont="1" applyFill="1" applyAlignment="1">
      <alignment horizontal="right"/>
    </xf>
    <xf numFmtId="169" fontId="39" fillId="3" borderId="0" xfId="2" applyNumberFormat="1" applyFont="1" applyFill="1" applyBorder="1" applyAlignment="1">
      <alignment horizontal="right"/>
    </xf>
    <xf numFmtId="169" fontId="39" fillId="3" borderId="0" xfId="14" applyNumberFormat="1" applyFont="1" applyFill="1" applyBorder="1" applyAlignment="1">
      <alignment horizontal="right"/>
    </xf>
    <xf numFmtId="3" fontId="39" fillId="3" borderId="0" xfId="0" applyNumberFormat="1" applyFont="1" applyFill="1" applyAlignment="1">
      <alignment horizontal="center"/>
    </xf>
    <xf numFmtId="0" fontId="40" fillId="3" borderId="0" xfId="0" applyFont="1" applyFill="1"/>
    <xf numFmtId="169" fontId="39" fillId="3" borderId="0" xfId="0" applyNumberFormat="1" applyFont="1" applyFill="1" applyAlignment="1">
      <alignment horizontal="center"/>
    </xf>
    <xf numFmtId="169" fontId="39" fillId="3" borderId="0" xfId="0" applyNumberFormat="1" applyFont="1" applyFill="1" applyAlignment="1">
      <alignment horizontal="right"/>
    </xf>
    <xf numFmtId="0" fontId="39" fillId="3" borderId="0" xfId="0" applyFont="1" applyFill="1" applyAlignment="1">
      <alignment vertical="center"/>
    </xf>
    <xf numFmtId="0" fontId="8" fillId="3" borderId="0" xfId="0" applyFont="1" applyFill="1" applyAlignment="1">
      <alignment horizontal="right"/>
    </xf>
    <xf numFmtId="165" fontId="8" fillId="3" borderId="0" xfId="0" applyNumberFormat="1" applyFont="1" applyFill="1"/>
    <xf numFmtId="169" fontId="8" fillId="3" borderId="0" xfId="0" applyNumberFormat="1" applyFont="1" applyFill="1" applyAlignment="1">
      <alignment horizontal="right"/>
    </xf>
    <xf numFmtId="3" fontId="8" fillId="3" borderId="0" xfId="0" applyNumberFormat="1" applyFont="1" applyFill="1" applyAlignment="1">
      <alignment horizontal="right"/>
    </xf>
    <xf numFmtId="3" fontId="39" fillId="3" borderId="0" xfId="0" applyNumberFormat="1" applyFont="1" applyFill="1" applyAlignment="1">
      <alignment horizontal="right"/>
    </xf>
    <xf numFmtId="3" fontId="8" fillId="3" borderId="0" xfId="0" applyNumberFormat="1" applyFont="1" applyFill="1"/>
    <xf numFmtId="165" fontId="42" fillId="3" borderId="0" xfId="0" applyNumberFormat="1" applyFont="1" applyFill="1"/>
    <xf numFmtId="0" fontId="9" fillId="3" borderId="0" xfId="0" applyFont="1" applyFill="1" applyAlignment="1">
      <alignment vertical="top"/>
    </xf>
    <xf numFmtId="3" fontId="8" fillId="3" borderId="0" xfId="0" applyNumberFormat="1" applyFont="1" applyFill="1" applyAlignment="1">
      <alignment horizontal="center"/>
    </xf>
    <xf numFmtId="0" fontId="42" fillId="3" borderId="0" xfId="0" applyFont="1" applyFill="1" applyAlignment="1">
      <alignment horizontal="center"/>
    </xf>
    <xf numFmtId="3" fontId="39" fillId="3" borderId="0" xfId="0" applyNumberFormat="1" applyFont="1" applyFill="1"/>
    <xf numFmtId="0" fontId="8" fillId="3" borderId="0" xfId="0" applyFont="1" applyFill="1" applyAlignment="1">
      <alignment vertical="top"/>
    </xf>
    <xf numFmtId="167" fontId="8" fillId="3" borderId="0" xfId="2" applyNumberFormat="1" applyFont="1" applyFill="1" applyBorder="1"/>
    <xf numFmtId="0" fontId="9" fillId="3" borderId="0" xfId="0" applyFont="1" applyFill="1" applyAlignment="1">
      <alignment horizontal="center" wrapText="1"/>
    </xf>
    <xf numFmtId="169" fontId="8" fillId="3" borderId="3" xfId="2" applyNumberFormat="1" applyFont="1" applyFill="1" applyBorder="1" applyAlignment="1">
      <alignment horizontal="right"/>
    </xf>
    <xf numFmtId="169" fontId="9" fillId="3" borderId="0" xfId="0" applyNumberFormat="1" applyFont="1" applyFill="1" applyAlignment="1">
      <alignment horizontal="right"/>
    </xf>
    <xf numFmtId="0" fontId="11" fillId="3" borderId="0" xfId="0" applyFont="1" applyFill="1"/>
    <xf numFmtId="0" fontId="8" fillId="3" borderId="0" xfId="0" applyFont="1" applyFill="1" applyAlignment="1">
      <alignment horizontal="left" indent="1"/>
    </xf>
    <xf numFmtId="0" fontId="15" fillId="3" borderId="0" xfId="0" applyFont="1" applyFill="1" applyAlignment="1">
      <alignment vertical="top"/>
    </xf>
    <xf numFmtId="0" fontId="39" fillId="3" borderId="0" xfId="0" applyFont="1" applyFill="1" applyAlignment="1">
      <alignment vertical="top"/>
    </xf>
    <xf numFmtId="0" fontId="8" fillId="0" borderId="0" xfId="0" applyFont="1" applyAlignment="1">
      <alignment vertical="center"/>
    </xf>
    <xf numFmtId="0" fontId="9" fillId="0" borderId="0" xfId="0" applyFont="1" applyAlignment="1">
      <alignment vertical="center"/>
    </xf>
    <xf numFmtId="0" fontId="18" fillId="0" borderId="0" xfId="0" applyFont="1" applyAlignment="1">
      <alignment horizontal="left"/>
    </xf>
    <xf numFmtId="0" fontId="9" fillId="0" borderId="0" xfId="11" applyFont="1" applyAlignment="1">
      <alignment horizontal="left"/>
    </xf>
    <xf numFmtId="0" fontId="9" fillId="0" borderId="0" xfId="0" applyFont="1" applyAlignment="1">
      <alignment horizontal="left"/>
    </xf>
    <xf numFmtId="0" fontId="45" fillId="0" borderId="0" xfId="0" applyFont="1" applyAlignment="1">
      <alignment horizontal="left" vertical="center"/>
    </xf>
    <xf numFmtId="0" fontId="47" fillId="0" borderId="0" xfId="0" applyFont="1" applyAlignment="1">
      <alignment horizontal="left" vertical="center"/>
    </xf>
    <xf numFmtId="0" fontId="22" fillId="0" borderId="0" xfId="0" applyFont="1" applyAlignment="1">
      <alignment horizontal="left" vertical="center"/>
    </xf>
    <xf numFmtId="0" fontId="9" fillId="0" borderId="0" xfId="0" applyFont="1" applyAlignment="1">
      <alignment horizontal="left" vertical="center"/>
    </xf>
    <xf numFmtId="0" fontId="22" fillId="0" borderId="0" xfId="0" applyFont="1" applyAlignment="1">
      <alignment horizontal="left"/>
    </xf>
    <xf numFmtId="3" fontId="22" fillId="0" borderId="0" xfId="0" applyNumberFormat="1" applyFont="1" applyAlignment="1">
      <alignment horizontal="left"/>
    </xf>
    <xf numFmtId="0" fontId="8" fillId="3" borderId="0" xfId="0" applyFont="1" applyFill="1" applyAlignment="1">
      <alignment horizontal="center"/>
    </xf>
    <xf numFmtId="0" fontId="8" fillId="0" borderId="0" xfId="0" applyFont="1" applyAlignment="1">
      <alignment vertical="center" wrapText="1"/>
    </xf>
    <xf numFmtId="169" fontId="39" fillId="0" borderId="0" xfId="12" applyNumberFormat="1" applyFont="1" applyAlignment="1">
      <alignment horizontal="right"/>
    </xf>
    <xf numFmtId="169" fontId="8" fillId="0" borderId="3" xfId="3" applyNumberFormat="1" applyFont="1" applyFill="1" applyBorder="1" applyAlignment="1">
      <alignment horizontal="right"/>
    </xf>
    <xf numFmtId="3" fontId="9" fillId="0" borderId="0" xfId="0" applyNumberFormat="1" applyFont="1" applyAlignment="1">
      <alignment horizontal="center" wrapText="1"/>
    </xf>
    <xf numFmtId="0" fontId="9" fillId="0" borderId="0" xfId="0" applyFont="1" applyAlignment="1">
      <alignment horizontal="center" wrapText="1"/>
    </xf>
    <xf numFmtId="0" fontId="48" fillId="3" borderId="0" xfId="0" applyFont="1" applyFill="1"/>
    <xf numFmtId="0" fontId="22" fillId="3" borderId="0" xfId="0" applyFont="1" applyFill="1" applyAlignment="1">
      <alignment horizontal="left"/>
    </xf>
    <xf numFmtId="165" fontId="8" fillId="3" borderId="0" xfId="0" applyNumberFormat="1" applyFont="1" applyFill="1" applyAlignment="1">
      <alignment vertical="top" wrapText="1"/>
    </xf>
    <xf numFmtId="0" fontId="27" fillId="0" borderId="0" xfId="11" applyFont="1"/>
    <xf numFmtId="0" fontId="0" fillId="3" borderId="7" xfId="0" applyFill="1" applyBorder="1"/>
    <xf numFmtId="3" fontId="9" fillId="3" borderId="0" xfId="0" applyNumberFormat="1" applyFont="1" applyFill="1" applyAlignment="1">
      <alignment horizontal="center" wrapText="1"/>
    </xf>
    <xf numFmtId="3" fontId="8" fillId="3" borderId="0" xfId="0" applyNumberFormat="1" applyFont="1" applyFill="1" applyAlignment="1">
      <alignment vertical="top" wrapText="1"/>
    </xf>
    <xf numFmtId="3" fontId="9" fillId="3" borderId="0" xfId="0" applyNumberFormat="1" applyFont="1" applyFill="1" applyAlignment="1">
      <alignment horizontal="center"/>
    </xf>
    <xf numFmtId="3" fontId="8" fillId="3" borderId="0" xfId="0" applyNumberFormat="1" applyFont="1" applyFill="1" applyAlignment="1">
      <alignment horizontal="left" vertical="top" wrapText="1"/>
    </xf>
    <xf numFmtId="3" fontId="8" fillId="3" borderId="0" xfId="0" applyNumberFormat="1" applyFont="1" applyFill="1" applyAlignment="1">
      <alignment horizontal="right" vertical="center"/>
    </xf>
    <xf numFmtId="3" fontId="8" fillId="3" borderId="0" xfId="0" applyNumberFormat="1" applyFont="1" applyFill="1" applyAlignment="1">
      <alignment horizontal="left" vertical="top"/>
    </xf>
    <xf numFmtId="3" fontId="8" fillId="3" borderId="0" xfId="0" applyNumberFormat="1" applyFont="1" applyFill="1" applyAlignment="1">
      <alignment horizontal="right" wrapText="1"/>
    </xf>
    <xf numFmtId="3" fontId="8" fillId="3" borderId="0" xfId="0" applyNumberFormat="1" applyFont="1" applyFill="1" applyAlignment="1">
      <alignment horizontal="center" wrapText="1"/>
    </xf>
    <xf numFmtId="3" fontId="9" fillId="3" borderId="0" xfId="0" quotePrefix="1" applyNumberFormat="1" applyFont="1" applyFill="1" applyAlignment="1">
      <alignment horizontal="center"/>
    </xf>
    <xf numFmtId="0" fontId="39" fillId="0" borderId="0" xfId="0" applyFont="1" applyAlignment="1">
      <alignment horizontal="left" indent="1"/>
    </xf>
    <xf numFmtId="166" fontId="27" fillId="0" borderId="0" xfId="4" applyNumberFormat="1" applyFont="1"/>
    <xf numFmtId="0" fontId="0" fillId="3" borderId="0" xfId="0" applyFill="1"/>
    <xf numFmtId="0" fontId="39" fillId="3" borderId="0" xfId="0" applyFont="1" applyFill="1" applyAlignment="1">
      <alignment vertical="top" wrapText="1"/>
    </xf>
    <xf numFmtId="0" fontId="42" fillId="3" borderId="0" xfId="0" applyFont="1" applyFill="1" applyAlignment="1">
      <alignment vertical="top" wrapText="1"/>
    </xf>
    <xf numFmtId="0" fontId="8" fillId="3" borderId="0" xfId="0" applyFont="1" applyFill="1" applyAlignment="1">
      <alignment vertical="center" wrapText="1"/>
    </xf>
    <xf numFmtId="0" fontId="8" fillId="3" borderId="0" xfId="0" applyFont="1" applyFill="1" applyAlignment="1">
      <alignment vertical="center"/>
    </xf>
    <xf numFmtId="0" fontId="8" fillId="3" borderId="0" xfId="11" applyFill="1"/>
    <xf numFmtId="0" fontId="11" fillId="3" borderId="0" xfId="11" applyFont="1" applyFill="1"/>
    <xf numFmtId="0" fontId="8" fillId="3" borderId="12" xfId="11" applyFill="1" applyBorder="1"/>
    <xf numFmtId="0" fontId="8" fillId="3" borderId="7" xfId="11" applyFill="1" applyBorder="1"/>
    <xf numFmtId="0" fontId="11" fillId="3" borderId="7" xfId="11" applyFont="1" applyFill="1" applyBorder="1"/>
    <xf numFmtId="0" fontId="11" fillId="3" borderId="12" xfId="11" applyFont="1" applyFill="1" applyBorder="1"/>
    <xf numFmtId="0" fontId="30" fillId="3" borderId="7" xfId="11" applyFont="1" applyFill="1" applyBorder="1" applyAlignment="1">
      <alignment horizontal="right"/>
    </xf>
    <xf numFmtId="0" fontId="36" fillId="3" borderId="0" xfId="9" applyFill="1" applyBorder="1" applyAlignment="1" applyProtection="1"/>
    <xf numFmtId="0" fontId="11" fillId="3" borderId="9" xfId="11" applyFont="1" applyFill="1" applyBorder="1"/>
    <xf numFmtId="0" fontId="8" fillId="3" borderId="6" xfId="11" applyFill="1" applyBorder="1"/>
    <xf numFmtId="0" fontId="8" fillId="3" borderId="13" xfId="11" applyFill="1" applyBorder="1"/>
    <xf numFmtId="0" fontId="50" fillId="3" borderId="7" xfId="11" applyFont="1" applyFill="1" applyBorder="1" applyAlignment="1">
      <alignment horizontal="center"/>
    </xf>
    <xf numFmtId="0" fontId="50" fillId="3" borderId="0" xfId="11" applyFont="1" applyFill="1" applyAlignment="1">
      <alignment horizontal="center"/>
    </xf>
    <xf numFmtId="0" fontId="50" fillId="3" borderId="12" xfId="11" applyFont="1" applyFill="1" applyBorder="1" applyAlignment="1">
      <alignment horizontal="center"/>
    </xf>
    <xf numFmtId="0" fontId="51" fillId="3" borderId="0" xfId="0" applyFont="1" applyFill="1" applyAlignment="1">
      <alignment horizontal="center" vertical="top"/>
    </xf>
    <xf numFmtId="0" fontId="39" fillId="3" borderId="0" xfId="0" applyFont="1" applyFill="1" applyAlignment="1">
      <alignment vertical="center" wrapText="1"/>
    </xf>
    <xf numFmtId="0" fontId="9" fillId="3" borderId="0" xfId="0" applyFont="1" applyFill="1" applyAlignment="1">
      <alignment horizontal="left"/>
    </xf>
    <xf numFmtId="0" fontId="53" fillId="3" borderId="0" xfId="0" applyFont="1" applyFill="1" applyAlignment="1">
      <alignment vertical="center"/>
    </xf>
    <xf numFmtId="3" fontId="9" fillId="3" borderId="0" xfId="0" applyNumberFormat="1" applyFont="1" applyFill="1" applyAlignment="1">
      <alignment vertical="top"/>
    </xf>
    <xf numFmtId="0" fontId="8" fillId="3" borderId="6" xfId="0" applyFont="1" applyFill="1" applyBorder="1" applyAlignment="1">
      <alignment horizontal="right" vertical="top" wrapText="1"/>
    </xf>
    <xf numFmtId="0" fontId="8" fillId="3" borderId="6" xfId="0" applyFont="1" applyFill="1" applyBorder="1" applyAlignment="1">
      <alignment horizontal="left" vertical="top" wrapText="1"/>
    </xf>
    <xf numFmtId="0" fontId="45" fillId="0" borderId="0" xfId="0" applyFont="1" applyAlignment="1">
      <alignment horizontal="left" vertical="center" wrapText="1"/>
    </xf>
    <xf numFmtId="0" fontId="42" fillId="0" borderId="0" xfId="0" applyFont="1" applyAlignment="1">
      <alignment horizontal="left" vertical="center" wrapText="1"/>
    </xf>
    <xf numFmtId="0" fontId="9" fillId="3" borderId="0" xfId="0" applyFont="1" applyFill="1" applyAlignment="1">
      <alignment horizontal="center"/>
    </xf>
    <xf numFmtId="1" fontId="9" fillId="3" borderId="0" xfId="0" applyNumberFormat="1" applyFont="1" applyFill="1" applyAlignment="1">
      <alignment horizontal="center"/>
    </xf>
    <xf numFmtId="0" fontId="8" fillId="12" borderId="7" xfId="11" applyFill="1" applyBorder="1"/>
    <xf numFmtId="169" fontId="39" fillId="3" borderId="10" xfId="0" applyNumberFormat="1" applyFont="1" applyFill="1" applyBorder="1" applyAlignment="1">
      <alignment horizontal="center"/>
    </xf>
    <xf numFmtId="169" fontId="11" fillId="5" borderId="7" xfId="0" applyNumberFormat="1" applyFont="1" applyFill="1" applyBorder="1"/>
    <xf numFmtId="0" fontId="8" fillId="5" borderId="7" xfId="0" applyFont="1" applyFill="1" applyBorder="1"/>
    <xf numFmtId="3" fontId="54" fillId="3" borderId="0" xfId="0" applyNumberFormat="1" applyFont="1" applyFill="1"/>
    <xf numFmtId="167" fontId="8" fillId="3" borderId="0" xfId="2" applyNumberFormat="1" applyFont="1" applyFill="1" applyBorder="1" applyAlignment="1">
      <alignment horizontal="right"/>
    </xf>
    <xf numFmtId="0" fontId="8" fillId="0" borderId="0" xfId="0" applyFont="1" applyAlignment="1">
      <alignment horizontal="center" vertical="center"/>
    </xf>
    <xf numFmtId="0" fontId="8" fillId="3" borderId="0" xfId="0" applyFont="1" applyFill="1" applyAlignment="1">
      <alignment horizontal="center" vertical="center" wrapText="1"/>
    </xf>
    <xf numFmtId="169" fontId="8" fillId="3" borderId="0" xfId="0" applyNumberFormat="1" applyFont="1" applyFill="1" applyAlignment="1">
      <alignment horizontal="right" vertical="center"/>
    </xf>
    <xf numFmtId="3" fontId="40" fillId="3" borderId="0" xfId="0" applyNumberFormat="1" applyFont="1" applyFill="1" applyAlignment="1">
      <alignment horizontal="center"/>
    </xf>
    <xf numFmtId="165" fontId="24" fillId="3" borderId="0" xfId="0" applyNumberFormat="1" applyFont="1" applyFill="1"/>
    <xf numFmtId="169" fontId="8" fillId="3" borderId="0" xfId="0" applyNumberFormat="1" applyFont="1" applyFill="1"/>
    <xf numFmtId="169" fontId="8" fillId="3" borderId="3" xfId="0" applyNumberFormat="1" applyFont="1" applyFill="1" applyBorder="1" applyAlignment="1">
      <alignment horizontal="right"/>
    </xf>
    <xf numFmtId="169" fontId="54" fillId="3" borderId="0" xfId="0" applyNumberFormat="1" applyFont="1" applyFill="1" applyAlignment="1">
      <alignment horizontal="right" vertical="center"/>
    </xf>
    <xf numFmtId="169" fontId="42" fillId="3" borderId="0" xfId="0" applyNumberFormat="1" applyFont="1" applyFill="1" applyAlignment="1">
      <alignment horizontal="right"/>
    </xf>
    <xf numFmtId="169" fontId="8" fillId="3" borderId="10" xfId="0" applyNumberFormat="1" applyFont="1" applyFill="1" applyBorder="1" applyAlignment="1">
      <alignment horizontal="right" vertical="center"/>
    </xf>
    <xf numFmtId="169" fontId="8" fillId="3" borderId="0" xfId="0" applyNumberFormat="1" applyFont="1" applyFill="1" applyAlignment="1">
      <alignment horizontal="right" vertical="center" wrapText="1"/>
    </xf>
    <xf numFmtId="169" fontId="49" fillId="3" borderId="0" xfId="0" applyNumberFormat="1" applyFont="1" applyFill="1"/>
    <xf numFmtId="169" fontId="39" fillId="3" borderId="0" xfId="0" applyNumberFormat="1" applyFont="1" applyFill="1"/>
    <xf numFmtId="169" fontId="39" fillId="3" borderId="10" xfId="0" applyNumberFormat="1" applyFont="1" applyFill="1" applyBorder="1" applyAlignment="1">
      <alignment horizontal="right"/>
    </xf>
    <xf numFmtId="169" fontId="8" fillId="3" borderId="0" xfId="0" applyNumberFormat="1" applyFont="1" applyFill="1" applyAlignment="1">
      <alignment horizontal="right" vertical="top" wrapText="1"/>
    </xf>
    <xf numFmtId="169" fontId="54" fillId="3" borderId="0" xfId="0" applyNumberFormat="1" applyFont="1" applyFill="1" applyAlignment="1">
      <alignment horizontal="right"/>
    </xf>
    <xf numFmtId="169" fontId="54" fillId="3" borderId="0" xfId="0" applyNumberFormat="1" applyFont="1" applyFill="1"/>
    <xf numFmtId="169" fontId="8" fillId="3" borderId="0" xfId="0" applyNumberFormat="1" applyFont="1" applyFill="1" applyAlignment="1">
      <alignment vertical="center" wrapText="1"/>
    </xf>
    <xf numFmtId="169" fontId="54" fillId="3" borderId="12" xfId="0" applyNumberFormat="1" applyFont="1" applyFill="1" applyBorder="1"/>
    <xf numFmtId="0" fontId="8" fillId="3" borderId="7" xfId="11" applyFill="1" applyBorder="1" applyAlignment="1">
      <alignment horizontal="right" vertical="center"/>
    </xf>
    <xf numFmtId="165" fontId="24" fillId="6" borderId="0" xfId="0" applyNumberFormat="1" applyFont="1" applyFill="1"/>
    <xf numFmtId="0" fontId="8" fillId="6" borderId="0" xfId="0" applyFont="1" applyFill="1"/>
    <xf numFmtId="169" fontId="21" fillId="6" borderId="0" xfId="0" applyNumberFormat="1" applyFont="1" applyFill="1" applyAlignment="1">
      <alignment horizontal="right"/>
    </xf>
    <xf numFmtId="169" fontId="8" fillId="6" borderId="0" xfId="0" applyNumberFormat="1" applyFont="1" applyFill="1"/>
    <xf numFmtId="169" fontId="8" fillId="6" borderId="0" xfId="0" applyNumberFormat="1" applyFont="1" applyFill="1" applyAlignment="1">
      <alignment horizontal="right"/>
    </xf>
    <xf numFmtId="3" fontId="8" fillId="6" borderId="0" xfId="0" applyNumberFormat="1" applyFont="1" applyFill="1" applyAlignment="1">
      <alignment horizontal="center"/>
    </xf>
    <xf numFmtId="169" fontId="8" fillId="6" borderId="0" xfId="12" applyNumberFormat="1" applyFill="1" applyAlignment="1">
      <alignment horizontal="right"/>
    </xf>
    <xf numFmtId="0" fontId="11" fillId="3" borderId="7" xfId="11" applyFont="1" applyFill="1" applyBorder="1" applyAlignment="1">
      <alignment horizontal="right" vertical="center"/>
    </xf>
    <xf numFmtId="169" fontId="24" fillId="3" borderId="0" xfId="0" applyNumberFormat="1" applyFont="1" applyFill="1"/>
    <xf numFmtId="0" fontId="9" fillId="0" borderId="0" xfId="0" applyFont="1" applyAlignment="1">
      <alignment horizontal="center"/>
    </xf>
    <xf numFmtId="0" fontId="8" fillId="3" borderId="0" xfId="0" applyFont="1" applyFill="1" applyAlignment="1">
      <alignment vertical="top" wrapText="1"/>
    </xf>
    <xf numFmtId="0" fontId="39" fillId="3" borderId="0" xfId="0" applyFont="1" applyFill="1" applyAlignment="1">
      <alignment horizontal="left" vertical="center" wrapText="1"/>
    </xf>
    <xf numFmtId="0" fontId="9" fillId="3" borderId="0" xfId="0" applyFont="1" applyFill="1" applyAlignment="1">
      <alignment horizontal="center" vertical="center" wrapText="1"/>
    </xf>
    <xf numFmtId="169" fontId="9" fillId="3" borderId="0" xfId="0" applyNumberFormat="1" applyFont="1" applyFill="1" applyAlignment="1">
      <alignment horizontal="right" vertical="center"/>
    </xf>
    <xf numFmtId="0" fontId="10" fillId="3" borderId="0" xfId="0" applyFont="1" applyFill="1"/>
    <xf numFmtId="0" fontId="18" fillId="3" borderId="0" xfId="0" applyFont="1" applyFill="1" applyAlignment="1">
      <alignment horizontal="left"/>
    </xf>
    <xf numFmtId="0" fontId="9" fillId="3" borderId="0" xfId="0" applyFont="1" applyFill="1" applyAlignment="1">
      <alignment vertical="center"/>
    </xf>
    <xf numFmtId="0" fontId="40" fillId="3" borderId="0" xfId="0" applyFont="1" applyFill="1" applyAlignment="1">
      <alignment vertical="top"/>
    </xf>
    <xf numFmtId="0" fontId="8" fillId="0" borderId="0" xfId="0" applyFont="1" applyAlignment="1">
      <alignment horizontal="left" wrapText="1"/>
    </xf>
    <xf numFmtId="0" fontId="25" fillId="3" borderId="0" xfId="11" applyFont="1" applyFill="1"/>
    <xf numFmtId="3" fontId="9" fillId="3" borderId="0" xfId="0" quotePrefix="1" applyNumberFormat="1" applyFont="1" applyFill="1" applyAlignment="1">
      <alignment horizontal="center" vertical="center"/>
    </xf>
    <xf numFmtId="3" fontId="9" fillId="3" borderId="0" xfId="0" applyNumberFormat="1" applyFont="1" applyFill="1" applyAlignment="1">
      <alignment horizontal="center" vertical="center" wrapText="1"/>
    </xf>
    <xf numFmtId="169" fontId="9" fillId="3" borderId="10" xfId="0" applyNumberFormat="1" applyFont="1" applyFill="1" applyBorder="1" applyAlignment="1">
      <alignment horizontal="right" vertical="center"/>
    </xf>
    <xf numFmtId="169" fontId="8" fillId="3" borderId="10" xfId="0" applyNumberFormat="1" applyFont="1" applyFill="1" applyBorder="1" applyAlignment="1">
      <alignment horizontal="right"/>
    </xf>
    <xf numFmtId="169" fontId="9" fillId="3" borderId="10" xfId="0" applyNumberFormat="1" applyFont="1" applyFill="1" applyBorder="1" applyAlignment="1">
      <alignment horizontal="right"/>
    </xf>
    <xf numFmtId="169" fontId="8" fillId="3" borderId="10" xfId="0" applyNumberFormat="1" applyFont="1" applyFill="1" applyBorder="1"/>
    <xf numFmtId="169" fontId="8" fillId="3" borderId="10" xfId="0" applyNumberFormat="1" applyFont="1" applyFill="1" applyBorder="1" applyAlignment="1">
      <alignment horizontal="right" vertical="top" wrapText="1"/>
    </xf>
    <xf numFmtId="169" fontId="8" fillId="3" borderId="10" xfId="0" applyNumberFormat="1" applyFont="1" applyFill="1" applyBorder="1" applyAlignment="1">
      <alignment horizontal="right" wrapText="1"/>
    </xf>
    <xf numFmtId="0" fontId="8" fillId="3" borderId="0" xfId="0" applyFont="1" applyFill="1" applyAlignment="1">
      <alignment horizontal="left" vertical="top" indent="1"/>
    </xf>
    <xf numFmtId="0" fontId="8" fillId="9" borderId="0" xfId="0" applyFont="1" applyFill="1"/>
    <xf numFmtId="0" fontId="8" fillId="0" borderId="0" xfId="10"/>
    <xf numFmtId="0" fontId="11" fillId="0" borderId="0" xfId="10" applyFont="1"/>
    <xf numFmtId="0" fontId="9" fillId="0" borderId="0" xfId="10" applyFont="1"/>
    <xf numFmtId="0" fontId="8" fillId="0" borderId="0" xfId="10" applyAlignment="1">
      <alignment horizontal="center"/>
    </xf>
    <xf numFmtId="0" fontId="8" fillId="11" borderId="0" xfId="0" applyFont="1" applyFill="1"/>
    <xf numFmtId="169" fontId="54" fillId="11" borderId="0" xfId="0" applyNumberFormat="1" applyFont="1" applyFill="1" applyAlignment="1">
      <alignment horizontal="right"/>
    </xf>
    <xf numFmtId="0" fontId="8" fillId="22" borderId="0" xfId="0" applyFont="1" applyFill="1" applyAlignment="1">
      <alignment horizontal="center"/>
    </xf>
    <xf numFmtId="0" fontId="15" fillId="22" borderId="0" xfId="0" applyFont="1" applyFill="1" applyAlignment="1">
      <alignment vertical="top"/>
    </xf>
    <xf numFmtId="169" fontId="15" fillId="22" borderId="0" xfId="0" applyNumberFormat="1" applyFont="1" applyFill="1" applyAlignment="1">
      <alignment vertical="top"/>
    </xf>
    <xf numFmtId="0" fontId="8" fillId="23" borderId="7" xfId="0" applyFont="1" applyFill="1" applyBorder="1" applyAlignment="1">
      <alignment horizontal="center"/>
    </xf>
    <xf numFmtId="0" fontId="8" fillId="3" borderId="0" xfId="0" applyFont="1" applyFill="1" applyAlignment="1">
      <alignment horizontal="right" vertical="top"/>
    </xf>
    <xf numFmtId="0" fontId="9" fillId="24" borderId="4" xfId="10" applyFont="1" applyFill="1" applyBorder="1" applyAlignment="1">
      <alignment horizontal="center"/>
    </xf>
    <xf numFmtId="0" fontId="43" fillId="25" borderId="0" xfId="0" applyFont="1" applyFill="1" applyAlignment="1">
      <alignment horizontal="left"/>
    </xf>
    <xf numFmtId="0" fontId="8" fillId="0" borderId="4" xfId="0" applyFont="1" applyBorder="1" applyAlignment="1">
      <alignment vertical="top" wrapText="1"/>
    </xf>
    <xf numFmtId="0" fontId="55" fillId="0" borderId="0" xfId="10" applyFont="1" applyAlignment="1">
      <alignment horizontal="center"/>
    </xf>
    <xf numFmtId="0" fontId="9" fillId="26" borderId="4" xfId="10" applyFont="1" applyFill="1" applyBorder="1"/>
    <xf numFmtId="0" fontId="72" fillId="0" borderId="0" xfId="10" applyFont="1" applyAlignment="1">
      <alignment horizontal="center"/>
    </xf>
    <xf numFmtId="0" fontId="8" fillId="3" borderId="0" xfId="0" applyFont="1" applyFill="1" applyAlignment="1">
      <alignment horizontal="center" wrapText="1"/>
    </xf>
    <xf numFmtId="0" fontId="8" fillId="0" borderId="7" xfId="10" applyBorder="1" applyAlignment="1">
      <alignment horizontal="center"/>
    </xf>
    <xf numFmtId="0" fontId="8" fillId="0" borderId="12" xfId="10" applyBorder="1" applyAlignment="1">
      <alignment horizontal="center"/>
    </xf>
    <xf numFmtId="0" fontId="9" fillId="22" borderId="7" xfId="0" applyFont="1" applyFill="1" applyBorder="1"/>
    <xf numFmtId="0" fontId="9" fillId="22" borderId="0" xfId="0" applyFont="1" applyFill="1"/>
    <xf numFmtId="192" fontId="73" fillId="3" borderId="0" xfId="0" applyNumberFormat="1" applyFont="1" applyFill="1"/>
    <xf numFmtId="193" fontId="73" fillId="0" borderId="0" xfId="10" applyNumberFormat="1" applyFont="1"/>
    <xf numFmtId="192" fontId="73" fillId="0" borderId="0" xfId="0" applyNumberFormat="1" applyFont="1"/>
    <xf numFmtId="0" fontId="26" fillId="6" borderId="8" xfId="11" applyFont="1" applyFill="1" applyBorder="1"/>
    <xf numFmtId="49" fontId="26" fillId="6" borderId="3" xfId="4" applyNumberFormat="1" applyFont="1" applyFill="1" applyBorder="1" applyAlignment="1">
      <alignment horizontal="center"/>
    </xf>
    <xf numFmtId="166" fontId="26" fillId="6" borderId="3" xfId="4" applyNumberFormat="1" applyFont="1" applyFill="1" applyBorder="1"/>
    <xf numFmtId="166" fontId="26" fillId="6" borderId="3" xfId="4" applyNumberFormat="1" applyFont="1" applyFill="1" applyBorder="1" applyAlignment="1">
      <alignment horizontal="center"/>
    </xf>
    <xf numFmtId="166" fontId="26" fillId="6" borderId="14" xfId="4" applyNumberFormat="1" applyFont="1" applyFill="1" applyBorder="1"/>
    <xf numFmtId="0" fontId="26" fillId="6" borderId="9" xfId="11" applyFont="1" applyFill="1" applyBorder="1"/>
    <xf numFmtId="166" fontId="26" fillId="6" borderId="6" xfId="4" applyNumberFormat="1" applyFont="1" applyFill="1" applyBorder="1" applyAlignment="1">
      <alignment horizontal="center"/>
    </xf>
    <xf numFmtId="166" fontId="26" fillId="6" borderId="6" xfId="4" applyNumberFormat="1" applyFont="1" applyFill="1" applyBorder="1"/>
    <xf numFmtId="166" fontId="26" fillId="6" borderId="6" xfId="4" applyNumberFormat="1" applyFont="1" applyFill="1" applyBorder="1" applyAlignment="1">
      <alignment horizontal="center" wrapText="1"/>
    </xf>
    <xf numFmtId="166" fontId="26" fillId="6" borderId="13" xfId="4" applyNumberFormat="1" applyFont="1" applyFill="1" applyBorder="1" applyAlignment="1">
      <alignment wrapText="1"/>
    </xf>
    <xf numFmtId="0" fontId="26" fillId="0" borderId="9" xfId="11" applyFont="1" applyBorder="1"/>
    <xf numFmtId="0" fontId="68" fillId="18" borderId="7" xfId="10" applyFont="1" applyFill="1" applyBorder="1" applyAlignment="1">
      <alignment horizontal="center" vertical="top" wrapText="1"/>
    </xf>
    <xf numFmtId="0" fontId="67" fillId="8" borderId="7" xfId="10" applyFont="1" applyFill="1" applyBorder="1" applyAlignment="1">
      <alignment horizontal="center" vertical="top" wrapText="1"/>
    </xf>
    <xf numFmtId="0" fontId="67" fillId="18" borderId="7" xfId="10" applyFont="1" applyFill="1" applyBorder="1" applyAlignment="1">
      <alignment horizontal="center" vertical="top" wrapText="1"/>
    </xf>
    <xf numFmtId="0" fontId="70" fillId="18" borderId="7" xfId="10" applyFont="1" applyFill="1" applyBorder="1" applyAlignment="1">
      <alignment horizontal="center" vertical="top" wrapText="1"/>
    </xf>
    <xf numFmtId="0" fontId="71" fillId="18" borderId="7" xfId="10" applyFont="1" applyFill="1" applyBorder="1" applyAlignment="1">
      <alignment horizontal="center" vertical="top" wrapText="1"/>
    </xf>
    <xf numFmtId="0" fontId="66" fillId="19" borderId="8" xfId="10" applyFont="1" applyFill="1" applyBorder="1" applyAlignment="1">
      <alignment horizontal="center" vertical="top" wrapText="1"/>
    </xf>
    <xf numFmtId="0" fontId="66" fillId="19" borderId="3" xfId="10" applyFont="1" applyFill="1" applyBorder="1" applyAlignment="1">
      <alignment horizontal="center" vertical="top" wrapText="1"/>
    </xf>
    <xf numFmtId="194" fontId="73" fillId="0" borderId="0" xfId="10" applyNumberFormat="1" applyFont="1" applyAlignment="1">
      <alignment horizontal="left"/>
    </xf>
    <xf numFmtId="0" fontId="11" fillId="0" borderId="0" xfId="0" applyFont="1"/>
    <xf numFmtId="0" fontId="8" fillId="0" borderId="0" xfId="0" applyFont="1" applyAlignment="1">
      <alignment horizontal="left" indent="1"/>
    </xf>
    <xf numFmtId="3" fontId="8" fillId="0" borderId="0" xfId="0" applyNumberFormat="1" applyFont="1"/>
    <xf numFmtId="0" fontId="8" fillId="0" borderId="0" xfId="0" applyFont="1" applyAlignment="1">
      <alignment horizontal="left" vertical="top"/>
    </xf>
    <xf numFmtId="0" fontId="8" fillId="11" borderId="7" xfId="0" applyFont="1" applyFill="1" applyBorder="1" applyAlignment="1">
      <alignment horizontal="center"/>
    </xf>
    <xf numFmtId="0" fontId="8" fillId="22" borderId="7" xfId="0" applyFont="1" applyFill="1" applyBorder="1" applyAlignment="1">
      <alignment horizontal="center"/>
    </xf>
    <xf numFmtId="0" fontId="9" fillId="11" borderId="0" xfId="0" applyFont="1" applyFill="1"/>
    <xf numFmtId="0" fontId="39" fillId="3" borderId="0" xfId="0" applyFont="1" applyFill="1" applyAlignment="1">
      <alignment horizontal="left" indent="1"/>
    </xf>
    <xf numFmtId="0" fontId="10" fillId="3" borderId="0" xfId="14" applyFont="1" applyFill="1" applyBorder="1"/>
    <xf numFmtId="0" fontId="8" fillId="3" borderId="0" xfId="14" applyFill="1" applyBorder="1" applyAlignment="1">
      <alignment horizontal="left" indent="1"/>
    </xf>
    <xf numFmtId="0" fontId="8" fillId="3" borderId="0" xfId="14" applyFill="1" applyBorder="1"/>
    <xf numFmtId="0" fontId="9" fillId="22" borderId="0" xfId="0" applyFont="1" applyFill="1" applyAlignment="1">
      <alignment vertical="top"/>
    </xf>
    <xf numFmtId="0" fontId="8" fillId="3" borderId="0" xfId="0" applyFont="1" applyFill="1" applyAlignment="1">
      <alignment horizontal="left" wrapText="1" indent="1"/>
    </xf>
    <xf numFmtId="0" fontId="43" fillId="3" borderId="0" xfId="0" applyFont="1" applyFill="1" applyAlignment="1">
      <alignment horizontal="left"/>
    </xf>
    <xf numFmtId="0" fontId="39" fillId="3" borderId="0" xfId="0" applyFont="1" applyFill="1" applyAlignment="1">
      <alignment horizontal="left" vertical="top" indent="1"/>
    </xf>
    <xf numFmtId="0" fontId="8" fillId="22" borderId="8" xfId="0" applyFont="1" applyFill="1" applyBorder="1" applyAlignment="1">
      <alignment horizontal="center"/>
    </xf>
    <xf numFmtId="0" fontId="9" fillId="22" borderId="3" xfId="0" applyFont="1" applyFill="1" applyBorder="1"/>
    <xf numFmtId="0" fontId="8" fillId="4" borderId="6" xfId="0" applyFont="1" applyFill="1" applyBorder="1"/>
    <xf numFmtId="169" fontId="54" fillId="11" borderId="12" xfId="0" applyNumberFormat="1" applyFont="1" applyFill="1" applyBorder="1"/>
    <xf numFmtId="169" fontId="54" fillId="11" borderId="12" xfId="0" applyNumberFormat="1" applyFont="1" applyFill="1" applyBorder="1" applyAlignment="1">
      <alignment horizontal="right"/>
    </xf>
    <xf numFmtId="169" fontId="15" fillId="22" borderId="12" xfId="0" applyNumberFormat="1" applyFont="1" applyFill="1" applyBorder="1" applyAlignment="1">
      <alignment vertical="top"/>
    </xf>
    <xf numFmtId="169" fontId="8" fillId="0" borderId="0" xfId="10" applyNumberFormat="1"/>
    <xf numFmtId="169" fontId="66" fillId="19" borderId="20" xfId="10" applyNumberFormat="1" applyFont="1" applyFill="1" applyBorder="1" applyAlignment="1">
      <alignment horizontal="center" vertical="top" wrapText="1"/>
    </xf>
    <xf numFmtId="169" fontId="68" fillId="18" borderId="18" xfId="10" applyNumberFormat="1" applyFont="1" applyFill="1" applyBorder="1" applyAlignment="1">
      <alignment horizontal="center" vertical="top" wrapText="1"/>
    </xf>
    <xf numFmtId="169" fontId="67" fillId="8" borderId="18" xfId="10" applyNumberFormat="1" applyFont="1" applyFill="1" applyBorder="1" applyAlignment="1">
      <alignment horizontal="center" vertical="top" wrapText="1"/>
    </xf>
    <xf numFmtId="169" fontId="66" fillId="19" borderId="14" xfId="10" applyNumberFormat="1" applyFont="1" applyFill="1" applyBorder="1" applyAlignment="1">
      <alignment horizontal="center" vertical="top" wrapText="1"/>
    </xf>
    <xf numFmtId="169" fontId="68" fillId="18" borderId="12" xfId="10" applyNumberFormat="1" applyFont="1" applyFill="1" applyBorder="1" applyAlignment="1">
      <alignment horizontal="center" vertical="top" wrapText="1"/>
    </xf>
    <xf numFmtId="169" fontId="67" fillId="8" borderId="12" xfId="10" applyNumberFormat="1" applyFont="1" applyFill="1" applyBorder="1" applyAlignment="1">
      <alignment horizontal="center" vertical="top" wrapText="1"/>
    </xf>
    <xf numFmtId="195" fontId="73" fillId="0" borderId="0" xfId="10" applyNumberFormat="1" applyFont="1" applyAlignment="1">
      <alignment horizontal="left"/>
    </xf>
    <xf numFmtId="196" fontId="73" fillId="0" borderId="0" xfId="10" applyNumberFormat="1" applyFont="1" applyAlignment="1">
      <alignment horizontal="left"/>
    </xf>
    <xf numFmtId="0" fontId="75" fillId="0" borderId="0" xfId="11" applyFont="1"/>
    <xf numFmtId="0" fontId="76" fillId="6" borderId="8" xfId="11" applyFont="1" applyFill="1" applyBorder="1"/>
    <xf numFmtId="49" fontId="76" fillId="6" borderId="3" xfId="4" applyNumberFormat="1" applyFont="1" applyFill="1" applyBorder="1" applyAlignment="1">
      <alignment horizontal="center"/>
    </xf>
    <xf numFmtId="166" fontId="76" fillId="6" borderId="3" xfId="4" applyNumberFormat="1" applyFont="1" applyFill="1" applyBorder="1"/>
    <xf numFmtId="166" fontId="76" fillId="6" borderId="3" xfId="4" applyNumberFormat="1" applyFont="1" applyFill="1" applyBorder="1" applyAlignment="1">
      <alignment horizontal="center"/>
    </xf>
    <xf numFmtId="166" fontId="76" fillId="6" borderId="14" xfId="4" applyNumberFormat="1" applyFont="1" applyFill="1" applyBorder="1"/>
    <xf numFmtId="0" fontId="76" fillId="6" borderId="9" xfId="11" applyFont="1" applyFill="1" applyBorder="1"/>
    <xf numFmtId="166" fontId="76" fillId="6" borderId="6" xfId="4" applyNumberFormat="1" applyFont="1" applyFill="1" applyBorder="1" applyAlignment="1">
      <alignment horizontal="center"/>
    </xf>
    <xf numFmtId="166" fontId="76" fillId="6" borderId="6" xfId="4" applyNumberFormat="1" applyFont="1" applyFill="1" applyBorder="1"/>
    <xf numFmtId="166" fontId="76" fillId="6" borderId="6" xfId="4" applyNumberFormat="1" applyFont="1" applyFill="1" applyBorder="1" applyAlignment="1">
      <alignment wrapText="1"/>
    </xf>
    <xf numFmtId="166" fontId="76" fillId="6" borderId="6" xfId="4" applyNumberFormat="1" applyFont="1" applyFill="1" applyBorder="1" applyAlignment="1">
      <alignment horizontal="center" wrapText="1"/>
    </xf>
    <xf numFmtId="166" fontId="76" fillId="6" borderId="13" xfId="4" applyNumberFormat="1" applyFont="1" applyFill="1" applyBorder="1" applyAlignment="1">
      <alignment wrapText="1"/>
    </xf>
    <xf numFmtId="0" fontId="75" fillId="0" borderId="0" xfId="0" applyFont="1"/>
    <xf numFmtId="0" fontId="76" fillId="22" borderId="0" xfId="2" applyNumberFormat="1" applyFont="1" applyFill="1" applyBorder="1" applyAlignment="1">
      <alignment horizontal="center"/>
    </xf>
    <xf numFmtId="0" fontId="76" fillId="22" borderId="12" xfId="2" applyNumberFormat="1" applyFont="1" applyFill="1" applyBorder="1" applyAlignment="1">
      <alignment horizontal="center"/>
    </xf>
    <xf numFmtId="170" fontId="76" fillId="11" borderId="0" xfId="2" applyNumberFormat="1" applyFont="1" applyFill="1" applyBorder="1" applyAlignment="1">
      <alignment horizontal="center"/>
    </xf>
    <xf numFmtId="169" fontId="76" fillId="11" borderId="0" xfId="2" applyNumberFormat="1" applyFont="1" applyFill="1" applyBorder="1" applyAlignment="1">
      <alignment horizontal="center"/>
    </xf>
    <xf numFmtId="169" fontId="76" fillId="11" borderId="12" xfId="2" applyNumberFormat="1" applyFont="1" applyFill="1" applyBorder="1" applyAlignment="1">
      <alignment horizontal="center"/>
    </xf>
    <xf numFmtId="170" fontId="77" fillId="0" borderId="0" xfId="2" applyNumberFormat="1" applyFont="1" applyFill="1" applyBorder="1" applyAlignment="1">
      <alignment horizontal="center"/>
    </xf>
    <xf numFmtId="166" fontId="75" fillId="6" borderId="0" xfId="4" applyNumberFormat="1" applyFont="1" applyFill="1"/>
    <xf numFmtId="169" fontId="75" fillId="0" borderId="0" xfId="4" applyNumberFormat="1" applyFont="1" applyFill="1"/>
    <xf numFmtId="169" fontId="75" fillId="0" borderId="0" xfId="11" applyNumberFormat="1" applyFont="1"/>
    <xf numFmtId="169" fontId="77" fillId="0" borderId="0" xfId="2" applyNumberFormat="1" applyFont="1" applyFill="1" applyBorder="1" applyAlignment="1">
      <alignment horizontal="center"/>
    </xf>
    <xf numFmtId="169" fontId="77" fillId="0" borderId="12" xfId="2" applyNumberFormat="1" applyFont="1" applyFill="1" applyBorder="1" applyAlignment="1">
      <alignment horizontal="center"/>
    </xf>
    <xf numFmtId="170" fontId="75" fillId="0" borderId="0" xfId="2" applyNumberFormat="1" applyFont="1" applyFill="1" applyBorder="1" applyAlignment="1">
      <alignment horizontal="center"/>
    </xf>
    <xf numFmtId="3" fontId="75" fillId="6" borderId="0" xfId="4" applyNumberFormat="1" applyFont="1" applyFill="1"/>
    <xf numFmtId="169" fontId="75" fillId="0" borderId="0" xfId="2" applyNumberFormat="1" applyFont="1" applyFill="1" applyBorder="1" applyAlignment="1">
      <alignment horizontal="center"/>
    </xf>
    <xf numFmtId="169" fontId="75" fillId="0" borderId="12" xfId="2" applyNumberFormat="1" applyFont="1" applyFill="1" applyBorder="1" applyAlignment="1">
      <alignment horizontal="center"/>
    </xf>
    <xf numFmtId="169" fontId="75" fillId="16" borderId="0" xfId="4" applyNumberFormat="1" applyFont="1" applyFill="1"/>
    <xf numFmtId="169" fontId="76" fillId="22" borderId="0" xfId="2" applyNumberFormat="1" applyFont="1" applyFill="1" applyBorder="1" applyAlignment="1">
      <alignment horizontal="center"/>
    </xf>
    <xf numFmtId="169" fontId="76" fillId="22" borderId="12" xfId="2" applyNumberFormat="1" applyFont="1" applyFill="1" applyBorder="1" applyAlignment="1">
      <alignment horizontal="center"/>
    </xf>
    <xf numFmtId="0" fontId="75" fillId="0" borderId="7" xfId="11" applyFont="1" applyBorder="1" applyAlignment="1">
      <alignment horizontal="left" indent="1"/>
    </xf>
    <xf numFmtId="0" fontId="75" fillId="0" borderId="7" xfId="11" applyFont="1" applyBorder="1"/>
    <xf numFmtId="0" fontId="76" fillId="0" borderId="9" xfId="11" applyFont="1" applyBorder="1"/>
    <xf numFmtId="170" fontId="75" fillId="0" borderId="6" xfId="4" applyNumberFormat="1" applyFont="1" applyFill="1" applyBorder="1"/>
    <xf numFmtId="170" fontId="75" fillId="16" borderId="10" xfId="4" applyNumberFormat="1" applyFont="1" applyFill="1" applyBorder="1"/>
    <xf numFmtId="169" fontId="75" fillId="16" borderId="10" xfId="4" applyNumberFormat="1" applyFont="1" applyFill="1" applyBorder="1"/>
    <xf numFmtId="169" fontId="75" fillId="0" borderId="10" xfId="4" applyNumberFormat="1" applyFont="1" applyFill="1" applyBorder="1"/>
    <xf numFmtId="169" fontId="75" fillId="0" borderId="17" xfId="4" applyNumberFormat="1" applyFont="1" applyFill="1" applyBorder="1"/>
    <xf numFmtId="166" fontId="75" fillId="0" borderId="0" xfId="4" applyNumberFormat="1" applyFont="1"/>
    <xf numFmtId="0" fontId="8" fillId="0" borderId="0" xfId="11"/>
    <xf numFmtId="0" fontId="0" fillId="0" borderId="0" xfId="0" applyProtection="1">
      <protection locked="0"/>
    </xf>
    <xf numFmtId="0" fontId="0" fillId="3" borderId="0" xfId="0" applyFill="1" applyProtection="1">
      <protection locked="0"/>
    </xf>
    <xf numFmtId="0" fontId="8" fillId="3" borderId="0" xfId="0" applyFont="1" applyFill="1" applyProtection="1">
      <protection locked="0"/>
    </xf>
    <xf numFmtId="169" fontId="9" fillId="5" borderId="11" xfId="0" applyNumberFormat="1" applyFont="1" applyFill="1" applyBorder="1" applyProtection="1">
      <protection locked="0"/>
    </xf>
    <xf numFmtId="0" fontId="20" fillId="3" borderId="0" xfId="0" applyFont="1" applyFill="1" applyAlignment="1" applyProtection="1">
      <alignment horizontal="center" vertical="center"/>
      <protection locked="0"/>
    </xf>
    <xf numFmtId="0" fontId="14" fillId="3" borderId="0" xfId="0" applyFont="1" applyFill="1" applyAlignment="1" applyProtection="1">
      <alignment vertical="center"/>
      <protection locked="0"/>
    </xf>
    <xf numFmtId="0" fontId="14" fillId="3" borderId="0" xfId="0" applyFont="1" applyFill="1" applyAlignment="1" applyProtection="1">
      <alignment horizontal="center" vertical="center"/>
      <protection locked="0"/>
    </xf>
    <xf numFmtId="0" fontId="65" fillId="3" borderId="0" xfId="0" applyFont="1" applyFill="1" applyAlignment="1" applyProtection="1">
      <alignment vertical="center"/>
      <protection locked="0"/>
    </xf>
    <xf numFmtId="0" fontId="8" fillId="3" borderId="6" xfId="0" applyFont="1" applyFill="1" applyBorder="1" applyProtection="1">
      <protection locked="0"/>
    </xf>
    <xf numFmtId="0" fontId="24" fillId="3" borderId="0" xfId="0" applyFont="1" applyFill="1"/>
    <xf numFmtId="0" fontId="13" fillId="3" borderId="0" xfId="0" applyFont="1" applyFill="1"/>
    <xf numFmtId="0" fontId="43" fillId="3" borderId="0" xfId="0" applyFont="1" applyFill="1"/>
    <xf numFmtId="166" fontId="8" fillId="3" borderId="0" xfId="2" applyFont="1" applyFill="1" applyBorder="1" applyAlignment="1">
      <alignment horizontal="right"/>
    </xf>
    <xf numFmtId="2" fontId="8" fillId="6" borderId="0" xfId="2" applyNumberFormat="1" applyFont="1" applyFill="1" applyBorder="1" applyAlignment="1">
      <alignment horizontal="center"/>
    </xf>
    <xf numFmtId="2" fontId="8" fillId="3" borderId="10" xfId="0" applyNumberFormat="1" applyFont="1" applyFill="1" applyBorder="1" applyAlignment="1">
      <alignment horizontal="center"/>
    </xf>
    <xf numFmtId="197" fontId="73" fillId="3" borderId="0" xfId="0" applyNumberFormat="1" applyFont="1" applyFill="1"/>
    <xf numFmtId="198" fontId="73" fillId="3" borderId="0" xfId="0" applyNumberFormat="1" applyFont="1" applyFill="1"/>
    <xf numFmtId="199" fontId="73" fillId="3" borderId="0" xfId="0" applyNumberFormat="1" applyFont="1" applyFill="1"/>
    <xf numFmtId="200" fontId="73" fillId="0" borderId="0" xfId="0" applyNumberFormat="1" applyFont="1"/>
    <xf numFmtId="201" fontId="73" fillId="0" borderId="0" xfId="0" applyNumberFormat="1" applyFont="1"/>
    <xf numFmtId="202" fontId="73" fillId="0" borderId="0" xfId="0" applyNumberFormat="1" applyFont="1"/>
    <xf numFmtId="203" fontId="73" fillId="0" borderId="0" xfId="0" applyNumberFormat="1" applyFont="1"/>
    <xf numFmtId="204" fontId="73" fillId="0" borderId="0" xfId="0" applyNumberFormat="1" applyFont="1"/>
    <xf numFmtId="205" fontId="73" fillId="0" borderId="0" xfId="0" applyNumberFormat="1" applyFont="1"/>
    <xf numFmtId="206" fontId="73" fillId="0" borderId="0" xfId="0" applyNumberFormat="1" applyFont="1"/>
    <xf numFmtId="207" fontId="73" fillId="0" borderId="0" xfId="0" applyNumberFormat="1" applyFont="1"/>
    <xf numFmtId="208" fontId="73" fillId="0" borderId="0" xfId="0" applyNumberFormat="1" applyFont="1"/>
    <xf numFmtId="209" fontId="73" fillId="0" borderId="0" xfId="0" applyNumberFormat="1" applyFont="1"/>
    <xf numFmtId="210" fontId="73" fillId="0" borderId="0" xfId="0" applyNumberFormat="1" applyFont="1"/>
    <xf numFmtId="211" fontId="73" fillId="0" borderId="0" xfId="0" applyNumberFormat="1" applyFont="1"/>
    <xf numFmtId="212" fontId="73" fillId="0" borderId="0" xfId="0" applyNumberFormat="1" applyFont="1"/>
    <xf numFmtId="213" fontId="73" fillId="0" borderId="0" xfId="0" applyNumberFormat="1" applyFont="1"/>
    <xf numFmtId="214" fontId="73" fillId="0" borderId="0" xfId="0" applyNumberFormat="1" applyFont="1"/>
    <xf numFmtId="215" fontId="73" fillId="0" borderId="0" xfId="0" applyNumberFormat="1" applyFont="1"/>
    <xf numFmtId="216" fontId="73" fillId="3" borderId="0" xfId="0" applyNumberFormat="1" applyFont="1" applyFill="1"/>
    <xf numFmtId="217" fontId="73" fillId="3" borderId="0" xfId="0" applyNumberFormat="1" applyFont="1" applyFill="1"/>
    <xf numFmtId="218" fontId="73" fillId="3" borderId="0" xfId="0" applyNumberFormat="1" applyFont="1" applyFill="1"/>
    <xf numFmtId="219" fontId="73" fillId="3" borderId="0" xfId="0" applyNumberFormat="1" applyFont="1" applyFill="1"/>
    <xf numFmtId="220" fontId="73" fillId="3" borderId="0" xfId="0" applyNumberFormat="1" applyFont="1" applyFill="1"/>
    <xf numFmtId="221" fontId="73" fillId="3" borderId="0" xfId="0" applyNumberFormat="1" applyFont="1" applyFill="1"/>
    <xf numFmtId="222" fontId="73" fillId="3" borderId="0" xfId="0" applyNumberFormat="1" applyFont="1" applyFill="1"/>
    <xf numFmtId="223" fontId="73" fillId="3" borderId="0" xfId="0" applyNumberFormat="1" applyFont="1" applyFill="1"/>
    <xf numFmtId="224" fontId="73" fillId="3" borderId="0" xfId="0" applyNumberFormat="1" applyFont="1" applyFill="1"/>
    <xf numFmtId="225" fontId="73" fillId="3" borderId="0" xfId="0" applyNumberFormat="1" applyFont="1" applyFill="1"/>
    <xf numFmtId="226" fontId="73" fillId="3" borderId="0" xfId="0" applyNumberFormat="1" applyFont="1" applyFill="1"/>
    <xf numFmtId="227" fontId="73" fillId="3" borderId="0" xfId="0" applyNumberFormat="1" applyFont="1" applyFill="1"/>
    <xf numFmtId="228" fontId="73" fillId="3" borderId="0" xfId="0" applyNumberFormat="1" applyFont="1" applyFill="1"/>
    <xf numFmtId="229" fontId="73" fillId="3" borderId="0" xfId="0" applyNumberFormat="1" applyFont="1" applyFill="1"/>
    <xf numFmtId="230" fontId="73" fillId="3" borderId="0" xfId="0" applyNumberFormat="1" applyFont="1" applyFill="1"/>
    <xf numFmtId="206" fontId="73" fillId="3" borderId="0" xfId="0" applyNumberFormat="1" applyFont="1" applyFill="1"/>
    <xf numFmtId="231" fontId="73" fillId="3" borderId="0" xfId="0" applyNumberFormat="1" applyFont="1" applyFill="1"/>
    <xf numFmtId="232" fontId="73" fillId="3" borderId="0" xfId="0" applyNumberFormat="1" applyFont="1" applyFill="1"/>
    <xf numFmtId="233" fontId="73" fillId="3" borderId="0" xfId="0" applyNumberFormat="1" applyFont="1" applyFill="1"/>
    <xf numFmtId="234" fontId="73" fillId="3" borderId="0" xfId="0" applyNumberFormat="1" applyFont="1" applyFill="1"/>
    <xf numFmtId="235" fontId="73" fillId="3" borderId="0" xfId="0" applyNumberFormat="1" applyFont="1" applyFill="1"/>
    <xf numFmtId="236" fontId="73" fillId="3" borderId="0" xfId="0" applyNumberFormat="1" applyFont="1" applyFill="1"/>
    <xf numFmtId="237" fontId="73" fillId="3" borderId="0" xfId="0" applyNumberFormat="1" applyFont="1" applyFill="1"/>
    <xf numFmtId="238" fontId="73" fillId="3" borderId="0" xfId="0" applyNumberFormat="1" applyFont="1" applyFill="1"/>
    <xf numFmtId="239" fontId="73" fillId="3" borderId="0" xfId="0" applyNumberFormat="1" applyFont="1" applyFill="1"/>
    <xf numFmtId="240" fontId="73" fillId="3" borderId="0" xfId="0" applyNumberFormat="1" applyFont="1" applyFill="1"/>
    <xf numFmtId="241" fontId="73" fillId="3" borderId="0" xfId="0" applyNumberFormat="1" applyFont="1" applyFill="1"/>
    <xf numFmtId="242" fontId="73" fillId="3" borderId="0" xfId="0" applyNumberFormat="1" applyFont="1" applyFill="1"/>
    <xf numFmtId="243" fontId="73" fillId="3" borderId="0" xfId="0" applyNumberFormat="1" applyFont="1" applyFill="1"/>
    <xf numFmtId="244" fontId="73" fillId="3" borderId="0" xfId="0" applyNumberFormat="1" applyFont="1" applyFill="1"/>
    <xf numFmtId="245" fontId="73" fillId="3" borderId="0" xfId="0" applyNumberFormat="1" applyFont="1" applyFill="1"/>
    <xf numFmtId="246" fontId="73" fillId="3" borderId="0" xfId="0" applyNumberFormat="1" applyFont="1" applyFill="1"/>
    <xf numFmtId="247" fontId="73" fillId="3" borderId="0" xfId="0" applyNumberFormat="1" applyFont="1" applyFill="1"/>
    <xf numFmtId="0" fontId="20" fillId="3" borderId="0" xfId="0" applyFont="1" applyFill="1" applyAlignment="1">
      <alignment horizontal="center" vertical="center"/>
    </xf>
    <xf numFmtId="0" fontId="75" fillId="6" borderId="0" xfId="11" applyFont="1" applyFill="1"/>
    <xf numFmtId="233" fontId="73" fillId="0" borderId="0" xfId="0" applyNumberFormat="1" applyFont="1"/>
    <xf numFmtId="169" fontId="8" fillId="3" borderId="0" xfId="14" applyNumberFormat="1" applyFill="1" applyBorder="1" applyAlignment="1">
      <alignment horizontal="right"/>
    </xf>
    <xf numFmtId="169" fontId="8" fillId="3" borderId="3" xfId="14" applyNumberFormat="1" applyFill="1" applyBorder="1" applyAlignment="1">
      <alignment horizontal="right"/>
    </xf>
    <xf numFmtId="3" fontId="8" fillId="3" borderId="0" xfId="14" applyNumberFormat="1" applyFill="1" applyBorder="1" applyAlignment="1">
      <alignment horizontal="right"/>
    </xf>
    <xf numFmtId="165" fontId="9" fillId="3" borderId="0" xfId="0" applyNumberFormat="1" applyFont="1" applyFill="1" applyAlignment="1">
      <alignment vertical="top"/>
    </xf>
    <xf numFmtId="169" fontId="8" fillId="3" borderId="10" xfId="14" applyNumberFormat="1" applyFill="1" applyBorder="1" applyAlignment="1">
      <alignment horizontal="right"/>
    </xf>
    <xf numFmtId="3" fontId="8" fillId="3" borderId="0" xfId="0" applyNumberFormat="1" applyFont="1" applyFill="1" applyAlignment="1">
      <alignment wrapText="1"/>
    </xf>
    <xf numFmtId="3" fontId="8" fillId="3" borderId="0" xfId="0" applyNumberFormat="1" applyFont="1" applyFill="1" applyAlignment="1">
      <alignment vertical="top"/>
    </xf>
    <xf numFmtId="167" fontId="8" fillId="3" borderId="0" xfId="2" applyNumberFormat="1" applyFont="1" applyFill="1"/>
    <xf numFmtId="0" fontId="8" fillId="3" borderId="0" xfId="0" applyFont="1" applyFill="1" applyAlignment="1">
      <alignment wrapText="1"/>
    </xf>
    <xf numFmtId="0" fontId="9" fillId="6" borderId="0" xfId="0" applyFont="1" applyFill="1" applyAlignment="1">
      <alignment vertical="top"/>
    </xf>
    <xf numFmtId="169" fontId="8" fillId="0" borderId="0" xfId="0" applyNumberFormat="1" applyFont="1"/>
    <xf numFmtId="171" fontId="9" fillId="3" borderId="0" xfId="0" applyNumberFormat="1" applyFont="1" applyFill="1" applyAlignment="1">
      <alignment vertical="top"/>
    </xf>
    <xf numFmtId="165" fontId="8" fillId="3" borderId="0" xfId="0" applyNumberFormat="1" applyFont="1" applyFill="1" applyAlignment="1">
      <alignment vertical="top"/>
    </xf>
    <xf numFmtId="165" fontId="8" fillId="0" borderId="0" xfId="0" applyNumberFormat="1" applyFont="1"/>
    <xf numFmtId="3" fontId="8" fillId="3" borderId="0" xfId="0" applyNumberFormat="1" applyFont="1" applyFill="1" applyAlignment="1">
      <alignment horizontal="right" vertical="top"/>
    </xf>
    <xf numFmtId="164" fontId="8" fillId="3" borderId="0" xfId="0" applyNumberFormat="1" applyFont="1" applyFill="1"/>
    <xf numFmtId="3" fontId="8" fillId="6" borderId="0" xfId="0" quotePrefix="1" applyNumberFormat="1" applyFont="1" applyFill="1" applyAlignment="1">
      <alignment horizontal="center"/>
    </xf>
    <xf numFmtId="164" fontId="8" fillId="6" borderId="0" xfId="0" applyNumberFormat="1" applyFont="1" applyFill="1" applyAlignment="1">
      <alignment horizontal="center"/>
    </xf>
    <xf numFmtId="3" fontId="8" fillId="17" borderId="0" xfId="0" applyNumberFormat="1" applyFont="1" applyFill="1" applyAlignment="1">
      <alignment horizontal="center" wrapText="1"/>
    </xf>
    <xf numFmtId="169" fontId="8" fillId="3" borderId="10" xfId="0" applyNumberFormat="1" applyFont="1" applyFill="1" applyBorder="1" applyAlignment="1">
      <alignment horizontal="center"/>
    </xf>
    <xf numFmtId="3" fontId="8" fillId="3" borderId="0" xfId="0" applyNumberFormat="1" applyFont="1" applyFill="1" applyAlignment="1">
      <alignment horizontal="left" vertical="center" wrapText="1"/>
    </xf>
    <xf numFmtId="0" fontId="8" fillId="25" borderId="0" xfId="0" applyFont="1" applyFill="1" applyAlignment="1">
      <alignment horizontal="center"/>
    </xf>
    <xf numFmtId="0" fontId="9" fillId="22" borderId="3" xfId="0" applyFont="1" applyFill="1" applyBorder="1" applyAlignment="1">
      <alignment horizontal="center" wrapText="1"/>
    </xf>
    <xf numFmtId="0" fontId="9" fillId="22" borderId="14" xfId="0" applyFont="1" applyFill="1" applyBorder="1" applyAlignment="1">
      <alignment horizontal="center" wrapText="1"/>
    </xf>
    <xf numFmtId="0" fontId="9" fillId="11" borderId="0" xfId="0" applyFont="1" applyFill="1" applyAlignment="1">
      <alignment horizontal="center" wrapText="1"/>
    </xf>
    <xf numFmtId="0" fontId="9" fillId="11" borderId="12" xfId="0" applyFont="1" applyFill="1" applyBorder="1" applyAlignment="1">
      <alignment horizontal="center" wrapText="1"/>
    </xf>
    <xf numFmtId="0" fontId="9" fillId="3" borderId="12" xfId="0" applyFont="1" applyFill="1" applyBorder="1" applyAlignment="1">
      <alignment horizontal="center" wrapText="1"/>
    </xf>
    <xf numFmtId="171" fontId="9" fillId="3" borderId="0" xfId="0" applyNumberFormat="1" applyFont="1" applyFill="1" applyAlignment="1">
      <alignment horizontal="right" vertical="top"/>
    </xf>
    <xf numFmtId="171" fontId="9" fillId="3" borderId="0" xfId="0" applyNumberFormat="1" applyFont="1" applyFill="1" applyAlignment="1">
      <alignment horizontal="left" vertical="top"/>
    </xf>
    <xf numFmtId="0" fontId="36" fillId="3" borderId="0" xfId="9" applyFill="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8" fillId="5" borderId="12" xfId="0" applyFont="1" applyFill="1" applyBorder="1"/>
    <xf numFmtId="0" fontId="8" fillId="5" borderId="6" xfId="0" applyFont="1" applyFill="1" applyBorder="1"/>
    <xf numFmtId="0" fontId="8" fillId="5" borderId="13" xfId="0" applyFont="1" applyFill="1" applyBorder="1"/>
    <xf numFmtId="0" fontId="8" fillId="0" borderId="0" xfId="0" applyFont="1" applyAlignment="1">
      <alignment horizontal="right"/>
    </xf>
    <xf numFmtId="3" fontId="8" fillId="0" borderId="0" xfId="0" applyNumberFormat="1" applyFont="1" applyAlignment="1">
      <alignment horizontal="center" wrapText="1"/>
    </xf>
    <xf numFmtId="3" fontId="8" fillId="0" borderId="0" xfId="0" applyNumberFormat="1" applyFont="1" applyAlignment="1">
      <alignment horizontal="right"/>
    </xf>
    <xf numFmtId="167" fontId="8" fillId="0" borderId="0" xfId="0" applyNumberFormat="1" applyFont="1"/>
    <xf numFmtId="169" fontId="8" fillId="0" borderId="0" xfId="2" applyNumberFormat="1" applyFont="1" applyBorder="1" applyAlignment="1">
      <alignment horizontal="right"/>
    </xf>
    <xf numFmtId="169" fontId="8" fillId="0" borderId="3" xfId="0" applyNumberFormat="1" applyFont="1" applyBorder="1" applyAlignment="1">
      <alignment horizontal="right"/>
    </xf>
    <xf numFmtId="169" fontId="8" fillId="3" borderId="0" xfId="12" applyNumberFormat="1" applyFill="1" applyAlignment="1">
      <alignment horizontal="right"/>
    </xf>
    <xf numFmtId="167" fontId="8" fillId="0" borderId="0" xfId="2" applyNumberFormat="1" applyFont="1"/>
    <xf numFmtId="169" fontId="8" fillId="0" borderId="0" xfId="12" applyNumberFormat="1" applyAlignment="1">
      <alignment horizontal="right"/>
    </xf>
    <xf numFmtId="169" fontId="8" fillId="3" borderId="0" xfId="12" applyNumberFormat="1" applyFill="1" applyAlignment="1">
      <alignment horizontal="left"/>
    </xf>
    <xf numFmtId="169" fontId="8" fillId="10" borderId="16" xfId="0" applyNumberFormat="1" applyFont="1" applyFill="1" applyBorder="1" applyAlignment="1">
      <alignment horizontal="right"/>
    </xf>
    <xf numFmtId="169" fontId="8" fillId="10" borderId="10" xfId="0" applyNumberFormat="1" applyFont="1" applyFill="1" applyBorder="1" applyAlignment="1">
      <alignment horizontal="right"/>
    </xf>
    <xf numFmtId="169" fontId="8" fillId="10" borderId="17" xfId="0" applyNumberFormat="1" applyFont="1" applyFill="1" applyBorder="1" applyAlignment="1">
      <alignment horizontal="right"/>
    </xf>
    <xf numFmtId="169" fontId="8" fillId="0" borderId="9" xfId="0" applyNumberFormat="1" applyFont="1" applyBorder="1" applyAlignment="1">
      <alignment horizontal="right"/>
    </xf>
    <xf numFmtId="169" fontId="8" fillId="0" borderId="6" xfId="0" applyNumberFormat="1" applyFont="1" applyBorder="1" applyAlignment="1">
      <alignment horizontal="right"/>
    </xf>
    <xf numFmtId="0" fontId="8" fillId="0" borderId="0" xfId="11" applyAlignment="1">
      <alignment horizontal="left" wrapText="1"/>
    </xf>
    <xf numFmtId="165" fontId="8" fillId="0" borderId="0" xfId="0" applyNumberFormat="1" applyFont="1" applyAlignment="1">
      <alignment horizontal="left" wrapText="1"/>
    </xf>
    <xf numFmtId="0" fontId="8" fillId="0" borderId="19" xfId="10" applyBorder="1" applyAlignment="1">
      <alignment vertical="top" wrapText="1"/>
    </xf>
    <xf numFmtId="0" fontId="8" fillId="0" borderId="19" xfId="10" applyBorder="1" applyAlignment="1">
      <alignment wrapText="1"/>
    </xf>
    <xf numFmtId="0" fontId="8" fillId="0" borderId="4" xfId="10" applyBorder="1" applyAlignment="1">
      <alignment horizontal="left" vertical="top" wrapText="1"/>
    </xf>
    <xf numFmtId="168" fontId="8" fillId="3" borderId="0" xfId="0" applyNumberFormat="1" applyFont="1" applyFill="1" applyAlignment="1">
      <alignment horizontal="right"/>
    </xf>
    <xf numFmtId="168" fontId="8" fillId="3" borderId="12" xfId="0" applyNumberFormat="1" applyFont="1" applyFill="1" applyBorder="1" applyAlignment="1">
      <alignment horizontal="right"/>
    </xf>
    <xf numFmtId="0" fontId="14" fillId="3" borderId="8" xfId="0" applyFont="1" applyFill="1" applyBorder="1" applyAlignment="1">
      <alignment vertical="top"/>
    </xf>
    <xf numFmtId="0" fontId="14" fillId="3" borderId="3" xfId="0" applyFont="1" applyFill="1" applyBorder="1" applyAlignment="1">
      <alignment vertical="top"/>
    </xf>
    <xf numFmtId="3" fontId="8" fillId="3" borderId="3" xfId="0" applyNumberFormat="1" applyFont="1" applyFill="1" applyBorder="1"/>
    <xf numFmtId="0" fontId="8" fillId="3" borderId="14" xfId="0" applyFont="1" applyFill="1" applyBorder="1"/>
    <xf numFmtId="0" fontId="14" fillId="3" borderId="7" xfId="0" applyFont="1" applyFill="1" applyBorder="1" applyAlignment="1">
      <alignment vertical="top"/>
    </xf>
    <xf numFmtId="0" fontId="14" fillId="3" borderId="0" xfId="0" applyFont="1" applyFill="1" applyAlignment="1">
      <alignment vertical="top"/>
    </xf>
    <xf numFmtId="0" fontId="9" fillId="3" borderId="0" xfId="0" applyFont="1" applyFill="1" applyAlignment="1">
      <alignment horizontal="center" vertical="top"/>
    </xf>
    <xf numFmtId="0" fontId="8" fillId="3" borderId="12" xfId="0" applyFont="1" applyFill="1" applyBorder="1"/>
    <xf numFmtId="0" fontId="8" fillId="3" borderId="7" xfId="0" applyFont="1" applyFill="1" applyBorder="1" applyAlignment="1">
      <alignment vertical="top" wrapText="1"/>
    </xf>
    <xf numFmtId="0" fontId="8" fillId="3" borderId="12" xfId="0" applyFont="1" applyFill="1" applyBorder="1" applyAlignment="1">
      <alignment vertical="top" wrapText="1"/>
    </xf>
    <xf numFmtId="0" fontId="8" fillId="3" borderId="7" xfId="0" applyFont="1" applyFill="1" applyBorder="1" applyAlignment="1">
      <alignment vertical="top"/>
    </xf>
    <xf numFmtId="0" fontId="8" fillId="3" borderId="7" xfId="0" applyFont="1" applyFill="1" applyBorder="1"/>
    <xf numFmtId="168" fontId="8" fillId="3" borderId="10" xfId="0" applyNumberFormat="1" applyFont="1" applyFill="1" applyBorder="1" applyAlignment="1">
      <alignment horizontal="right" wrapText="1"/>
    </xf>
    <xf numFmtId="168" fontId="8" fillId="3" borderId="17" xfId="0" applyNumberFormat="1" applyFont="1" applyFill="1" applyBorder="1" applyAlignment="1">
      <alignment horizontal="right" wrapText="1"/>
    </xf>
    <xf numFmtId="0" fontId="0" fillId="3" borderId="12" xfId="0" applyFill="1" applyBorder="1"/>
    <xf numFmtId="168" fontId="8" fillId="6" borderId="0" xfId="0" applyNumberFormat="1" applyFont="1" applyFill="1" applyAlignment="1">
      <alignment horizontal="right"/>
    </xf>
    <xf numFmtId="168" fontId="8" fillId="6" borderId="12" xfId="0" applyNumberFormat="1" applyFont="1" applyFill="1" applyBorder="1" applyAlignment="1">
      <alignment horizontal="right"/>
    </xf>
    <xf numFmtId="248" fontId="73" fillId="3" borderId="0" xfId="0" applyNumberFormat="1" applyFont="1" applyFill="1"/>
    <xf numFmtId="3" fontId="75" fillId="6" borderId="0" xfId="4" applyNumberFormat="1" applyFont="1" applyFill="1" applyBorder="1"/>
    <xf numFmtId="0" fontId="8" fillId="23" borderId="9" xfId="0" applyFont="1" applyFill="1" applyBorder="1" applyAlignment="1">
      <alignment horizontal="center"/>
    </xf>
    <xf numFmtId="0" fontId="8" fillId="3" borderId="6" xfId="0" applyFont="1" applyFill="1" applyBorder="1"/>
    <xf numFmtId="0" fontId="9" fillId="11" borderId="12" xfId="0" applyFont="1" applyFill="1" applyBorder="1"/>
    <xf numFmtId="167" fontId="8" fillId="11" borderId="0" xfId="2" applyNumberFormat="1" applyFont="1" applyFill="1" applyBorder="1"/>
    <xf numFmtId="167" fontId="15" fillId="22" borderId="0" xfId="2" applyNumberFormat="1" applyFont="1" applyFill="1" applyBorder="1" applyAlignment="1">
      <alignment vertical="top"/>
    </xf>
    <xf numFmtId="167" fontId="8" fillId="25" borderId="0" xfId="2" applyNumberFormat="1" applyFont="1" applyFill="1" applyBorder="1" applyAlignment="1">
      <alignment horizontal="center"/>
    </xf>
    <xf numFmtId="167" fontId="8" fillId="11" borderId="0" xfId="2" applyNumberFormat="1" applyFont="1" applyFill="1" applyBorder="1" applyAlignment="1">
      <alignment horizontal="center"/>
    </xf>
    <xf numFmtId="167" fontId="8" fillId="22" borderId="0" xfId="2" applyNumberFormat="1" applyFont="1" applyFill="1" applyBorder="1" applyAlignment="1">
      <alignment horizontal="center"/>
    </xf>
    <xf numFmtId="0" fontId="36" fillId="0" borderId="0" xfId="9" applyFill="1" applyBorder="1" applyAlignment="1" applyProtection="1">
      <alignment vertical="top" wrapText="1"/>
    </xf>
    <xf numFmtId="165" fontId="8" fillId="3" borderId="0" xfId="0" applyNumberFormat="1" applyFont="1" applyFill="1" applyAlignment="1">
      <alignment vertical="center"/>
    </xf>
    <xf numFmtId="0" fontId="9" fillId="3" borderId="0" xfId="0" applyFont="1" applyFill="1" applyAlignment="1">
      <alignment vertical="center" wrapText="1"/>
    </xf>
    <xf numFmtId="14" fontId="9" fillId="3" borderId="2" xfId="0" quotePrefix="1" applyNumberFormat="1" applyFont="1" applyFill="1" applyBorder="1" applyAlignment="1">
      <alignment horizontal="center" vertical="top"/>
    </xf>
    <xf numFmtId="9" fontId="8" fillId="3" borderId="0" xfId="29" applyFont="1" applyFill="1" applyBorder="1" applyAlignment="1">
      <alignment vertical="top"/>
    </xf>
    <xf numFmtId="9" fontId="8" fillId="6" borderId="0" xfId="29" applyFont="1" applyFill="1" applyBorder="1" applyAlignment="1">
      <alignment vertical="top"/>
    </xf>
    <xf numFmtId="167" fontId="8" fillId="6" borderId="0" xfId="2" applyNumberFormat="1" applyFont="1" applyFill="1" applyBorder="1" applyAlignment="1">
      <alignment vertical="top"/>
    </xf>
    <xf numFmtId="165" fontId="24" fillId="0" borderId="0" xfId="0" applyNumberFormat="1" applyFont="1" applyAlignment="1">
      <alignment vertical="top" wrapText="1"/>
    </xf>
    <xf numFmtId="169" fontId="8" fillId="3" borderId="0" xfId="0" applyNumberFormat="1" applyFont="1" applyFill="1" applyAlignment="1">
      <alignment horizontal="center"/>
    </xf>
    <xf numFmtId="0" fontId="8" fillId="3" borderId="0" xfId="0" applyFont="1" applyFill="1" applyAlignment="1">
      <alignment horizontal="right" vertical="top" wrapText="1"/>
    </xf>
    <xf numFmtId="0" fontId="9" fillId="0" borderId="3" xfId="0" applyFont="1" applyBorder="1"/>
    <xf numFmtId="0" fontId="8" fillId="0" borderId="21" xfId="0" applyFont="1" applyBorder="1"/>
    <xf numFmtId="0" fontId="9" fillId="0" borderId="21" xfId="0" applyFont="1" applyBorder="1" applyAlignment="1">
      <alignment horizontal="center" wrapText="1"/>
    </xf>
    <xf numFmtId="3" fontId="9" fillId="0" borderId="21" xfId="0" applyNumberFormat="1" applyFont="1" applyBorder="1" applyAlignment="1">
      <alignment horizontal="center" wrapText="1"/>
    </xf>
    <xf numFmtId="0" fontId="41" fillId="0" borderId="3" xfId="0" applyFont="1" applyBorder="1" applyAlignment="1">
      <alignment vertical="top"/>
    </xf>
    <xf numFmtId="0" fontId="12" fillId="0" borderId="3" xfId="0" applyFont="1" applyBorder="1" applyAlignment="1">
      <alignment vertical="top"/>
    </xf>
    <xf numFmtId="0" fontId="9" fillId="3" borderId="3" xfId="0" applyFont="1" applyFill="1" applyBorder="1"/>
    <xf numFmtId="0" fontId="8" fillId="3" borderId="21" xfId="0" applyFont="1" applyFill="1" applyBorder="1"/>
    <xf numFmtId="0" fontId="9" fillId="3" borderId="21" xfId="0" applyFont="1" applyFill="1" applyBorder="1" applyAlignment="1">
      <alignment horizontal="center" wrapText="1"/>
    </xf>
    <xf numFmtId="0" fontId="9" fillId="0" borderId="0" xfId="0" applyFont="1" applyAlignment="1">
      <alignment horizontal="center" vertical="top"/>
    </xf>
    <xf numFmtId="0" fontId="12" fillId="3" borderId="0" xfId="0" applyFont="1" applyFill="1" applyAlignment="1">
      <alignment vertical="top"/>
    </xf>
    <xf numFmtId="169" fontId="39" fillId="3" borderId="0" xfId="12" applyNumberFormat="1" applyFont="1" applyFill="1" applyAlignment="1">
      <alignment horizontal="right"/>
    </xf>
    <xf numFmtId="169" fontId="8" fillId="3" borderId="0" xfId="3" applyNumberFormat="1" applyFont="1" applyFill="1" applyBorder="1" applyAlignment="1">
      <alignment horizontal="right"/>
    </xf>
    <xf numFmtId="169" fontId="8" fillId="3" borderId="0" xfId="12" applyNumberFormat="1" applyFill="1" applyAlignment="1">
      <alignment vertical="center"/>
    </xf>
    <xf numFmtId="3" fontId="9" fillId="3" borderId="21" xfId="0" applyNumberFormat="1" applyFont="1" applyFill="1" applyBorder="1" applyAlignment="1">
      <alignment horizontal="center" wrapText="1"/>
    </xf>
    <xf numFmtId="173" fontId="9" fillId="3" borderId="0" xfId="0" applyNumberFormat="1" applyFont="1" applyFill="1" applyAlignment="1">
      <alignment horizontal="left" vertical="top"/>
    </xf>
    <xf numFmtId="174" fontId="9" fillId="3" borderId="0" xfId="0" applyNumberFormat="1" applyFont="1" applyFill="1" applyAlignment="1">
      <alignment horizontal="left" vertical="top"/>
    </xf>
    <xf numFmtId="175" fontId="9" fillId="3" borderId="0" xfId="0" applyNumberFormat="1" applyFont="1" applyFill="1" applyAlignment="1">
      <alignment horizontal="left" vertical="top"/>
    </xf>
    <xf numFmtId="176" fontId="9" fillId="3" borderId="0" xfId="0" applyNumberFormat="1" applyFont="1" applyFill="1" applyAlignment="1">
      <alignment horizontal="left" vertical="top"/>
    </xf>
    <xf numFmtId="177" fontId="9" fillId="3" borderId="0" xfId="0" applyNumberFormat="1" applyFont="1" applyFill="1" applyAlignment="1">
      <alignment horizontal="left" vertical="top"/>
    </xf>
    <xf numFmtId="179" fontId="9" fillId="3" borderId="0" xfId="0" applyNumberFormat="1" applyFont="1" applyFill="1" applyAlignment="1">
      <alignment horizontal="left"/>
    </xf>
    <xf numFmtId="180" fontId="9" fillId="3" borderId="0" xfId="0" applyNumberFormat="1" applyFont="1" applyFill="1" applyAlignment="1">
      <alignment horizontal="left" vertical="top"/>
    </xf>
    <xf numFmtId="182" fontId="9" fillId="3" borderId="0" xfId="0" applyNumberFormat="1" applyFont="1" applyFill="1" applyAlignment="1">
      <alignment horizontal="left"/>
    </xf>
    <xf numFmtId="183" fontId="9" fillId="3" borderId="0" xfId="0" applyNumberFormat="1" applyFont="1" applyFill="1" applyAlignment="1">
      <alignment horizontal="left"/>
    </xf>
    <xf numFmtId="184" fontId="9" fillId="3" borderId="0" xfId="0" applyNumberFormat="1" applyFont="1" applyFill="1" applyAlignment="1">
      <alignment horizontal="left" vertical="top"/>
    </xf>
    <xf numFmtId="185" fontId="9" fillId="3" borderId="0" xfId="0" applyNumberFormat="1" applyFont="1" applyFill="1" applyAlignment="1">
      <alignment horizontal="left"/>
    </xf>
    <xf numFmtId="3" fontId="8" fillId="3" borderId="0" xfId="0" quotePrefix="1" applyNumberFormat="1" applyFont="1" applyFill="1" applyAlignment="1">
      <alignment horizontal="center"/>
    </xf>
    <xf numFmtId="164" fontId="8" fillId="3" borderId="0" xfId="0" applyNumberFormat="1" applyFont="1" applyFill="1" applyAlignment="1">
      <alignment horizontal="center"/>
    </xf>
    <xf numFmtId="167" fontId="8" fillId="3" borderId="0" xfId="2" applyNumberFormat="1" applyFont="1" applyFill="1" applyBorder="1" applyAlignment="1">
      <alignment vertical="top"/>
    </xf>
    <xf numFmtId="169" fontId="39" fillId="3" borderId="0" xfId="0" applyNumberFormat="1" applyFont="1" applyFill="1" applyAlignment="1">
      <alignment vertical="center" wrapText="1"/>
    </xf>
    <xf numFmtId="0" fontId="70" fillId="8" borderId="7" xfId="10" applyFont="1" applyFill="1" applyBorder="1" applyAlignment="1">
      <alignment horizontal="center" vertical="top" wrapText="1"/>
    </xf>
    <xf numFmtId="169" fontId="68" fillId="8" borderId="12" xfId="10" applyNumberFormat="1" applyFont="1" applyFill="1" applyBorder="1" applyAlignment="1">
      <alignment horizontal="center" vertical="top" wrapText="1"/>
    </xf>
    <xf numFmtId="169" fontId="68" fillId="8" borderId="18" xfId="10" applyNumberFormat="1" applyFont="1" applyFill="1" applyBorder="1" applyAlignment="1">
      <alignment horizontal="center" vertical="top" wrapText="1"/>
    </xf>
    <xf numFmtId="0" fontId="71" fillId="8" borderId="7" xfId="10" applyFont="1" applyFill="1" applyBorder="1" applyAlignment="1">
      <alignment horizontal="center" vertical="top" wrapText="1"/>
    </xf>
    <xf numFmtId="169" fontId="66" fillId="22" borderId="18" xfId="10" applyNumberFormat="1" applyFont="1" applyFill="1" applyBorder="1" applyAlignment="1">
      <alignment horizontal="center" vertical="top" wrapText="1"/>
    </xf>
    <xf numFmtId="167" fontId="67" fillId="8" borderId="0" xfId="2" applyNumberFormat="1" applyFont="1" applyFill="1" applyBorder="1" applyAlignment="1">
      <alignment horizontal="center" vertical="top" wrapText="1"/>
    </xf>
    <xf numFmtId="167" fontId="67" fillId="8" borderId="18" xfId="2" applyNumberFormat="1" applyFont="1" applyFill="1" applyBorder="1" applyAlignment="1">
      <alignment horizontal="center" vertical="top" wrapText="1"/>
    </xf>
    <xf numFmtId="167" fontId="68" fillId="18" borderId="12" xfId="2" applyNumberFormat="1" applyFont="1" applyFill="1" applyBorder="1" applyAlignment="1">
      <alignment horizontal="center" vertical="top" wrapText="1"/>
    </xf>
    <xf numFmtId="0" fontId="71" fillId="15" borderId="7" xfId="10" applyFont="1" applyFill="1" applyBorder="1" applyAlignment="1">
      <alignment horizontal="center" vertical="top" wrapText="1"/>
    </xf>
    <xf numFmtId="169" fontId="68" fillId="15" borderId="12" xfId="10" applyNumberFormat="1" applyFont="1" applyFill="1" applyBorder="1" applyAlignment="1">
      <alignment horizontal="center" vertical="top" wrapText="1"/>
    </xf>
    <xf numFmtId="0" fontId="70" fillId="5" borderId="7" xfId="10" applyFont="1" applyFill="1" applyBorder="1" applyAlignment="1">
      <alignment horizontal="center" vertical="top" wrapText="1"/>
    </xf>
    <xf numFmtId="169" fontId="68" fillId="5" borderId="12" xfId="10" applyNumberFormat="1" applyFont="1" applyFill="1" applyBorder="1" applyAlignment="1">
      <alignment horizontal="center" vertical="top" wrapText="1"/>
    </xf>
    <xf numFmtId="169" fontId="68" fillId="5" borderId="18" xfId="10" applyNumberFormat="1" applyFont="1" applyFill="1" applyBorder="1" applyAlignment="1">
      <alignment horizontal="center" vertical="top" wrapText="1"/>
    </xf>
    <xf numFmtId="169" fontId="66" fillId="0" borderId="18" xfId="10" applyNumberFormat="1" applyFont="1" applyBorder="1" applyAlignment="1">
      <alignment horizontal="center" vertical="top" wrapText="1"/>
    </xf>
    <xf numFmtId="169" fontId="68" fillId="3" borderId="18" xfId="10" applyNumberFormat="1" applyFont="1" applyFill="1" applyBorder="1" applyAlignment="1">
      <alignment horizontal="center" vertical="top" wrapText="1"/>
    </xf>
    <xf numFmtId="169" fontId="68" fillId="3" borderId="12" xfId="10" applyNumberFormat="1" applyFont="1" applyFill="1" applyBorder="1" applyAlignment="1">
      <alignment horizontal="center" vertical="top" wrapText="1"/>
    </xf>
    <xf numFmtId="0" fontId="67" fillId="5" borderId="7" xfId="10" applyFont="1" applyFill="1" applyBorder="1" applyAlignment="1">
      <alignment horizontal="center" vertical="top" wrapText="1"/>
    </xf>
    <xf numFmtId="0" fontId="9" fillId="22" borderId="20" xfId="0" applyFont="1" applyFill="1" applyBorder="1" applyAlignment="1">
      <alignment horizontal="center" wrapText="1"/>
    </xf>
    <xf numFmtId="0" fontId="9" fillId="11" borderId="18" xfId="0" applyFont="1" applyFill="1" applyBorder="1" applyAlignment="1">
      <alignment horizontal="center" wrapText="1"/>
    </xf>
    <xf numFmtId="169" fontId="54" fillId="3" borderId="18" xfId="0" applyNumberFormat="1" applyFont="1" applyFill="1" applyBorder="1"/>
    <xf numFmtId="170" fontId="75" fillId="0" borderId="0" xfId="11" applyNumberFormat="1" applyFont="1"/>
    <xf numFmtId="167" fontId="66" fillId="22" borderId="18" xfId="2" applyNumberFormat="1" applyFont="1" applyFill="1" applyBorder="1" applyAlignment="1">
      <alignment horizontal="center" vertical="top" wrapText="1"/>
    </xf>
    <xf numFmtId="166" fontId="8" fillId="6" borderId="0" xfId="2" applyFont="1" applyFill="1" applyBorder="1" applyAlignment="1">
      <alignment vertical="top"/>
    </xf>
    <xf numFmtId="172" fontId="9" fillId="3" borderId="0" xfId="0" applyNumberFormat="1" applyFont="1" applyFill="1" applyAlignment="1">
      <alignment horizontal="left" vertical="top"/>
    </xf>
    <xf numFmtId="179" fontId="9" fillId="0" borderId="0" xfId="0" applyNumberFormat="1" applyFont="1" applyAlignment="1">
      <alignment horizontal="left"/>
    </xf>
    <xf numFmtId="180" fontId="9" fillId="0" borderId="0" xfId="0" applyNumberFormat="1" applyFont="1" applyAlignment="1">
      <alignment horizontal="left" vertical="top"/>
    </xf>
    <xf numFmtId="181" fontId="9" fillId="0" borderId="0" xfId="0" applyNumberFormat="1" applyFont="1" applyAlignment="1">
      <alignment horizontal="left" vertical="top"/>
    </xf>
    <xf numFmtId="178" fontId="9" fillId="0" borderId="0" xfId="0" applyNumberFormat="1" applyFont="1" applyAlignment="1">
      <alignment vertical="top"/>
    </xf>
    <xf numFmtId="182" fontId="9" fillId="0" borderId="0" xfId="0" applyNumberFormat="1" applyFont="1" applyAlignment="1">
      <alignment horizontal="left"/>
    </xf>
    <xf numFmtId="183" fontId="9" fillId="0" borderId="0" xfId="0" applyNumberFormat="1" applyFont="1" applyAlignment="1">
      <alignment horizontal="left"/>
    </xf>
    <xf numFmtId="184" fontId="9" fillId="0" borderId="0" xfId="0" applyNumberFormat="1" applyFont="1" applyAlignment="1">
      <alignment horizontal="left" vertical="top"/>
    </xf>
    <xf numFmtId="185" fontId="9" fillId="0" borderId="0" xfId="0" applyNumberFormat="1" applyFont="1" applyAlignment="1">
      <alignment horizontal="left"/>
    </xf>
    <xf numFmtId="188" fontId="9" fillId="0" borderId="0" xfId="0" applyNumberFormat="1" applyFont="1" applyAlignment="1">
      <alignment horizontal="left"/>
    </xf>
    <xf numFmtId="189" fontId="9" fillId="0" borderId="0" xfId="0" applyNumberFormat="1" applyFont="1" applyAlignment="1">
      <alignment horizontal="left" vertical="top"/>
    </xf>
    <xf numFmtId="0" fontId="8" fillId="0" borderId="0" xfId="0" applyFont="1" applyAlignment="1">
      <alignment horizontal="left" vertical="center" wrapText="1"/>
    </xf>
    <xf numFmtId="3" fontId="8" fillId="0" borderId="0" xfId="0" applyNumberFormat="1" applyFont="1" applyAlignment="1">
      <alignment horizontal="left" vertical="center" wrapText="1"/>
    </xf>
    <xf numFmtId="249" fontId="73" fillId="3" borderId="0" xfId="0" applyNumberFormat="1" applyFont="1" applyFill="1"/>
    <xf numFmtId="0" fontId="36" fillId="0" borderId="0" xfId="9" applyAlignment="1" applyProtection="1"/>
    <xf numFmtId="250" fontId="73" fillId="3" borderId="0" xfId="0" applyNumberFormat="1" applyFont="1" applyFill="1"/>
    <xf numFmtId="0" fontId="19" fillId="0" borderId="0" xfId="11" applyFont="1" applyProtection="1">
      <protection locked="0"/>
    </xf>
    <xf numFmtId="0" fontId="19" fillId="3" borderId="0" xfId="11" applyFont="1" applyFill="1" applyProtection="1">
      <protection locked="0"/>
    </xf>
    <xf numFmtId="0" fontId="8" fillId="3" borderId="0" xfId="11" applyFill="1" applyProtection="1">
      <protection locked="0"/>
    </xf>
    <xf numFmtId="0" fontId="33" fillId="3" borderId="0" xfId="11" applyFont="1" applyFill="1" applyProtection="1">
      <protection locked="0"/>
    </xf>
    <xf numFmtId="0" fontId="9" fillId="3" borderId="0" xfId="11" applyFont="1" applyFill="1"/>
    <xf numFmtId="251" fontId="73" fillId="3" borderId="0" xfId="0" applyNumberFormat="1" applyFont="1" applyFill="1"/>
    <xf numFmtId="0" fontId="8" fillId="3" borderId="18" xfId="10" applyFill="1" applyBorder="1"/>
    <xf numFmtId="252" fontId="73" fillId="3" borderId="0" xfId="0" applyNumberFormat="1" applyFont="1" applyFill="1"/>
    <xf numFmtId="170" fontId="75" fillId="16" borderId="0" xfId="2" applyNumberFormat="1" applyFont="1" applyFill="1" applyBorder="1" applyAlignment="1">
      <alignment horizontal="center"/>
    </xf>
    <xf numFmtId="0" fontId="9" fillId="0" borderId="0" xfId="11" applyFont="1"/>
    <xf numFmtId="0" fontId="81" fillId="0" borderId="0" xfId="0" applyFont="1" applyAlignment="1">
      <alignment vertical="top"/>
    </xf>
    <xf numFmtId="0" fontId="9" fillId="0" borderId="0" xfId="0" applyFont="1" applyAlignment="1">
      <alignment vertical="center" wrapText="1"/>
    </xf>
    <xf numFmtId="169" fontId="8" fillId="3" borderId="2" xfId="0" applyNumberFormat="1" applyFont="1" applyFill="1" applyBorder="1" applyAlignment="1">
      <alignment horizontal="right"/>
    </xf>
    <xf numFmtId="169" fontId="8" fillId="3" borderId="10" xfId="2" applyNumberFormat="1" applyFont="1" applyFill="1" applyBorder="1" applyAlignment="1">
      <alignment horizontal="right"/>
    </xf>
    <xf numFmtId="169" fontId="8" fillId="3" borderId="3" xfId="12" applyNumberFormat="1" applyFill="1" applyBorder="1" applyAlignment="1">
      <alignment horizontal="right"/>
    </xf>
    <xf numFmtId="169" fontId="8" fillId="3" borderId="10" xfId="12" applyNumberFormat="1" applyFill="1" applyBorder="1" applyAlignment="1">
      <alignment vertical="center"/>
    </xf>
    <xf numFmtId="169" fontId="8" fillId="3" borderId="5" xfId="3" applyNumberFormat="1" applyFont="1" applyFill="1" applyBorder="1" applyAlignment="1">
      <alignment horizontal="right"/>
    </xf>
    <xf numFmtId="169" fontId="9" fillId="3" borderId="0" xfId="0" applyNumberFormat="1" applyFont="1" applyFill="1" applyAlignment="1">
      <alignment vertical="top"/>
    </xf>
    <xf numFmtId="0" fontId="9" fillId="0" borderId="0" xfId="10" applyFont="1" applyAlignment="1">
      <alignment wrapText="1"/>
    </xf>
    <xf numFmtId="0" fontId="9" fillId="11" borderId="18" xfId="0" applyFont="1" applyFill="1" applyBorder="1"/>
    <xf numFmtId="169" fontId="54" fillId="11" borderId="18" xfId="0" applyNumberFormat="1" applyFont="1" applyFill="1" applyBorder="1" applyAlignment="1">
      <alignment horizontal="right"/>
    </xf>
    <xf numFmtId="169" fontId="15" fillId="22" borderId="18" xfId="0" applyNumberFormat="1" applyFont="1" applyFill="1" applyBorder="1" applyAlignment="1">
      <alignment vertical="top"/>
    </xf>
    <xf numFmtId="0" fontId="9" fillId="3" borderId="0" xfId="0" applyFont="1" applyFill="1" applyAlignment="1">
      <alignment horizontal="center" vertical="center"/>
    </xf>
    <xf numFmtId="167" fontId="8" fillId="0" borderId="0" xfId="2" applyNumberFormat="1" applyFont="1" applyFill="1" applyBorder="1"/>
    <xf numFmtId="169" fontId="8" fillId="0" borderId="12" xfId="0" applyNumberFormat="1" applyFont="1" applyBorder="1"/>
    <xf numFmtId="167" fontId="8" fillId="0" borderId="0" xfId="2" applyNumberFormat="1" applyFont="1" applyFill="1" applyBorder="1" applyAlignment="1">
      <alignment horizontal="center"/>
    </xf>
    <xf numFmtId="167" fontId="8" fillId="0" borderId="0" xfId="2" applyNumberFormat="1" applyFont="1" applyFill="1" applyBorder="1" applyAlignment="1">
      <alignment horizontal="left" vertical="top" wrapText="1"/>
    </xf>
    <xf numFmtId="171" fontId="9" fillId="0" borderId="0" xfId="0" applyNumberFormat="1" applyFont="1" applyAlignment="1">
      <alignment horizontal="right" vertical="top"/>
    </xf>
    <xf numFmtId="171" fontId="9" fillId="0" borderId="0" xfId="0" applyNumberFormat="1" applyFont="1" applyAlignment="1">
      <alignment horizontal="left" vertical="top"/>
    </xf>
    <xf numFmtId="167" fontId="8" fillId="0" borderId="0" xfId="2" applyNumberFormat="1" applyFont="1" applyFill="1" applyBorder="1" applyAlignment="1">
      <alignment horizontal="right" vertical="top" wrapText="1"/>
    </xf>
    <xf numFmtId="171" fontId="9" fillId="0" borderId="0" xfId="0" applyNumberFormat="1" applyFont="1" applyAlignment="1">
      <alignment vertical="top"/>
    </xf>
    <xf numFmtId="0" fontId="9" fillId="0" borderId="12" xfId="0" applyFont="1" applyBorder="1" applyAlignment="1">
      <alignment horizontal="center" wrapText="1"/>
    </xf>
    <xf numFmtId="0" fontId="10" fillId="0" borderId="0" xfId="0" applyFont="1"/>
    <xf numFmtId="169" fontId="54" fillId="0" borderId="0" xfId="0" applyNumberFormat="1" applyFont="1"/>
    <xf numFmtId="169" fontId="54" fillId="0" borderId="12" xfId="0" applyNumberFormat="1" applyFont="1" applyBorder="1"/>
    <xf numFmtId="169" fontId="54" fillId="0" borderId="0" xfId="0" applyNumberFormat="1" applyFont="1" applyAlignment="1">
      <alignment horizontal="right"/>
    </xf>
    <xf numFmtId="169" fontId="54" fillId="0" borderId="12" xfId="0" applyNumberFormat="1" applyFont="1" applyBorder="1" applyAlignment="1">
      <alignment horizontal="right"/>
    </xf>
    <xf numFmtId="167" fontId="39" fillId="0" borderId="0" xfId="2" applyNumberFormat="1" applyFont="1" applyFill="1" applyBorder="1"/>
    <xf numFmtId="0" fontId="8" fillId="0" borderId="0" xfId="14" applyBorder="1" applyAlignment="1">
      <alignment horizontal="left" indent="1"/>
    </xf>
    <xf numFmtId="0" fontId="8" fillId="0" borderId="0" xfId="14" applyBorder="1"/>
    <xf numFmtId="0" fontId="42" fillId="0" borderId="0" xfId="0" applyFont="1"/>
    <xf numFmtId="167" fontId="42" fillId="0" borderId="0" xfId="2" applyNumberFormat="1" applyFont="1" applyFill="1" applyBorder="1"/>
    <xf numFmtId="0" fontId="9" fillId="0" borderId="0" xfId="0" applyFont="1" applyAlignment="1">
      <alignment vertical="top"/>
    </xf>
    <xf numFmtId="167" fontId="9" fillId="0" borderId="0" xfId="2" applyNumberFormat="1" applyFont="1" applyFill="1" applyBorder="1" applyAlignment="1">
      <alignment vertical="top"/>
    </xf>
    <xf numFmtId="0" fontId="15" fillId="0" borderId="0" xfId="0" applyFont="1" applyAlignment="1">
      <alignment vertical="top"/>
    </xf>
    <xf numFmtId="169" fontId="15" fillId="0" borderId="12" xfId="0" applyNumberFormat="1" applyFont="1" applyBorder="1" applyAlignment="1">
      <alignment vertical="top"/>
    </xf>
    <xf numFmtId="169" fontId="54" fillId="0" borderId="0" xfId="2" applyNumberFormat="1" applyFont="1" applyFill="1" applyBorder="1" applyAlignment="1">
      <alignment horizontal="right"/>
    </xf>
    <xf numFmtId="169" fontId="54" fillId="0" borderId="12" xfId="2" applyNumberFormat="1" applyFont="1" applyFill="1" applyBorder="1" applyAlignment="1">
      <alignment horizontal="right"/>
    </xf>
    <xf numFmtId="169" fontId="54" fillId="0" borderId="0" xfId="0" applyNumberFormat="1" applyFont="1" applyAlignment="1">
      <alignment horizontal="right" wrapText="1"/>
    </xf>
    <xf numFmtId="0" fontId="8" fillId="0" borderId="0" xfId="0" applyFont="1" applyAlignment="1">
      <alignment horizontal="left" wrapText="1" indent="1"/>
    </xf>
    <xf numFmtId="169" fontId="55" fillId="0" borderId="0" xfId="0" applyNumberFormat="1" applyFont="1" applyAlignment="1">
      <alignment horizontal="right"/>
    </xf>
    <xf numFmtId="0" fontId="43" fillId="0" borderId="0" xfId="0" applyFont="1" applyAlignment="1">
      <alignment horizontal="left"/>
    </xf>
    <xf numFmtId="169" fontId="54" fillId="0" borderId="12" xfId="0" applyNumberFormat="1" applyFont="1" applyBorder="1" applyAlignment="1">
      <alignment horizontal="right" vertical="top" wrapText="1"/>
    </xf>
    <xf numFmtId="167" fontId="15" fillId="0" borderId="0" xfId="2" applyNumberFormat="1" applyFont="1" applyFill="1" applyBorder="1"/>
    <xf numFmtId="169" fontId="54" fillId="0" borderId="12" xfId="0" applyNumberFormat="1" applyFont="1" applyBorder="1" applyAlignment="1">
      <alignment horizontal="right" wrapText="1"/>
    </xf>
    <xf numFmtId="169" fontId="55" fillId="0" borderId="0" xfId="0" applyNumberFormat="1" applyFont="1" applyAlignment="1">
      <alignment horizontal="center" wrapText="1"/>
    </xf>
    <xf numFmtId="169" fontId="55" fillId="0" borderId="12" xfId="0" applyNumberFormat="1" applyFont="1" applyBorder="1" applyAlignment="1">
      <alignment horizontal="center" wrapText="1"/>
    </xf>
    <xf numFmtId="167" fontId="40" fillId="0" borderId="0" xfId="2" applyNumberFormat="1" applyFont="1" applyFill="1" applyBorder="1" applyAlignment="1">
      <alignment horizontal="left"/>
    </xf>
    <xf numFmtId="167" fontId="49" fillId="0" borderId="0" xfId="2" applyNumberFormat="1" applyFont="1" applyFill="1" applyBorder="1"/>
    <xf numFmtId="0" fontId="8" fillId="0" borderId="6" xfId="0" applyFont="1" applyBorder="1"/>
    <xf numFmtId="169" fontId="54" fillId="11" borderId="18" xfId="2" applyNumberFormat="1" applyFont="1" applyFill="1" applyBorder="1" applyAlignment="1">
      <alignment horizontal="center"/>
    </xf>
    <xf numFmtId="169" fontId="54" fillId="22" borderId="18" xfId="2" applyNumberFormat="1" applyFont="1" applyFill="1" applyBorder="1" applyAlignment="1">
      <alignment horizontal="center"/>
    </xf>
    <xf numFmtId="169" fontId="54" fillId="0" borderId="18" xfId="0" applyNumberFormat="1" applyFont="1" applyBorder="1"/>
    <xf numFmtId="0" fontId="8" fillId="0" borderId="0" xfId="0" applyFont="1" applyAlignment="1">
      <alignment horizontal="right" vertical="top"/>
    </xf>
    <xf numFmtId="169" fontId="8" fillId="0" borderId="18" xfId="0" applyNumberFormat="1" applyFont="1" applyBorder="1"/>
    <xf numFmtId="169" fontId="54" fillId="0" borderId="18" xfId="2" applyNumberFormat="1" applyFont="1" applyFill="1" applyBorder="1" applyAlignment="1">
      <alignment horizontal="center"/>
    </xf>
    <xf numFmtId="0" fontId="8" fillId="0" borderId="12" xfId="0" applyFont="1" applyBorder="1" applyAlignment="1">
      <alignment horizontal="center"/>
    </xf>
    <xf numFmtId="169" fontId="54" fillId="0" borderId="19" xfId="2" applyNumberFormat="1" applyFont="1" applyFill="1" applyBorder="1" applyAlignment="1">
      <alignment horizontal="center"/>
    </xf>
    <xf numFmtId="169" fontId="54" fillId="0" borderId="18" xfId="0" applyNumberFormat="1" applyFont="1" applyBorder="1" applyAlignment="1">
      <alignment horizontal="right"/>
    </xf>
    <xf numFmtId="169" fontId="54" fillId="0" borderId="18" xfId="0" applyNumberFormat="1" applyFont="1" applyBorder="1" applyAlignment="1">
      <alignment horizontal="right" wrapText="1"/>
    </xf>
    <xf numFmtId="169" fontId="55" fillId="0" borderId="18" xfId="0" applyNumberFormat="1" applyFont="1" applyBorder="1" applyAlignment="1">
      <alignment horizontal="center" wrapText="1"/>
    </xf>
    <xf numFmtId="169" fontId="54" fillId="0" borderId="18" xfId="0" applyNumberFormat="1" applyFont="1" applyBorder="1" applyAlignment="1">
      <alignment horizontal="right" vertical="top" wrapText="1"/>
    </xf>
    <xf numFmtId="169" fontId="54" fillId="0" borderId="18" xfId="2" applyNumberFormat="1" applyFont="1" applyFill="1" applyBorder="1" applyAlignment="1">
      <alignment horizontal="right"/>
    </xf>
    <xf numFmtId="169" fontId="15" fillId="0" borderId="18" xfId="0" applyNumberFormat="1" applyFont="1" applyBorder="1" applyAlignment="1">
      <alignment vertical="top"/>
    </xf>
    <xf numFmtId="169" fontId="54" fillId="0" borderId="18" xfId="14" applyNumberFormat="1" applyFont="1" applyBorder="1" applyAlignment="1">
      <alignment horizontal="right"/>
    </xf>
    <xf numFmtId="0" fontId="8" fillId="0" borderId="18" xfId="0" applyFont="1" applyBorder="1"/>
    <xf numFmtId="0" fontId="9" fillId="0" borderId="18" xfId="0" applyFont="1" applyBorder="1" applyAlignment="1">
      <alignment horizontal="center" wrapText="1"/>
    </xf>
    <xf numFmtId="0" fontId="8" fillId="0" borderId="0" xfId="10" applyAlignment="1">
      <alignment horizontal="left" vertical="top" wrapText="1"/>
    </xf>
    <xf numFmtId="0" fontId="9" fillId="0" borderId="0" xfId="10" applyFont="1" applyAlignment="1">
      <alignment horizontal="left" vertical="top" wrapText="1"/>
    </xf>
    <xf numFmtId="0" fontId="9" fillId="0" borderId="13" xfId="0" applyFont="1" applyBorder="1" applyAlignment="1">
      <alignment horizontal="center" vertical="center" wrapText="1"/>
    </xf>
    <xf numFmtId="0" fontId="8" fillId="0" borderId="0" xfId="10" applyAlignment="1">
      <alignment vertical="top" wrapText="1"/>
    </xf>
    <xf numFmtId="0" fontId="9" fillId="22" borderId="0" xfId="0" applyFont="1" applyFill="1" applyAlignment="1">
      <alignment horizontal="center" vertical="center" wrapText="1"/>
    </xf>
    <xf numFmtId="0" fontId="8" fillId="0" borderId="0" xfId="10" applyAlignment="1">
      <alignment vertical="center" wrapText="1"/>
    </xf>
    <xf numFmtId="0" fontId="72" fillId="19" borderId="0" xfId="10" applyFont="1" applyFill="1" applyAlignment="1">
      <alignment horizontal="center" vertical="center" wrapText="1"/>
    </xf>
    <xf numFmtId="0" fontId="10" fillId="0" borderId="0" xfId="0" applyFont="1" applyAlignment="1">
      <alignment horizontal="center" vertical="center"/>
    </xf>
    <xf numFmtId="0" fontId="10" fillId="0" borderId="12" xfId="0" applyFont="1" applyBorder="1" applyAlignment="1">
      <alignment horizontal="center" vertical="center"/>
    </xf>
    <xf numFmtId="0" fontId="8" fillId="0" borderId="12" xfId="0" applyFont="1" applyBorder="1" applyAlignment="1">
      <alignment horizontal="center" vertical="center"/>
    </xf>
    <xf numFmtId="0" fontId="9" fillId="11" borderId="0" xfId="0" applyFont="1" applyFill="1" applyAlignment="1">
      <alignment horizontal="center" vertical="center"/>
    </xf>
    <xf numFmtId="0" fontId="9" fillId="11" borderId="12" xfId="0" applyFont="1" applyFill="1" applyBorder="1" applyAlignment="1">
      <alignment horizontal="center" vertical="center"/>
    </xf>
    <xf numFmtId="0" fontId="39" fillId="0" borderId="0" xfId="0" applyFont="1" applyAlignment="1">
      <alignment horizontal="center" vertical="center"/>
    </xf>
    <xf numFmtId="0" fontId="39" fillId="0" borderId="12" xfId="0" applyFont="1" applyBorder="1" applyAlignment="1">
      <alignment horizontal="center" vertical="center"/>
    </xf>
    <xf numFmtId="0" fontId="8" fillId="0" borderId="0" xfId="14" applyBorder="1" applyAlignment="1">
      <alignment horizontal="center" vertical="center"/>
    </xf>
    <xf numFmtId="0" fontId="8" fillId="0" borderId="12" xfId="14" applyBorder="1" applyAlignment="1">
      <alignment horizontal="center" vertical="center"/>
    </xf>
    <xf numFmtId="0" fontId="10" fillId="0" borderId="0" xfId="14" applyFont="1" applyBorder="1" applyAlignment="1">
      <alignment horizontal="center" vertical="center"/>
    </xf>
    <xf numFmtId="0" fontId="10" fillId="0" borderId="12" xfId="14" applyFont="1" applyBorder="1" applyAlignment="1">
      <alignment horizontal="center" vertical="center"/>
    </xf>
    <xf numFmtId="0" fontId="11" fillId="0" borderId="0" xfId="0" applyFont="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9" fillId="22" borderId="0" xfId="0" applyFont="1" applyFill="1" applyAlignment="1">
      <alignment horizontal="center" vertical="center"/>
    </xf>
    <xf numFmtId="0" fontId="9" fillId="22" borderId="12" xfId="0" applyFont="1" applyFill="1" applyBorder="1" applyAlignment="1">
      <alignment horizontal="center" vertical="center"/>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43" fillId="0" borderId="0" xfId="0" applyFont="1" applyAlignment="1">
      <alignment horizontal="center" vertical="center"/>
    </xf>
    <xf numFmtId="0" fontId="43" fillId="0" borderId="12" xfId="0" applyFont="1" applyBorder="1" applyAlignment="1">
      <alignment horizontal="center" vertical="center"/>
    </xf>
    <xf numFmtId="0" fontId="42" fillId="0" borderId="0" xfId="0" applyFont="1" applyAlignment="1">
      <alignment horizontal="center" vertical="center"/>
    </xf>
    <xf numFmtId="0" fontId="42" fillId="0" borderId="12" xfId="0" applyFon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0" fontId="8" fillId="0" borderId="6" xfId="0" applyFont="1" applyBorder="1" applyAlignment="1">
      <alignment horizontal="center" vertical="center"/>
    </xf>
    <xf numFmtId="0" fontId="8" fillId="0" borderId="13" xfId="0" applyFont="1" applyBorder="1" applyAlignment="1">
      <alignment horizontal="center" vertical="center"/>
    </xf>
    <xf numFmtId="170" fontId="75" fillId="0" borderId="23" xfId="2" applyNumberFormat="1" applyFont="1" applyFill="1" applyBorder="1" applyAlignment="1">
      <alignment horizontal="center"/>
    </xf>
    <xf numFmtId="170" fontId="75" fillId="8" borderId="0" xfId="2" applyNumberFormat="1" applyFont="1" applyFill="1" applyBorder="1" applyAlignment="1">
      <alignment horizontal="center"/>
    </xf>
    <xf numFmtId="0" fontId="43" fillId="0" borderId="0" xfId="0" applyFont="1"/>
    <xf numFmtId="0" fontId="8" fillId="3" borderId="0" xfId="0" applyFont="1" applyFill="1" applyAlignment="1">
      <alignment horizontal="left" wrapText="1"/>
    </xf>
    <xf numFmtId="0" fontId="36" fillId="0" borderId="0" xfId="9" applyAlignment="1" applyProtection="1">
      <alignment vertical="center"/>
    </xf>
    <xf numFmtId="169" fontId="75" fillId="9" borderId="0" xfId="11" applyNumberFormat="1" applyFont="1" applyFill="1"/>
    <xf numFmtId="169" fontId="8" fillId="3" borderId="0" xfId="0" applyNumberFormat="1" applyFont="1" applyFill="1" applyAlignment="1">
      <alignment horizontal="right" wrapText="1"/>
    </xf>
    <xf numFmtId="0" fontId="9" fillId="0" borderId="3" xfId="0" applyFont="1" applyBorder="1" applyAlignment="1">
      <alignment vertical="top"/>
    </xf>
    <xf numFmtId="169" fontId="39" fillId="6" borderId="0" xfId="0" applyNumberFormat="1" applyFont="1" applyFill="1" applyAlignment="1">
      <alignment horizontal="right"/>
    </xf>
    <xf numFmtId="169" fontId="39" fillId="3" borderId="6" xfId="2" applyNumberFormat="1" applyFont="1" applyFill="1" applyBorder="1" applyAlignment="1">
      <alignment horizontal="right"/>
    </xf>
    <xf numFmtId="3" fontId="8" fillId="3" borderId="6" xfId="0" applyNumberFormat="1" applyFont="1" applyFill="1" applyBorder="1"/>
    <xf numFmtId="0" fontId="9" fillId="3" borderId="0" xfId="0" applyFont="1" applyFill="1" applyAlignment="1">
      <alignment horizontal="left" vertical="top"/>
    </xf>
    <xf numFmtId="0" fontId="42" fillId="0" borderId="0" xfId="0" applyFont="1" applyAlignment="1">
      <alignment vertical="top" wrapText="1"/>
    </xf>
    <xf numFmtId="0" fontId="9" fillId="0" borderId="0" xfId="0" applyFont="1" applyAlignment="1">
      <alignment horizontal="left" vertical="top"/>
    </xf>
    <xf numFmtId="169" fontId="8" fillId="3" borderId="6" xfId="0" applyNumberFormat="1" applyFont="1" applyFill="1" applyBorder="1"/>
    <xf numFmtId="169" fontId="8" fillId="3" borderId="6" xfId="0" applyNumberFormat="1" applyFont="1" applyFill="1" applyBorder="1" applyAlignment="1">
      <alignment horizontal="right"/>
    </xf>
    <xf numFmtId="3" fontId="8" fillId="6" borderId="0" xfId="0" applyNumberFormat="1" applyFont="1" applyFill="1" applyAlignment="1">
      <alignment horizontal="center" wrapText="1"/>
    </xf>
    <xf numFmtId="169" fontId="39" fillId="0" borderId="0" xfId="0" applyNumberFormat="1" applyFont="1" applyAlignment="1">
      <alignment horizontal="right"/>
    </xf>
    <xf numFmtId="169" fontId="39" fillId="3" borderId="5" xfId="0" applyNumberFormat="1" applyFont="1" applyFill="1" applyBorder="1" applyAlignment="1">
      <alignment horizontal="right"/>
    </xf>
    <xf numFmtId="0" fontId="82" fillId="0" borderId="0" xfId="10" applyFont="1"/>
    <xf numFmtId="0" fontId="9" fillId="22" borderId="12" xfId="0" applyFont="1" applyFill="1" applyBorder="1"/>
    <xf numFmtId="167" fontId="8" fillId="0" borderId="14" xfId="0" applyNumberFormat="1" applyFont="1" applyBorder="1"/>
    <xf numFmtId="169" fontId="54" fillId="3" borderId="18" xfId="2" applyNumberFormat="1" applyFont="1" applyFill="1" applyBorder="1" applyAlignment="1">
      <alignment horizontal="center"/>
    </xf>
    <xf numFmtId="186" fontId="40" fillId="0" borderId="0" xfId="0" applyNumberFormat="1" applyFont="1" applyAlignment="1">
      <alignment horizontal="left"/>
    </xf>
    <xf numFmtId="166" fontId="9" fillId="22" borderId="0" xfId="2" applyFont="1" applyFill="1" applyBorder="1" applyAlignment="1">
      <alignment horizontal="center" vertical="center" wrapText="1"/>
    </xf>
    <xf numFmtId="0" fontId="8" fillId="0" borderId="0" xfId="10" applyAlignment="1">
      <alignment wrapText="1"/>
    </xf>
    <xf numFmtId="0" fontId="39" fillId="0" borderId="0" xfId="0" applyFont="1" applyAlignment="1" applyProtection="1">
      <alignment horizontal="center"/>
      <protection locked="0"/>
    </xf>
    <xf numFmtId="0" fontId="8" fillId="0" borderId="0" xfId="0" applyFont="1" applyProtection="1">
      <protection locked="0"/>
    </xf>
    <xf numFmtId="167" fontId="8" fillId="0" borderId="0" xfId="2" applyNumberFormat="1" applyFont="1" applyFill="1" applyProtection="1">
      <protection locked="0"/>
    </xf>
    <xf numFmtId="0" fontId="8" fillId="9" borderId="0" xfId="10" applyFill="1"/>
    <xf numFmtId="0" fontId="39" fillId="0" borderId="0" xfId="0" applyFont="1" applyAlignment="1" applyProtection="1">
      <alignment horizontal="left"/>
      <protection locked="0"/>
    </xf>
    <xf numFmtId="0" fontId="0" fillId="0" borderId="0" xfId="0" applyAlignment="1">
      <alignment horizontal="center" vertical="center"/>
    </xf>
    <xf numFmtId="17" fontId="39" fillId="0" borderId="0" xfId="0" applyNumberFormat="1" applyFont="1" applyAlignment="1" applyProtection="1">
      <alignment horizontal="left"/>
      <protection locked="0"/>
    </xf>
    <xf numFmtId="0" fontId="39" fillId="0" borderId="0" xfId="0" applyFont="1" applyProtection="1">
      <protection locked="0"/>
    </xf>
    <xf numFmtId="0" fontId="8" fillId="0" borderId="0" xfId="0" applyFont="1" applyAlignment="1" applyProtection="1">
      <alignment horizontal="center"/>
      <protection locked="0"/>
    </xf>
    <xf numFmtId="0" fontId="8" fillId="0" borderId="0" xfId="10" applyProtection="1">
      <protection locked="0"/>
    </xf>
    <xf numFmtId="166" fontId="8" fillId="0" borderId="0" xfId="2" applyFont="1" applyProtection="1">
      <protection locked="0"/>
    </xf>
    <xf numFmtId="166" fontId="8" fillId="0" borderId="0" xfId="10" applyNumberFormat="1" applyProtection="1">
      <protection locked="0"/>
    </xf>
    <xf numFmtId="167" fontId="8" fillId="0" borderId="0" xfId="10" applyNumberFormat="1" applyProtection="1">
      <protection locked="0"/>
    </xf>
    <xf numFmtId="0" fontId="84" fillId="25" borderId="0" xfId="10" applyFont="1" applyFill="1"/>
    <xf numFmtId="166" fontId="84" fillId="25" borderId="0" xfId="2" applyFont="1" applyFill="1"/>
    <xf numFmtId="166" fontId="84" fillId="25" borderId="0" xfId="10" applyNumberFormat="1" applyFont="1" applyFill="1"/>
    <xf numFmtId="166" fontId="8" fillId="0" borderId="0" xfId="2" applyFont="1"/>
    <xf numFmtId="166" fontId="8" fillId="0" borderId="0" xfId="10" applyNumberFormat="1"/>
    <xf numFmtId="167" fontId="9" fillId="22" borderId="0" xfId="2" applyNumberFormat="1" applyFont="1" applyFill="1" applyBorder="1" applyAlignment="1"/>
    <xf numFmtId="167" fontId="9" fillId="22" borderId="12" xfId="2" applyNumberFormat="1" applyFont="1" applyFill="1" applyBorder="1" applyAlignment="1"/>
    <xf numFmtId="167" fontId="9" fillId="0" borderId="0" xfId="2" applyNumberFormat="1" applyFont="1" applyFill="1" applyBorder="1" applyAlignment="1"/>
    <xf numFmtId="167" fontId="8" fillId="0" borderId="0" xfId="2" applyNumberFormat="1" applyFill="1" applyBorder="1" applyAlignment="1">
      <alignment horizontal="left" vertical="top" wrapText="1"/>
    </xf>
    <xf numFmtId="167" fontId="8" fillId="0" borderId="12" xfId="2" applyNumberFormat="1" applyFill="1" applyBorder="1" applyAlignment="1">
      <alignment horizontal="left" vertical="top" wrapText="1"/>
    </xf>
    <xf numFmtId="0" fontId="8" fillId="0" borderId="0" xfId="10" applyAlignment="1">
      <alignment horizontal="center" vertical="top" wrapText="1"/>
    </xf>
    <xf numFmtId="167" fontId="9" fillId="0" borderId="0" xfId="2" applyNumberFormat="1" applyFont="1" applyFill="1" applyBorder="1" applyAlignment="1">
      <alignment horizontal="center" vertical="center" wrapText="1"/>
    </xf>
    <xf numFmtId="167" fontId="9" fillId="0" borderId="13" xfId="2" applyNumberFormat="1" applyFont="1" applyFill="1" applyBorder="1" applyAlignment="1">
      <alignment horizontal="center" vertical="center" wrapText="1"/>
    </xf>
    <xf numFmtId="0" fontId="8" fillId="0" borderId="0" xfId="10" applyAlignment="1">
      <alignment horizontal="centerContinuous"/>
    </xf>
    <xf numFmtId="167" fontId="9" fillId="22" borderId="14" xfId="2" applyNumberFormat="1" applyFont="1" applyFill="1" applyBorder="1" applyAlignment="1">
      <alignment horizontal="center"/>
    </xf>
    <xf numFmtId="0" fontId="9" fillId="22" borderId="8" xfId="0" applyFont="1" applyFill="1" applyBorder="1"/>
    <xf numFmtId="167" fontId="9" fillId="11" borderId="12" xfId="2" applyNumberFormat="1" applyFont="1" applyFill="1" applyBorder="1"/>
    <xf numFmtId="167" fontId="9" fillId="11" borderId="18" xfId="2" applyNumberFormat="1" applyFont="1" applyFill="1" applyBorder="1"/>
    <xf numFmtId="0" fontId="8" fillId="0" borderId="6" xfId="0" applyFont="1" applyBorder="1" applyAlignment="1">
      <alignment horizontal="left" indent="1"/>
    </xf>
    <xf numFmtId="167" fontId="8" fillId="0" borderId="0" xfId="2" applyNumberFormat="1" applyBorder="1" applyAlignment="1">
      <alignment horizontal="center"/>
    </xf>
    <xf numFmtId="0" fontId="42" fillId="0" borderId="0" xfId="0" applyFont="1" applyAlignment="1">
      <alignment horizontal="left"/>
    </xf>
    <xf numFmtId="0" fontId="8" fillId="0" borderId="0" xfId="0" applyFont="1" applyAlignment="1">
      <alignment horizontal="right" vertical="center"/>
    </xf>
    <xf numFmtId="171" fontId="9" fillId="0" borderId="0" xfId="0" applyNumberFormat="1" applyFont="1" applyAlignment="1">
      <alignment horizontal="right" vertical="center"/>
    </xf>
    <xf numFmtId="0" fontId="9" fillId="23" borderId="0" xfId="0" applyFont="1" applyFill="1" applyAlignment="1">
      <alignment horizontal="center"/>
    </xf>
    <xf numFmtId="0" fontId="8" fillId="0" borderId="0" xfId="0" applyFont="1" applyAlignment="1" applyProtection="1">
      <alignment vertical="top" wrapText="1"/>
      <protection locked="0"/>
    </xf>
    <xf numFmtId="0" fontId="9" fillId="23" borderId="0" xfId="0" applyFont="1" applyFill="1" applyAlignment="1">
      <alignment horizontal="center" wrapText="1"/>
    </xf>
    <xf numFmtId="0" fontId="8" fillId="0" borderId="7" xfId="0" applyFont="1" applyBorder="1" applyAlignment="1">
      <alignment horizontal="center"/>
    </xf>
    <xf numFmtId="0" fontId="9" fillId="23" borderId="12" xfId="0" applyFont="1" applyFill="1" applyBorder="1" applyAlignment="1">
      <alignment horizontal="center" wrapText="1"/>
    </xf>
    <xf numFmtId="169" fontId="54" fillId="0" borderId="0" xfId="2" applyNumberFormat="1" applyFont="1" applyFill="1" applyBorder="1" applyAlignment="1">
      <alignment horizontal="center"/>
    </xf>
    <xf numFmtId="169" fontId="54" fillId="23" borderId="0" xfId="2" applyNumberFormat="1" applyFont="1" applyFill="1" applyBorder="1" applyAlignment="1">
      <alignment horizontal="center"/>
    </xf>
    <xf numFmtId="169" fontId="55" fillId="0" borderId="0" xfId="0" applyNumberFormat="1" applyFont="1"/>
    <xf numFmtId="169" fontId="55" fillId="23" borderId="0" xfId="0" applyNumberFormat="1" applyFont="1" applyFill="1"/>
    <xf numFmtId="169" fontId="55" fillId="23" borderId="12" xfId="0" applyNumberFormat="1" applyFont="1" applyFill="1" applyBorder="1"/>
    <xf numFmtId="169" fontId="54" fillId="11" borderId="0" xfId="0" applyNumberFormat="1" applyFont="1" applyFill="1"/>
    <xf numFmtId="169" fontId="54" fillId="23" borderId="0" xfId="0" applyNumberFormat="1" applyFont="1" applyFill="1"/>
    <xf numFmtId="169" fontId="54" fillId="23" borderId="12" xfId="0" applyNumberFormat="1" applyFont="1" applyFill="1" applyBorder="1"/>
    <xf numFmtId="169" fontId="54" fillId="23" borderId="0" xfId="0" applyNumberFormat="1" applyFont="1" applyFill="1" applyAlignment="1">
      <alignment horizontal="right"/>
    </xf>
    <xf numFmtId="169" fontId="54" fillId="23" borderId="12" xfId="0" applyNumberFormat="1" applyFont="1" applyFill="1" applyBorder="1" applyAlignment="1">
      <alignment horizontal="right"/>
    </xf>
    <xf numFmtId="0" fontId="9" fillId="0" borderId="0" xfId="14" applyFont="1" applyBorder="1"/>
    <xf numFmtId="169" fontId="54" fillId="23" borderId="0" xfId="14" applyNumberFormat="1" applyFont="1" applyFill="1" applyBorder="1" applyAlignment="1">
      <alignment horizontal="right"/>
    </xf>
    <xf numFmtId="169" fontId="54" fillId="23" borderId="12" xfId="14" applyNumberFormat="1" applyFont="1" applyFill="1" applyBorder="1" applyAlignment="1">
      <alignment horizontal="right"/>
    </xf>
    <xf numFmtId="0" fontId="8" fillId="3" borderId="7" xfId="0" applyFont="1" applyFill="1" applyBorder="1" applyAlignment="1">
      <alignment horizontal="center"/>
    </xf>
    <xf numFmtId="169" fontId="55" fillId="3" borderId="0" xfId="0" applyNumberFormat="1" applyFont="1" applyFill="1"/>
    <xf numFmtId="169" fontId="54" fillId="23" borderId="0" xfId="2" applyNumberFormat="1" applyFont="1" applyFill="1" applyBorder="1" applyAlignment="1">
      <alignment horizontal="right"/>
    </xf>
    <xf numFmtId="169" fontId="55" fillId="23" borderId="0" xfId="0" applyNumberFormat="1" applyFont="1" applyFill="1" applyAlignment="1">
      <alignment horizontal="right"/>
    </xf>
    <xf numFmtId="169" fontId="8" fillId="23" borderId="0" xfId="0" applyNumberFormat="1" applyFont="1" applyFill="1"/>
    <xf numFmtId="169" fontId="55" fillId="23" borderId="0" xfId="0" applyNumberFormat="1" applyFont="1" applyFill="1" applyAlignment="1">
      <alignment horizontal="center" wrapText="1"/>
    </xf>
    <xf numFmtId="169" fontId="54" fillId="23" borderId="0" xfId="0" applyNumberFormat="1" applyFont="1" applyFill="1" applyAlignment="1">
      <alignment horizontal="right" wrapText="1"/>
    </xf>
    <xf numFmtId="0" fontId="8" fillId="28" borderId="6" xfId="0" applyFont="1" applyFill="1" applyBorder="1"/>
    <xf numFmtId="169" fontId="43" fillId="28" borderId="6" xfId="0" applyNumberFormat="1" applyFont="1" applyFill="1" applyBorder="1"/>
    <xf numFmtId="169" fontId="43" fillId="0" borderId="19" xfId="0" applyNumberFormat="1" applyFont="1" applyBorder="1"/>
    <xf numFmtId="169" fontId="54" fillId="3" borderId="12" xfId="2" applyNumberFormat="1" applyFont="1" applyFill="1" applyBorder="1" applyAlignment="1">
      <alignment horizontal="center"/>
    </xf>
    <xf numFmtId="0" fontId="8" fillId="0" borderId="0" xfId="0" applyFont="1" applyAlignment="1">
      <alignment horizontal="left"/>
    </xf>
    <xf numFmtId="0" fontId="28" fillId="3" borderId="0" xfId="0" applyFont="1" applyFill="1" applyAlignment="1" applyProtection="1">
      <alignment horizontal="left"/>
      <protection locked="0"/>
    </xf>
    <xf numFmtId="0" fontId="28" fillId="3" borderId="0" xfId="0" applyFont="1" applyFill="1" applyProtection="1">
      <protection locked="0"/>
    </xf>
    <xf numFmtId="0" fontId="19" fillId="3" borderId="0" xfId="0" applyFont="1" applyFill="1" applyProtection="1">
      <protection locked="0"/>
    </xf>
    <xf numFmtId="0" fontId="9" fillId="3" borderId="0" xfId="0" applyFont="1" applyFill="1" applyProtection="1">
      <protection locked="0"/>
    </xf>
    <xf numFmtId="0" fontId="65" fillId="3" borderId="0" xfId="0" applyFont="1" applyFill="1" applyAlignment="1">
      <alignment vertical="center"/>
    </xf>
    <xf numFmtId="0" fontId="12" fillId="3" borderId="0" xfId="0" applyFont="1" applyFill="1" applyAlignment="1">
      <alignment vertical="center"/>
    </xf>
    <xf numFmtId="0" fontId="20" fillId="3" borderId="0" xfId="0" applyFont="1" applyFill="1" applyAlignment="1">
      <alignment vertical="center"/>
    </xf>
    <xf numFmtId="0" fontId="65" fillId="3" borderId="0" xfId="0" applyFont="1" applyFill="1" applyAlignment="1" applyProtection="1">
      <alignment horizontal="left" vertical="center"/>
      <protection locked="0"/>
    </xf>
    <xf numFmtId="169" fontId="8" fillId="9" borderId="0" xfId="0" applyNumberFormat="1" applyFont="1" applyFill="1"/>
    <xf numFmtId="169" fontId="8" fillId="10" borderId="8" xfId="0" applyNumberFormat="1" applyFont="1" applyFill="1" applyBorder="1" applyAlignment="1">
      <alignment horizontal="right"/>
    </xf>
    <xf numFmtId="169" fontId="8" fillId="10" borderId="3" xfId="0" applyNumberFormat="1" applyFont="1" applyFill="1" applyBorder="1" applyAlignment="1">
      <alignment horizontal="right"/>
    </xf>
    <xf numFmtId="169" fontId="8" fillId="10" borderId="14" xfId="0" applyNumberFormat="1" applyFont="1" applyFill="1" applyBorder="1" applyAlignment="1">
      <alignment horizontal="right"/>
    </xf>
    <xf numFmtId="169" fontId="8" fillId="0" borderId="11" xfId="0" applyNumberFormat="1" applyFont="1" applyBorder="1" applyAlignment="1">
      <alignment horizontal="right"/>
    </xf>
    <xf numFmtId="169" fontId="8" fillId="0" borderId="2" xfId="0" applyNumberFormat="1" applyFont="1" applyBorder="1" applyAlignment="1">
      <alignment horizontal="right"/>
    </xf>
    <xf numFmtId="169" fontId="8" fillId="0" borderId="15" xfId="0" applyNumberFormat="1" applyFont="1" applyBorder="1" applyAlignment="1">
      <alignment horizontal="right"/>
    </xf>
    <xf numFmtId="0" fontId="63" fillId="3" borderId="0" xfId="0" applyFont="1" applyFill="1"/>
    <xf numFmtId="0" fontId="63" fillId="0" borderId="0" xfId="0" applyFont="1" applyAlignment="1">
      <alignment horizontal="left"/>
    </xf>
    <xf numFmtId="0" fontId="63" fillId="0" borderId="0" xfId="11" applyFont="1"/>
    <xf numFmtId="0" fontId="63" fillId="3" borderId="0" xfId="0" applyFont="1" applyFill="1" applyAlignment="1">
      <alignment horizontal="left"/>
    </xf>
    <xf numFmtId="0" fontId="63" fillId="0" borderId="0" xfId="0" applyFont="1"/>
    <xf numFmtId="0" fontId="85" fillId="3" borderId="0" xfId="0" applyFont="1" applyFill="1"/>
    <xf numFmtId="0" fontId="74" fillId="0" borderId="0" xfId="0" applyFont="1"/>
    <xf numFmtId="0" fontId="8" fillId="3" borderId="19" xfId="0" applyFont="1" applyFill="1" applyBorder="1" applyAlignment="1">
      <alignment vertical="top" wrapText="1"/>
    </xf>
    <xf numFmtId="0" fontId="9" fillId="0" borderId="0" xfId="10" applyFont="1" applyAlignment="1">
      <alignment horizontal="left" vertical="top"/>
    </xf>
    <xf numFmtId="0" fontId="87" fillId="0" borderId="0" xfId="0" applyFont="1"/>
    <xf numFmtId="0" fontId="87" fillId="3" borderId="0" xfId="0" applyFont="1" applyFill="1" applyAlignment="1">
      <alignment horizontal="left"/>
    </xf>
    <xf numFmtId="0" fontId="88" fillId="0" borderId="0" xfId="0" applyFont="1" applyAlignment="1">
      <alignment horizontal="left"/>
    </xf>
    <xf numFmtId="0" fontId="87" fillId="3" borderId="0" xfId="0" applyFont="1" applyFill="1"/>
    <xf numFmtId="0" fontId="89" fillId="3" borderId="0" xfId="0" applyFont="1" applyFill="1" applyAlignment="1">
      <alignment vertical="top"/>
    </xf>
    <xf numFmtId="0" fontId="89" fillId="0" borderId="0" xfId="0" applyFont="1" applyAlignment="1">
      <alignment horizontal="center" vertical="top"/>
    </xf>
    <xf numFmtId="169" fontId="87" fillId="3" borderId="0" xfId="0" applyNumberFormat="1" applyFont="1" applyFill="1"/>
    <xf numFmtId="0" fontId="90" fillId="3" borderId="0" xfId="0" applyFont="1" applyFill="1"/>
    <xf numFmtId="0" fontId="87" fillId="3" borderId="0" xfId="0" applyFont="1" applyFill="1" applyAlignment="1">
      <alignment vertical="center"/>
    </xf>
    <xf numFmtId="170" fontId="87" fillId="3" borderId="0" xfId="0" applyNumberFormat="1" applyFont="1" applyFill="1"/>
    <xf numFmtId="165" fontId="87" fillId="3" borderId="0" xfId="0" applyNumberFormat="1" applyFont="1" applyFill="1"/>
    <xf numFmtId="0" fontId="89" fillId="3" borderId="0" xfId="0" applyFont="1" applyFill="1" applyAlignment="1">
      <alignment horizontal="center" wrapText="1"/>
    </xf>
    <xf numFmtId="0" fontId="89" fillId="3" borderId="0" xfId="0" applyFont="1" applyFill="1" applyAlignment="1">
      <alignment horizontal="center"/>
    </xf>
    <xf numFmtId="169" fontId="87" fillId="3" borderId="0" xfId="0" applyNumberFormat="1" applyFont="1" applyFill="1" applyAlignment="1">
      <alignment horizontal="right"/>
    </xf>
    <xf numFmtId="169" fontId="89" fillId="3" borderId="0" xfId="0" applyNumberFormat="1" applyFont="1" applyFill="1" applyAlignment="1">
      <alignment horizontal="right" vertical="center"/>
    </xf>
    <xf numFmtId="169" fontId="89" fillId="3" borderId="0" xfId="0" applyNumberFormat="1" applyFont="1" applyFill="1" applyAlignment="1">
      <alignment horizontal="right"/>
    </xf>
    <xf numFmtId="0" fontId="89" fillId="3" borderId="0" xfId="0" applyFont="1" applyFill="1" applyAlignment="1">
      <alignment horizontal="center" vertical="center" wrapText="1"/>
    </xf>
    <xf numFmtId="0" fontId="87" fillId="3" borderId="0" xfId="0" applyFont="1" applyFill="1" applyAlignment="1">
      <alignment vertical="top" wrapText="1"/>
    </xf>
    <xf numFmtId="3" fontId="87" fillId="3" borderId="0" xfId="0" applyNumberFormat="1" applyFont="1" applyFill="1" applyAlignment="1">
      <alignment horizontal="right"/>
    </xf>
    <xf numFmtId="0" fontId="89" fillId="0" borderId="0" xfId="0" applyFont="1"/>
    <xf numFmtId="3" fontId="89" fillId="3" borderId="0" xfId="0" applyNumberFormat="1" applyFont="1" applyFill="1" applyAlignment="1">
      <alignment horizontal="center"/>
    </xf>
    <xf numFmtId="3" fontId="89" fillId="3" borderId="0" xfId="0" applyNumberFormat="1" applyFont="1" applyFill="1" applyAlignment="1">
      <alignment horizontal="center" wrapText="1"/>
    </xf>
    <xf numFmtId="3" fontId="89" fillId="3" borderId="0" xfId="0" applyNumberFormat="1" applyFont="1" applyFill="1" applyAlignment="1">
      <alignment horizontal="right"/>
    </xf>
    <xf numFmtId="0" fontId="87" fillId="3" borderId="0" xfId="0" applyFont="1" applyFill="1" applyAlignment="1">
      <alignment vertical="top"/>
    </xf>
    <xf numFmtId="0" fontId="87" fillId="0" borderId="0" xfId="0" applyFont="1" applyAlignment="1">
      <alignment horizontal="center"/>
    </xf>
    <xf numFmtId="169" fontId="8" fillId="3" borderId="0" xfId="0" applyNumberFormat="1" applyFont="1" applyFill="1" applyAlignment="1">
      <alignment vertical="center"/>
    </xf>
    <xf numFmtId="0" fontId="8" fillId="0" borderId="18" xfId="10" applyBorder="1"/>
    <xf numFmtId="0" fontId="9" fillId="3" borderId="18" xfId="10" applyFont="1" applyFill="1" applyBorder="1" applyAlignment="1">
      <alignment wrapText="1"/>
    </xf>
    <xf numFmtId="0" fontId="9" fillId="3" borderId="19" xfId="10" applyFont="1" applyFill="1" applyBorder="1" applyAlignment="1">
      <alignment vertical="top" wrapText="1"/>
    </xf>
    <xf numFmtId="0" fontId="9" fillId="26" borderId="4" xfId="0" applyFont="1" applyFill="1" applyBorder="1" applyAlignment="1">
      <alignment vertical="top" wrapText="1"/>
    </xf>
    <xf numFmtId="169" fontId="77" fillId="6" borderId="0" xfId="2" applyNumberFormat="1" applyFont="1" applyFill="1" applyBorder="1" applyAlignment="1">
      <alignment horizontal="center"/>
    </xf>
    <xf numFmtId="169" fontId="75" fillId="6" borderId="0" xfId="2" applyNumberFormat="1" applyFont="1" applyFill="1" applyBorder="1" applyAlignment="1">
      <alignment horizontal="center"/>
    </xf>
    <xf numFmtId="0" fontId="19" fillId="3" borderId="0" xfId="0" applyFont="1" applyFill="1"/>
    <xf numFmtId="0" fontId="20" fillId="3" borderId="0" xfId="0" applyFont="1" applyFill="1"/>
    <xf numFmtId="167" fontId="9" fillId="9" borderId="0" xfId="2" applyNumberFormat="1" applyFont="1" applyFill="1" applyBorder="1" applyAlignment="1">
      <alignment horizontal="center" vertical="center" wrapText="1"/>
    </xf>
    <xf numFmtId="169" fontId="9" fillId="5" borderId="7" xfId="0" applyNumberFormat="1" applyFont="1" applyFill="1" applyBorder="1"/>
    <xf numFmtId="0" fontId="93" fillId="0" borderId="0" xfId="10" applyFont="1" applyAlignment="1">
      <alignment horizontal="left"/>
    </xf>
    <xf numFmtId="0" fontId="72" fillId="3" borderId="0" xfId="10" applyFont="1" applyFill="1" applyAlignment="1">
      <alignment horizontal="center"/>
    </xf>
    <xf numFmtId="0" fontId="55" fillId="3" borderId="0" xfId="10" applyFont="1" applyFill="1" applyAlignment="1">
      <alignment horizontal="center"/>
    </xf>
    <xf numFmtId="0" fontId="52" fillId="0" borderId="0" xfId="11" applyFont="1" applyAlignment="1">
      <alignment horizontal="center"/>
    </xf>
    <xf numFmtId="0" fontId="8" fillId="3" borderId="8" xfId="11" applyFill="1" applyBorder="1"/>
    <xf numFmtId="0" fontId="8" fillId="3" borderId="3" xfId="11" applyFill="1" applyBorder="1"/>
    <xf numFmtId="0" fontId="8" fillId="3" borderId="14" xfId="11" applyFill="1" applyBorder="1"/>
    <xf numFmtId="0" fontId="8" fillId="3" borderId="7" xfId="0" applyFont="1" applyFill="1" applyBorder="1" applyAlignment="1">
      <alignment vertical="center"/>
    </xf>
    <xf numFmtId="0" fontId="8" fillId="3" borderId="7" xfId="11" applyFill="1" applyBorder="1" applyAlignment="1">
      <alignment horizontal="right"/>
    </xf>
    <xf numFmtId="0" fontId="92" fillId="0" borderId="0" xfId="0" applyFont="1" applyAlignment="1">
      <alignment vertical="center"/>
    </xf>
    <xf numFmtId="0" fontId="36" fillId="0" borderId="0" xfId="9" applyFill="1" applyAlignment="1" applyProtection="1"/>
    <xf numFmtId="0" fontId="11" fillId="3" borderId="0" xfId="0" applyFont="1" applyFill="1" applyAlignment="1">
      <alignment vertical="top" wrapText="1"/>
    </xf>
    <xf numFmtId="0" fontId="8" fillId="0" borderId="0" xfId="11" applyAlignment="1">
      <alignment horizontal="left"/>
    </xf>
    <xf numFmtId="165" fontId="8" fillId="0" borderId="0" xfId="0" applyNumberFormat="1" applyFont="1" applyAlignment="1">
      <alignment horizontal="left" vertical="top" wrapText="1"/>
    </xf>
    <xf numFmtId="3" fontId="40" fillId="3" borderId="0" xfId="0" applyNumberFormat="1" applyFont="1" applyFill="1" applyAlignment="1">
      <alignment horizontal="center" wrapText="1"/>
    </xf>
    <xf numFmtId="0" fontId="8" fillId="3" borderId="0" xfId="0" applyFont="1" applyFill="1" applyAlignment="1">
      <alignment horizontal="left" vertical="center"/>
    </xf>
    <xf numFmtId="0" fontId="8" fillId="0" borderId="0" xfId="0" applyFont="1" applyAlignment="1">
      <alignment horizontal="left" vertical="center"/>
    </xf>
    <xf numFmtId="3" fontId="40" fillId="3" borderId="0" xfId="0" applyNumberFormat="1" applyFont="1" applyFill="1" applyAlignment="1">
      <alignment wrapText="1"/>
    </xf>
    <xf numFmtId="0" fontId="8" fillId="3" borderId="6" xfId="0" applyFont="1" applyFill="1" applyBorder="1" applyAlignment="1">
      <alignment vertical="top" wrapText="1"/>
    </xf>
    <xf numFmtId="167" fontId="9" fillId="0" borderId="0" xfId="2" applyNumberFormat="1" applyFont="1" applyFill="1" applyBorder="1" applyAlignment="1">
      <alignment horizontal="centerContinuous" vertical="center"/>
    </xf>
    <xf numFmtId="0" fontId="9" fillId="27" borderId="10" xfId="0" applyFont="1" applyFill="1" applyBorder="1"/>
    <xf numFmtId="169" fontId="55" fillId="27" borderId="10" xfId="0" applyNumberFormat="1" applyFont="1" applyFill="1" applyBorder="1"/>
    <xf numFmtId="0" fontId="9" fillId="27" borderId="10" xfId="0" applyFont="1" applyFill="1" applyBorder="1" applyAlignment="1">
      <alignment horizontal="left"/>
    </xf>
    <xf numFmtId="0" fontId="9" fillId="27" borderId="10" xfId="14" applyFont="1" applyFill="1" applyBorder="1"/>
    <xf numFmtId="0" fontId="9" fillId="27" borderId="10" xfId="0" applyFont="1" applyFill="1" applyBorder="1" applyAlignment="1">
      <alignment vertical="top"/>
    </xf>
    <xf numFmtId="169" fontId="55" fillId="27" borderId="10" xfId="0" applyNumberFormat="1" applyFont="1" applyFill="1" applyBorder="1" applyAlignment="1">
      <alignment horizontal="right"/>
    </xf>
    <xf numFmtId="0" fontId="8" fillId="3" borderId="0" xfId="10" applyFill="1"/>
    <xf numFmtId="0" fontId="8" fillId="3" borderId="19" xfId="10" applyFill="1" applyBorder="1" applyAlignment="1">
      <alignment vertical="top" wrapText="1"/>
    </xf>
    <xf numFmtId="49" fontId="36" fillId="0" borderId="0" xfId="9" applyNumberFormat="1" applyAlignment="1" applyProtection="1">
      <alignment horizontal="left" vertical="top"/>
    </xf>
    <xf numFmtId="0" fontId="8" fillId="3" borderId="4" xfId="10" applyFill="1" applyBorder="1" applyAlignment="1">
      <alignment vertical="top" wrapText="1"/>
    </xf>
    <xf numFmtId="254" fontId="73" fillId="3" borderId="0" xfId="0" applyNumberFormat="1" applyFont="1" applyFill="1" applyAlignment="1">
      <alignment vertical="top"/>
    </xf>
    <xf numFmtId="254" fontId="73" fillId="3" borderId="0" xfId="0" applyNumberFormat="1" applyFont="1" applyFill="1"/>
    <xf numFmtId="196" fontId="73" fillId="0" borderId="0" xfId="10" applyNumberFormat="1" applyFont="1" applyAlignment="1">
      <alignment horizontal="left" vertical="top"/>
    </xf>
    <xf numFmtId="49" fontId="36" fillId="0" borderId="0" xfId="9" applyNumberFormat="1" applyAlignment="1" applyProtection="1">
      <alignment horizontal="left"/>
    </xf>
    <xf numFmtId="167" fontId="8" fillId="6" borderId="0" xfId="2" applyNumberFormat="1" applyFont="1" applyFill="1" applyBorder="1" applyAlignment="1">
      <alignment horizontal="right"/>
    </xf>
    <xf numFmtId="0" fontId="8" fillId="3" borderId="0" xfId="0" applyFont="1" applyFill="1" applyAlignment="1">
      <alignment horizontal="left"/>
    </xf>
    <xf numFmtId="0" fontId="39" fillId="0" borderId="0" xfId="11" applyFont="1" applyAlignment="1" applyProtection="1">
      <alignment horizontal="center"/>
      <protection locked="0"/>
    </xf>
    <xf numFmtId="0" fontId="39" fillId="0" borderId="0" xfId="11" applyFont="1" applyAlignment="1" applyProtection="1">
      <alignment horizontal="left"/>
      <protection locked="0"/>
    </xf>
    <xf numFmtId="0" fontId="8" fillId="0" borderId="0" xfId="10" applyAlignment="1" applyProtection="1">
      <alignment horizontal="center"/>
      <protection locked="0"/>
    </xf>
    <xf numFmtId="169" fontId="8" fillId="0" borderId="0" xfId="0" applyNumberFormat="1" applyFont="1" applyAlignment="1">
      <alignment horizontal="center"/>
    </xf>
    <xf numFmtId="0" fontId="9" fillId="3" borderId="3" xfId="0" applyFont="1" applyFill="1" applyBorder="1" applyAlignment="1">
      <alignment vertical="center" wrapText="1"/>
    </xf>
    <xf numFmtId="0" fontId="9" fillId="3" borderId="21" xfId="0" applyFont="1" applyFill="1" applyBorder="1" applyAlignment="1">
      <alignment vertical="center" wrapText="1"/>
    </xf>
    <xf numFmtId="255" fontId="39" fillId="0" borderId="12" xfId="2" applyNumberFormat="1" applyFont="1" applyFill="1" applyBorder="1" applyAlignment="1">
      <alignment horizontal="right" vertical="top" indent="1"/>
    </xf>
    <xf numFmtId="255" fontId="39" fillId="0" borderId="18" xfId="2" applyNumberFormat="1" applyFont="1" applyFill="1" applyBorder="1" applyAlignment="1">
      <alignment horizontal="right" vertical="top" indent="1"/>
    </xf>
    <xf numFmtId="0" fontId="0" fillId="3" borderId="0" xfId="0" applyFill="1" applyAlignment="1">
      <alignment horizontal="center" vertical="center"/>
    </xf>
    <xf numFmtId="3" fontId="9" fillId="0" borderId="0" xfId="0" applyNumberFormat="1" applyFont="1" applyAlignment="1">
      <alignment horizontal="center" vertical="center" wrapText="1"/>
    </xf>
    <xf numFmtId="0" fontId="9" fillId="0" borderId="0" xfId="0" applyFont="1" applyAlignment="1">
      <alignment horizontal="center" vertical="center" wrapText="1"/>
    </xf>
    <xf numFmtId="169" fontId="8" fillId="0" borderId="0" xfId="0" applyNumberFormat="1" applyFont="1" applyAlignment="1">
      <alignment horizontal="right" vertical="center"/>
    </xf>
    <xf numFmtId="0" fontId="8" fillId="0" borderId="0" xfId="11" applyAlignment="1">
      <alignment vertical="top"/>
    </xf>
    <xf numFmtId="0" fontId="96" fillId="0" borderId="0" xfId="0" applyFont="1" applyAlignment="1">
      <alignment vertical="center"/>
    </xf>
    <xf numFmtId="0" fontId="8" fillId="3" borderId="0" xfId="0" applyFont="1" applyFill="1" applyAlignment="1">
      <alignment horizontal="left" vertical="top" wrapText="1"/>
    </xf>
    <xf numFmtId="0" fontId="8" fillId="3" borderId="12" xfId="0" applyFont="1" applyFill="1" applyBorder="1" applyAlignment="1">
      <alignment horizontal="left" vertical="top" wrapText="1"/>
    </xf>
    <xf numFmtId="0" fontId="8" fillId="3" borderId="7" xfId="11" applyFill="1" applyBorder="1" applyAlignment="1">
      <alignment horizontal="left"/>
    </xf>
    <xf numFmtId="0" fontId="8" fillId="3" borderId="0" xfId="11" applyFill="1" applyAlignment="1">
      <alignment horizontal="left"/>
    </xf>
    <xf numFmtId="0" fontId="8" fillId="3" borderId="12" xfId="11" applyFill="1" applyBorder="1" applyAlignment="1">
      <alignment horizontal="left"/>
    </xf>
    <xf numFmtId="0" fontId="8" fillId="3" borderId="7" xfId="0" applyFont="1" applyFill="1" applyBorder="1" applyAlignment="1">
      <alignment horizontal="left" vertical="top" wrapText="1"/>
    </xf>
    <xf numFmtId="0" fontId="11" fillId="3" borderId="0" xfId="11" applyFont="1" applyFill="1" applyAlignment="1">
      <alignment horizontal="left"/>
    </xf>
    <xf numFmtId="0" fontId="11" fillId="3" borderId="12" xfId="11" applyFont="1" applyFill="1" applyBorder="1" applyAlignment="1">
      <alignment horizontal="left"/>
    </xf>
    <xf numFmtId="0" fontId="11" fillId="3" borderId="0" xfId="11" applyFont="1" applyFill="1" applyAlignment="1">
      <alignment horizontal="left" vertical="center" wrapText="1"/>
    </xf>
    <xf numFmtId="0" fontId="11" fillId="3" borderId="12" xfId="11" applyFont="1" applyFill="1" applyBorder="1" applyAlignment="1">
      <alignment horizontal="left" vertical="center" wrapText="1"/>
    </xf>
    <xf numFmtId="0" fontId="11" fillId="3" borderId="7" xfId="11" applyFont="1" applyFill="1" applyBorder="1" applyAlignment="1">
      <alignment horizontal="left"/>
    </xf>
    <xf numFmtId="0" fontId="11" fillId="3" borderId="7" xfId="11" applyFont="1" applyFill="1" applyBorder="1" applyAlignment="1">
      <alignment horizontal="left" vertical="center" wrapText="1"/>
    </xf>
    <xf numFmtId="0" fontId="8" fillId="0" borderId="12" xfId="10" applyBorder="1" applyAlignment="1">
      <alignment horizontal="left" vertical="top" wrapText="1"/>
    </xf>
    <xf numFmtId="0" fontId="62" fillId="0" borderId="0" xfId="0" applyFont="1" applyAlignment="1">
      <alignment horizontal="center" vertical="top" wrapText="1"/>
    </xf>
    <xf numFmtId="0" fontId="65" fillId="3" borderId="0" xfId="0" applyFont="1" applyFill="1" applyAlignment="1">
      <alignment horizontal="center" vertical="center"/>
    </xf>
    <xf numFmtId="0" fontId="8" fillId="0" borderId="0" xfId="0" applyFont="1" applyAlignment="1">
      <alignment horizontal="left" vertical="top" wrapText="1"/>
    </xf>
    <xf numFmtId="0" fontId="8" fillId="3" borderId="0" xfId="0" applyFont="1" applyFill="1" applyAlignment="1">
      <alignment horizontal="left" vertical="center" wrapText="1"/>
    </xf>
    <xf numFmtId="0" fontId="8" fillId="3" borderId="0" xfId="0" applyFont="1" applyFill="1" applyAlignment="1">
      <alignment horizontal="left" vertical="top" wrapText="1" indent="1"/>
    </xf>
    <xf numFmtId="0" fontId="9" fillId="3" borderId="0" xfId="0" applyFont="1" applyFill="1" applyAlignment="1">
      <alignment horizontal="left" vertical="top" wrapText="1"/>
    </xf>
    <xf numFmtId="0" fontId="8" fillId="3" borderId="0" xfId="0" applyFont="1" applyFill="1" applyAlignment="1">
      <alignment horizontal="center" vertical="center"/>
    </xf>
    <xf numFmtId="190" fontId="9" fillId="0" borderId="0" xfId="0" applyNumberFormat="1" applyFont="1" applyAlignment="1">
      <alignment horizontal="left" vertical="top"/>
    </xf>
    <xf numFmtId="0" fontId="8" fillId="3" borderId="0" xfId="0" applyFont="1" applyFill="1" applyAlignment="1">
      <alignment horizontal="left" vertical="top"/>
    </xf>
    <xf numFmtId="0" fontId="8" fillId="3" borderId="20" xfId="0" applyFont="1" applyFill="1" applyBorder="1" applyAlignment="1">
      <alignment horizontal="left" vertical="top" wrapText="1"/>
    </xf>
    <xf numFmtId="0" fontId="8" fillId="3" borderId="19" xfId="0" applyFont="1" applyFill="1" applyBorder="1" applyAlignment="1">
      <alignment horizontal="left" vertical="top" wrapText="1"/>
    </xf>
    <xf numFmtId="170" fontId="39" fillId="0" borderId="12" xfId="2" applyNumberFormat="1" applyFont="1" applyFill="1" applyBorder="1" applyAlignment="1">
      <alignment horizontal="right" vertical="top" indent="1"/>
    </xf>
    <xf numFmtId="170" fontId="39" fillId="3" borderId="12" xfId="2" applyNumberFormat="1" applyFont="1" applyFill="1" applyBorder="1" applyAlignment="1">
      <alignment horizontal="right" vertical="top" indent="1"/>
    </xf>
    <xf numFmtId="170" fontId="39" fillId="0" borderId="18" xfId="2" applyNumberFormat="1" applyFont="1" applyFill="1" applyBorder="1" applyAlignment="1">
      <alignment horizontal="right" vertical="top" indent="1"/>
    </xf>
    <xf numFmtId="170" fontId="39" fillId="11" borderId="12" xfId="2" applyNumberFormat="1" applyFont="1" applyFill="1" applyBorder="1" applyAlignment="1">
      <alignment horizontal="right" vertical="top" indent="1"/>
    </xf>
    <xf numFmtId="170" fontId="39" fillId="11" borderId="18" xfId="2" applyNumberFormat="1" applyFont="1" applyFill="1" applyBorder="1" applyAlignment="1">
      <alignment horizontal="right" vertical="top" indent="1"/>
    </xf>
    <xf numFmtId="170" fontId="39" fillId="22" borderId="12" xfId="2" applyNumberFormat="1" applyFont="1" applyFill="1" applyBorder="1" applyAlignment="1">
      <alignment horizontal="right" vertical="top" indent="1"/>
    </xf>
    <xf numFmtId="170" fontId="39" fillId="22" borderId="18" xfId="2" applyNumberFormat="1" applyFont="1" applyFill="1" applyBorder="1" applyAlignment="1">
      <alignment horizontal="right" vertical="top" indent="1"/>
    </xf>
    <xf numFmtId="170" fontId="8" fillId="0" borderId="13" xfId="0" applyNumberFormat="1" applyFont="1" applyBorder="1" applyAlignment="1">
      <alignment horizontal="right"/>
    </xf>
    <xf numFmtId="170" fontId="8" fillId="0" borderId="19" xfId="0" applyNumberFormat="1" applyFont="1" applyBorder="1" applyAlignment="1">
      <alignment horizontal="right"/>
    </xf>
    <xf numFmtId="167" fontId="39" fillId="0" borderId="12" xfId="2" applyNumberFormat="1" applyFont="1" applyFill="1" applyBorder="1" applyAlignment="1">
      <alignment horizontal="right" vertical="top" indent="1"/>
    </xf>
    <xf numFmtId="167" fontId="39" fillId="0" borderId="18" xfId="2" applyNumberFormat="1" applyFont="1" applyFill="1" applyBorder="1" applyAlignment="1">
      <alignment horizontal="right" vertical="top" indent="1"/>
    </xf>
    <xf numFmtId="167" fontId="39" fillId="3" borderId="12" xfId="2" applyNumberFormat="1" applyFont="1" applyFill="1" applyBorder="1" applyAlignment="1">
      <alignment horizontal="right" vertical="top" indent="1"/>
    </xf>
    <xf numFmtId="167" fontId="39" fillId="11" borderId="12" xfId="2" applyNumberFormat="1" applyFont="1" applyFill="1" applyBorder="1" applyAlignment="1">
      <alignment horizontal="right" vertical="top" indent="1"/>
    </xf>
    <xf numFmtId="167" fontId="39" fillId="22" borderId="12" xfId="2" applyNumberFormat="1" applyFont="1" applyFill="1" applyBorder="1" applyAlignment="1">
      <alignment horizontal="right" vertical="top" indent="1"/>
    </xf>
    <xf numFmtId="167" fontId="39" fillId="0" borderId="13" xfId="2" applyNumberFormat="1" applyFont="1" applyFill="1" applyBorder="1" applyAlignment="1">
      <alignment horizontal="right" vertical="top" indent="1"/>
    </xf>
    <xf numFmtId="0" fontId="42" fillId="0" borderId="0" xfId="0" quotePrefix="1" applyFont="1"/>
    <xf numFmtId="169" fontId="42" fillId="0" borderId="0" xfId="0" applyNumberFormat="1" applyFont="1"/>
    <xf numFmtId="0" fontId="42" fillId="3" borderId="0" xfId="0" applyFont="1" applyFill="1" applyAlignment="1">
      <alignment horizontal="center" vertical="center"/>
    </xf>
    <xf numFmtId="2" fontId="0" fillId="0" borderId="0" xfId="0" applyNumberFormat="1" applyAlignment="1">
      <alignment horizontal="center" vertical="center"/>
    </xf>
    <xf numFmtId="0" fontId="11" fillId="3" borderId="0" xfId="0" applyFont="1" applyFill="1" applyAlignment="1">
      <alignment horizontal="left" vertical="center"/>
    </xf>
    <xf numFmtId="0" fontId="75" fillId="0" borderId="7" xfId="0" applyFont="1" applyBorder="1" applyAlignment="1">
      <alignment horizontal="left" indent="1"/>
    </xf>
    <xf numFmtId="0" fontId="75" fillId="0" borderId="7" xfId="14" applyFont="1" applyBorder="1" applyAlignment="1">
      <alignment horizontal="left" indent="1"/>
    </xf>
    <xf numFmtId="222" fontId="36" fillId="3" borderId="0" xfId="9" applyNumberFormat="1" applyFill="1" applyAlignment="1" applyProtection="1"/>
    <xf numFmtId="0" fontId="42" fillId="3" borderId="0" xfId="11" applyFont="1" applyFill="1" applyAlignment="1">
      <alignment vertical="center"/>
    </xf>
    <xf numFmtId="0" fontId="8" fillId="3" borderId="0" xfId="11" applyFill="1" applyAlignment="1">
      <alignment vertical="center"/>
    </xf>
    <xf numFmtId="169" fontId="8" fillId="6" borderId="0" xfId="0" applyNumberFormat="1" applyFont="1" applyFill="1" applyAlignment="1">
      <alignment horizontal="right" vertical="center"/>
    </xf>
    <xf numFmtId="169" fontId="8" fillId="17" borderId="0" xfId="0" applyNumberFormat="1" applyFont="1" applyFill="1" applyAlignment="1">
      <alignment horizontal="right"/>
    </xf>
    <xf numFmtId="169" fontId="8" fillId="6" borderId="0" xfId="0" applyNumberFormat="1" applyFont="1" applyFill="1" applyAlignment="1">
      <alignment horizontal="center"/>
    </xf>
    <xf numFmtId="0" fontId="11" fillId="3" borderId="0" xfId="11" applyFont="1" applyFill="1" applyAlignment="1">
      <alignment horizontal="left" wrapText="1"/>
    </xf>
    <xf numFmtId="0" fontId="11" fillId="3" borderId="12" xfId="11" applyFont="1" applyFill="1" applyBorder="1" applyAlignment="1">
      <alignment horizontal="left" wrapText="1"/>
    </xf>
    <xf numFmtId="0" fontId="11" fillId="3" borderId="7" xfId="11" applyFont="1" applyFill="1" applyBorder="1" applyAlignment="1">
      <alignment horizontal="left" vertical="center"/>
    </xf>
    <xf numFmtId="0" fontId="11" fillId="3" borderId="0" xfId="11" applyFont="1" applyFill="1" applyAlignment="1">
      <alignment horizontal="left" vertical="center"/>
    </xf>
    <xf numFmtId="0" fontId="11" fillId="3" borderId="12" xfId="11" applyFont="1" applyFill="1" applyBorder="1" applyAlignment="1">
      <alignment horizontal="left" vertical="center"/>
    </xf>
    <xf numFmtId="190" fontId="9" fillId="3" borderId="0" xfId="0" applyNumberFormat="1" applyFont="1" applyFill="1" applyAlignment="1">
      <alignment vertical="top"/>
    </xf>
    <xf numFmtId="0" fontId="95" fillId="3" borderId="0" xfId="0" applyFont="1" applyFill="1" applyAlignment="1">
      <alignment vertical="top" wrapText="1"/>
    </xf>
    <xf numFmtId="0" fontId="95" fillId="3" borderId="0" xfId="0" applyFont="1" applyFill="1" applyAlignment="1">
      <alignment vertical="top"/>
    </xf>
    <xf numFmtId="0" fontId="11" fillId="7" borderId="0" xfId="11" applyFont="1" applyFill="1"/>
    <xf numFmtId="0" fontId="8" fillId="0" borderId="7" xfId="11" applyBorder="1" applyAlignment="1">
      <alignment horizontal="right" vertical="center"/>
    </xf>
    <xf numFmtId="0" fontId="36" fillId="3" borderId="0" xfId="9" quotePrefix="1" applyFill="1" applyBorder="1" applyAlignment="1" applyProtection="1">
      <alignment horizontal="left"/>
    </xf>
    <xf numFmtId="0" fontId="9" fillId="3" borderId="0" xfId="14" applyFont="1" applyFill="1" applyBorder="1"/>
    <xf numFmtId="0" fontId="88" fillId="3" borderId="0" xfId="0" applyFont="1" applyFill="1" applyAlignment="1">
      <alignment horizontal="left"/>
    </xf>
    <xf numFmtId="0" fontId="8" fillId="3" borderId="4" xfId="10" applyFill="1" applyBorder="1" applyAlignment="1">
      <alignment horizontal="left" vertical="top" wrapText="1"/>
    </xf>
    <xf numFmtId="0" fontId="9" fillId="3" borderId="0" xfId="11" applyFont="1" applyFill="1" applyAlignment="1">
      <alignment horizontal="left"/>
    </xf>
    <xf numFmtId="0" fontId="8" fillId="3" borderId="18" xfId="0" applyFont="1" applyFill="1" applyBorder="1" applyAlignment="1">
      <alignment horizontal="center"/>
    </xf>
    <xf numFmtId="205" fontId="73" fillId="3" borderId="0" xfId="0" applyNumberFormat="1" applyFont="1" applyFill="1"/>
    <xf numFmtId="10" fontId="9" fillId="0" borderId="0" xfId="0" applyNumberFormat="1" applyFont="1"/>
    <xf numFmtId="165" fontId="9" fillId="0" borderId="0" xfId="0" applyNumberFormat="1" applyFont="1" applyAlignment="1">
      <alignment vertical="top" wrapText="1"/>
    </xf>
    <xf numFmtId="253" fontId="73" fillId="3" borderId="0" xfId="0" applyNumberFormat="1" applyFont="1" applyFill="1"/>
    <xf numFmtId="0" fontId="8" fillId="3" borderId="0" xfId="11" applyFill="1" applyAlignment="1">
      <alignment horizontal="left" wrapText="1"/>
    </xf>
    <xf numFmtId="0" fontId="36" fillId="0" borderId="0" xfId="9" applyFill="1" applyAlignment="1" applyProtection="1">
      <alignment vertical="center"/>
    </xf>
    <xf numFmtId="0" fontId="44" fillId="3" borderId="0" xfId="0" applyFont="1" applyFill="1" applyAlignment="1">
      <alignment horizontal="left" vertical="top" wrapText="1"/>
    </xf>
    <xf numFmtId="0" fontId="9" fillId="3" borderId="0" xfId="0" applyFont="1" applyFill="1" applyAlignment="1">
      <alignment horizontal="left" vertical="center"/>
    </xf>
    <xf numFmtId="0" fontId="8" fillId="3" borderId="12" xfId="0" applyFont="1" applyFill="1" applyBorder="1" applyAlignment="1">
      <alignment horizontal="center" vertical="center"/>
    </xf>
    <xf numFmtId="0" fontId="8" fillId="3" borderId="12" xfId="0" applyFont="1" applyFill="1" applyBorder="1" applyAlignment="1">
      <alignment horizontal="center" vertical="center" wrapText="1"/>
    </xf>
    <xf numFmtId="2" fontId="0" fillId="3" borderId="0" xfId="0" applyNumberFormat="1" applyFill="1" applyAlignment="1">
      <alignment horizontal="center" vertical="center"/>
    </xf>
    <xf numFmtId="0" fontId="10" fillId="3" borderId="0" xfId="0" applyFont="1" applyFill="1" applyAlignment="1">
      <alignment horizontal="center" vertical="center"/>
    </xf>
    <xf numFmtId="0" fontId="46" fillId="3" borderId="0" xfId="0" applyFont="1" applyFill="1" applyAlignment="1">
      <alignment vertical="center"/>
    </xf>
    <xf numFmtId="0" fontId="10" fillId="3" borderId="0" xfId="0" applyFont="1" applyFill="1" applyAlignment="1">
      <alignment vertical="center" wrapText="1"/>
    </xf>
    <xf numFmtId="0" fontId="83" fillId="3" borderId="0" xfId="0" applyFont="1" applyFill="1"/>
    <xf numFmtId="0" fontId="10" fillId="3" borderId="0" xfId="0" applyFont="1" applyFill="1" applyAlignment="1">
      <alignment vertical="center"/>
    </xf>
    <xf numFmtId="0" fontId="14" fillId="3" borderId="0" xfId="0" applyFont="1" applyFill="1" applyAlignment="1">
      <alignment horizontal="left" vertical="top"/>
    </xf>
    <xf numFmtId="0" fontId="46" fillId="3" borderId="0" xfId="0" applyFont="1" applyFill="1" applyAlignment="1">
      <alignment horizontal="left" vertical="top" wrapText="1"/>
    </xf>
    <xf numFmtId="0" fontId="44" fillId="3" borderId="0" xfId="0" applyFont="1" applyFill="1" applyAlignment="1">
      <alignment vertical="top" wrapText="1"/>
    </xf>
    <xf numFmtId="0" fontId="45" fillId="3" borderId="0" xfId="0" applyFont="1" applyFill="1" applyAlignment="1">
      <alignment vertical="center"/>
    </xf>
    <xf numFmtId="170" fontId="8" fillId="3" borderId="0" xfId="2" applyNumberFormat="1" applyFont="1" applyFill="1" applyBorder="1" applyAlignment="1">
      <alignment vertical="top" wrapText="1"/>
    </xf>
    <xf numFmtId="170" fontId="8" fillId="3" borderId="0" xfId="2" applyNumberFormat="1" applyFont="1" applyFill="1" applyBorder="1"/>
    <xf numFmtId="170" fontId="8" fillId="3" borderId="10" xfId="2" applyNumberFormat="1" applyFont="1" applyFill="1" applyBorder="1" applyAlignment="1">
      <alignment vertical="top" wrapText="1"/>
    </xf>
    <xf numFmtId="256" fontId="40" fillId="0" borderId="0" xfId="0" applyNumberFormat="1" applyFont="1" applyAlignment="1">
      <alignment horizontal="center" vertical="center"/>
    </xf>
    <xf numFmtId="256" fontId="39" fillId="0" borderId="0" xfId="0" applyNumberFormat="1" applyFont="1" applyAlignment="1">
      <alignment horizontal="center" vertical="center"/>
    </xf>
    <xf numFmtId="257" fontId="8" fillId="0" borderId="0" xfId="0" applyNumberFormat="1" applyFont="1"/>
    <xf numFmtId="257" fontId="73" fillId="3" borderId="0" xfId="0" applyNumberFormat="1" applyFont="1" applyFill="1"/>
    <xf numFmtId="0" fontId="9" fillId="0" borderId="0" xfId="10" applyFont="1" applyAlignment="1">
      <alignment horizontal="center"/>
    </xf>
    <xf numFmtId="0" fontId="9" fillId="3" borderId="0" xfId="33" applyFont="1" applyFill="1"/>
    <xf numFmtId="3" fontId="8" fillId="3" borderId="0" xfId="10" applyNumberFormat="1" applyFill="1"/>
    <xf numFmtId="0" fontId="87" fillId="3" borderId="0" xfId="10" applyFont="1" applyFill="1"/>
    <xf numFmtId="0" fontId="8" fillId="3" borderId="0" xfId="10" applyFill="1" applyAlignment="1">
      <alignment vertical="top"/>
    </xf>
    <xf numFmtId="0" fontId="9" fillId="3" borderId="0" xfId="10" applyFont="1" applyFill="1" applyAlignment="1">
      <alignment horizontal="center" vertical="center"/>
    </xf>
    <xf numFmtId="0" fontId="9" fillId="3" borderId="0" xfId="10" applyFont="1" applyFill="1" applyAlignment="1">
      <alignment horizontal="center" vertical="center" wrapText="1"/>
    </xf>
    <xf numFmtId="0" fontId="10" fillId="3" borderId="0" xfId="10" applyFont="1" applyFill="1"/>
    <xf numFmtId="3" fontId="42" fillId="3" borderId="0" xfId="10" applyNumberFormat="1" applyFont="1" applyFill="1"/>
    <xf numFmtId="0" fontId="8" fillId="3" borderId="0" xfId="10" applyFill="1" applyAlignment="1">
      <alignment horizontal="left" indent="1"/>
    </xf>
    <xf numFmtId="169" fontId="8" fillId="6" borderId="0" xfId="10" applyNumberFormat="1" applyFill="1" applyAlignment="1">
      <alignment horizontal="right"/>
    </xf>
    <xf numFmtId="0" fontId="8" fillId="3" borderId="0" xfId="10" applyFill="1" applyAlignment="1">
      <alignment vertical="top" wrapText="1"/>
    </xf>
    <xf numFmtId="169" fontId="8" fillId="3" borderId="0" xfId="10" applyNumberFormat="1" applyFill="1" applyAlignment="1">
      <alignment horizontal="right"/>
    </xf>
    <xf numFmtId="169" fontId="8" fillId="3" borderId="3" xfId="10" applyNumberFormat="1" applyFill="1" applyBorder="1"/>
    <xf numFmtId="3" fontId="42" fillId="3" borderId="0" xfId="10" applyNumberFormat="1" applyFont="1" applyFill="1" applyAlignment="1">
      <alignment horizontal="right"/>
    </xf>
    <xf numFmtId="0" fontId="9" fillId="3" borderId="0" xfId="10" applyFont="1" applyFill="1"/>
    <xf numFmtId="3" fontId="36" fillId="0" borderId="0" xfId="9" applyNumberFormat="1" applyFill="1" applyAlignment="1" applyProtection="1"/>
    <xf numFmtId="0" fontId="24" fillId="3" borderId="7" xfId="11" applyFont="1" applyFill="1" applyBorder="1" applyAlignment="1">
      <alignment horizontal="right"/>
    </xf>
    <xf numFmtId="0" fontId="8" fillId="3" borderId="7" xfId="11" applyFill="1" applyBorder="1" applyAlignment="1">
      <alignment horizontal="right" vertical="top"/>
    </xf>
    <xf numFmtId="0" fontId="0" fillId="0" borderId="0" xfId="0" applyAlignment="1">
      <alignment horizontal="left" vertical="top" wrapText="1"/>
    </xf>
    <xf numFmtId="0" fontId="11" fillId="3" borderId="0" xfId="0" applyFont="1" applyFill="1" applyAlignment="1">
      <alignment horizontal="left" vertical="top" wrapText="1"/>
    </xf>
    <xf numFmtId="0" fontId="13" fillId="0" borderId="0" xfId="0" applyFont="1" applyAlignment="1">
      <alignment vertical="top"/>
    </xf>
    <xf numFmtId="0" fontId="63" fillId="0" borderId="0" xfId="0" applyFont="1" applyAlignment="1">
      <alignment horizontal="center"/>
    </xf>
    <xf numFmtId="0" fontId="72" fillId="3" borderId="0" xfId="0" applyFont="1" applyFill="1" applyAlignment="1">
      <alignment vertical="top"/>
    </xf>
    <xf numFmtId="0" fontId="78" fillId="3" borderId="0" xfId="0" applyFont="1" applyFill="1" applyAlignment="1">
      <alignment horizontal="left" vertical="top"/>
    </xf>
    <xf numFmtId="258" fontId="73" fillId="3" borderId="0" xfId="0" applyNumberFormat="1" applyFont="1" applyFill="1"/>
    <xf numFmtId="187" fontId="9" fillId="3" borderId="0" xfId="10" applyNumberFormat="1" applyFont="1" applyFill="1" applyAlignment="1">
      <alignment horizontal="left"/>
    </xf>
    <xf numFmtId="0" fontId="8" fillId="3" borderId="0" xfId="10" applyFill="1" applyAlignment="1">
      <alignment horizontal="left" vertical="top" wrapText="1"/>
    </xf>
    <xf numFmtId="259" fontId="73" fillId="0" borderId="0" xfId="10" applyNumberFormat="1" applyFont="1"/>
    <xf numFmtId="250" fontId="73" fillId="0" borderId="0" xfId="10" applyNumberFormat="1" applyFont="1"/>
    <xf numFmtId="260" fontId="73" fillId="3" borderId="0" xfId="0" applyNumberFormat="1" applyFont="1" applyFill="1"/>
    <xf numFmtId="3" fontId="8" fillId="0" borderId="0" xfId="0" applyNumberFormat="1" applyFont="1" applyAlignment="1">
      <alignment horizontal="left"/>
    </xf>
    <xf numFmtId="0" fontId="40" fillId="0" borderId="0" xfId="0" applyFont="1" applyAlignment="1">
      <alignment vertical="top"/>
    </xf>
    <xf numFmtId="0" fontId="74" fillId="0" borderId="0" xfId="11" applyFont="1"/>
    <xf numFmtId="0" fontId="74" fillId="3" borderId="0" xfId="0" applyFont="1" applyFill="1" applyAlignment="1">
      <alignment horizontal="left"/>
    </xf>
    <xf numFmtId="0" fontId="74" fillId="0" borderId="0" xfId="0" applyFont="1" applyAlignment="1">
      <alignment horizontal="left"/>
    </xf>
    <xf numFmtId="0" fontId="74" fillId="3" borderId="0" xfId="0" applyFont="1" applyFill="1"/>
    <xf numFmtId="0" fontId="8" fillId="0" borderId="0" xfId="11" applyAlignment="1">
      <alignment horizontal="center"/>
    </xf>
    <xf numFmtId="0" fontId="8" fillId="31" borderId="0" xfId="0" applyFont="1" applyFill="1"/>
    <xf numFmtId="3" fontId="8" fillId="31" borderId="0" xfId="0" applyNumberFormat="1" applyFont="1" applyFill="1"/>
    <xf numFmtId="261" fontId="73" fillId="3" borderId="0" xfId="11" applyNumberFormat="1" applyFont="1" applyFill="1" applyAlignment="1">
      <alignment horizontal="left"/>
    </xf>
    <xf numFmtId="0" fontId="78" fillId="17" borderId="0" xfId="0" applyFont="1" applyFill="1" applyAlignment="1">
      <alignment horizontal="left" vertical="top"/>
    </xf>
    <xf numFmtId="0" fontId="40" fillId="29" borderId="0" xfId="0" applyFont="1" applyFill="1" applyAlignment="1">
      <alignment horizontal="left" vertical="center"/>
    </xf>
    <xf numFmtId="0" fontId="9" fillId="29" borderId="0" xfId="0" applyFont="1" applyFill="1" applyAlignment="1">
      <alignment vertical="center" wrapText="1"/>
    </xf>
    <xf numFmtId="256" fontId="8" fillId="0" borderId="0" xfId="0" applyNumberFormat="1" applyFont="1" applyAlignment="1">
      <alignment horizontal="center" vertical="center"/>
    </xf>
    <xf numFmtId="256" fontId="9" fillId="0" borderId="0" xfId="0" applyNumberFormat="1" applyFont="1" applyAlignment="1">
      <alignment horizontal="center" vertical="center"/>
    </xf>
    <xf numFmtId="3" fontId="8" fillId="0" borderId="0" xfId="0" applyNumberFormat="1" applyFont="1" applyAlignment="1">
      <alignment vertical="top"/>
    </xf>
    <xf numFmtId="0" fontId="0" fillId="0" borderId="0" xfId="0" applyAlignment="1">
      <alignment horizontal="left" wrapText="1"/>
    </xf>
    <xf numFmtId="167" fontId="0" fillId="0" borderId="0" xfId="2" applyNumberFormat="1" applyFont="1" applyFill="1" applyBorder="1"/>
    <xf numFmtId="167" fontId="9" fillId="0" borderId="0" xfId="2" applyNumberFormat="1" applyFont="1" applyFill="1" applyBorder="1"/>
    <xf numFmtId="0" fontId="4" fillId="0" borderId="0" xfId="35"/>
    <xf numFmtId="0" fontId="13" fillId="0" borderId="0" xfId="35" applyFont="1" applyAlignment="1">
      <alignment vertical="top"/>
    </xf>
    <xf numFmtId="0" fontId="20" fillId="3" borderId="0" xfId="35" applyFont="1" applyFill="1" applyAlignment="1">
      <alignment horizontal="center"/>
    </xf>
    <xf numFmtId="0" fontId="20" fillId="3" borderId="0" xfId="35" applyFont="1" applyFill="1" applyAlignment="1">
      <alignment horizontal="right"/>
    </xf>
    <xf numFmtId="0" fontId="8" fillId="0" borderId="0" xfId="35" applyFont="1"/>
    <xf numFmtId="0" fontId="38" fillId="3" borderId="0" xfId="35" applyFont="1" applyFill="1"/>
    <xf numFmtId="0" fontId="39" fillId="3" borderId="0" xfId="35" applyFont="1" applyFill="1" applyAlignment="1">
      <alignment horizontal="center"/>
    </xf>
    <xf numFmtId="0" fontId="8" fillId="3" borderId="0" xfId="35" applyFont="1" applyFill="1" applyAlignment="1">
      <alignment horizontal="right"/>
    </xf>
    <xf numFmtId="0" fontId="41" fillId="3" borderId="0" xfId="35" applyFont="1" applyFill="1"/>
    <xf numFmtId="0" fontId="8" fillId="3" borderId="0" xfId="35" applyFont="1" applyFill="1" applyAlignment="1">
      <alignment horizontal="center"/>
    </xf>
    <xf numFmtId="0" fontId="9" fillId="3" borderId="0" xfId="35" applyFont="1" applyFill="1"/>
    <xf numFmtId="0" fontId="8" fillId="3" borderId="0" xfId="35" applyFont="1" applyFill="1"/>
    <xf numFmtId="0" fontId="8" fillId="3" borderId="3" xfId="35" applyFont="1" applyFill="1" applyBorder="1"/>
    <xf numFmtId="0" fontId="8" fillId="3" borderId="3" xfId="35" applyFont="1" applyFill="1" applyBorder="1" applyAlignment="1">
      <alignment horizontal="center"/>
    </xf>
    <xf numFmtId="0" fontId="9" fillId="3" borderId="3" xfId="35" applyFont="1" applyFill="1" applyBorder="1" applyAlignment="1">
      <alignment horizontal="center"/>
    </xf>
    <xf numFmtId="0" fontId="9" fillId="3" borderId="0" xfId="35" applyFont="1" applyFill="1" applyAlignment="1">
      <alignment horizontal="center" vertical="center" wrapText="1"/>
    </xf>
    <xf numFmtId="0" fontId="8" fillId="3" borderId="21" xfId="35" applyFont="1" applyFill="1" applyBorder="1"/>
    <xf numFmtId="0" fontId="9" fillId="3" borderId="21" xfId="35" applyFont="1" applyFill="1" applyBorder="1" applyAlignment="1">
      <alignment horizontal="center" wrapText="1"/>
    </xf>
    <xf numFmtId="169" fontId="8" fillId="3" borderId="0" xfId="36" applyNumberFormat="1" applyFont="1" applyFill="1" applyBorder="1" applyAlignment="1">
      <alignment horizontal="right"/>
    </xf>
    <xf numFmtId="169" fontId="8" fillId="3" borderId="0" xfId="35" applyNumberFormat="1" applyFont="1" applyFill="1"/>
    <xf numFmtId="169" fontId="8" fillId="3" borderId="0" xfId="36" applyNumberFormat="1" applyFont="1" applyFill="1" applyAlignment="1">
      <alignment horizontal="right"/>
    </xf>
    <xf numFmtId="169" fontId="8" fillId="3" borderId="3" xfId="36" applyNumberFormat="1" applyFont="1" applyFill="1" applyBorder="1" applyAlignment="1">
      <alignment horizontal="right"/>
    </xf>
    <xf numFmtId="0" fontId="39" fillId="3" borderId="0" xfId="35" applyFont="1" applyFill="1"/>
    <xf numFmtId="169" fontId="39" fillId="3" borderId="0" xfId="36" applyNumberFormat="1" applyFont="1" applyFill="1" applyAlignment="1">
      <alignment horizontal="right"/>
    </xf>
    <xf numFmtId="0" fontId="39" fillId="0" borderId="0" xfId="35" applyFont="1"/>
    <xf numFmtId="170" fontId="8" fillId="3" borderId="0" xfId="36" applyNumberFormat="1" applyFont="1" applyFill="1" applyBorder="1" applyAlignment="1">
      <alignment horizontal="left" vertical="top" wrapText="1"/>
    </xf>
    <xf numFmtId="3" fontId="39" fillId="3" borderId="0" xfId="35" applyNumberFormat="1" applyFont="1" applyFill="1" applyAlignment="1">
      <alignment horizontal="center"/>
    </xf>
    <xf numFmtId="169" fontId="39" fillId="3" borderId="0" xfId="36" applyNumberFormat="1" applyFont="1" applyFill="1" applyBorder="1" applyAlignment="1">
      <alignment horizontal="right"/>
    </xf>
    <xf numFmtId="169" fontId="39" fillId="3" borderId="3" xfId="36" applyNumberFormat="1" applyFont="1" applyFill="1" applyBorder="1" applyAlignment="1">
      <alignment horizontal="right"/>
    </xf>
    <xf numFmtId="0" fontId="40" fillId="3" borderId="0" xfId="35" applyFont="1" applyFill="1"/>
    <xf numFmtId="0" fontId="42" fillId="3" borderId="0" xfId="35" applyFont="1" applyFill="1" applyAlignment="1">
      <alignment horizontal="center"/>
    </xf>
    <xf numFmtId="169" fontId="39" fillId="3" borderId="0" xfId="35" applyNumberFormat="1" applyFont="1" applyFill="1" applyAlignment="1">
      <alignment horizontal="center"/>
    </xf>
    <xf numFmtId="169" fontId="39" fillId="3" borderId="0" xfId="35" applyNumberFormat="1" applyFont="1" applyFill="1" applyAlignment="1">
      <alignment horizontal="right"/>
    </xf>
    <xf numFmtId="169" fontId="39" fillId="6" borderId="0" xfId="35" applyNumberFormat="1" applyFont="1" applyFill="1" applyAlignment="1">
      <alignment horizontal="center"/>
    </xf>
    <xf numFmtId="169" fontId="39" fillId="6" borderId="0" xfId="35" applyNumberFormat="1" applyFont="1" applyFill="1" applyAlignment="1">
      <alignment horizontal="right"/>
    </xf>
    <xf numFmtId="169" fontId="39" fillId="3" borderId="10" xfId="35" applyNumberFormat="1" applyFont="1" applyFill="1" applyBorder="1" applyAlignment="1">
      <alignment horizontal="center"/>
    </xf>
    <xf numFmtId="0" fontId="4" fillId="0" borderId="0" xfId="35" applyAlignment="1">
      <alignment horizontal="left" wrapText="1"/>
    </xf>
    <xf numFmtId="0" fontId="9" fillId="3" borderId="0" xfId="10" applyFont="1" applyFill="1" applyAlignment="1">
      <alignment vertical="top"/>
    </xf>
    <xf numFmtId="0" fontId="9" fillId="3" borderId="0" xfId="10" applyFont="1" applyFill="1" applyAlignment="1">
      <alignment horizontal="center"/>
    </xf>
    <xf numFmtId="0" fontId="8" fillId="0" borderId="0" xfId="10" applyAlignment="1">
      <alignment horizontal="left"/>
    </xf>
    <xf numFmtId="169" fontId="8" fillId="3" borderId="0" xfId="10" applyNumberFormat="1" applyFill="1"/>
    <xf numFmtId="169" fontId="8" fillId="6" borderId="0" xfId="10" applyNumberFormat="1" applyFill="1"/>
    <xf numFmtId="169" fontId="9" fillId="3" borderId="10" xfId="10" applyNumberFormat="1" applyFont="1" applyFill="1" applyBorder="1"/>
    <xf numFmtId="169" fontId="9" fillId="3" borderId="0" xfId="10" applyNumberFormat="1" applyFont="1" applyFill="1"/>
    <xf numFmtId="167" fontId="8" fillId="3" borderId="0" xfId="36" applyNumberFormat="1" applyFont="1" applyFill="1"/>
    <xf numFmtId="0" fontId="8" fillId="32" borderId="0" xfId="10" applyFill="1" applyAlignment="1">
      <alignment vertical="top"/>
    </xf>
    <xf numFmtId="0" fontId="8" fillId="32" borderId="0" xfId="10" applyFill="1"/>
    <xf numFmtId="0" fontId="9" fillId="32" borderId="0" xfId="10" applyFont="1" applyFill="1" applyAlignment="1">
      <alignment horizontal="center"/>
    </xf>
    <xf numFmtId="3" fontId="8" fillId="32" borderId="0" xfId="10" applyNumberFormat="1" applyFill="1"/>
    <xf numFmtId="0" fontId="9" fillId="32" borderId="0" xfId="10" applyFont="1" applyFill="1" applyAlignment="1">
      <alignment horizontal="center" vertical="center"/>
    </xf>
    <xf numFmtId="0" fontId="9" fillId="32" borderId="0" xfId="10" applyFont="1" applyFill="1" applyAlignment="1">
      <alignment horizontal="center" vertical="center" wrapText="1"/>
    </xf>
    <xf numFmtId="0" fontId="42" fillId="32" borderId="0" xfId="10" applyFont="1" applyFill="1" applyAlignment="1">
      <alignment vertical="top"/>
    </xf>
    <xf numFmtId="169" fontId="8" fillId="32" borderId="0" xfId="10" applyNumberFormat="1" applyFill="1"/>
    <xf numFmtId="0" fontId="8" fillId="32" borderId="0" xfId="10" applyFill="1" applyAlignment="1">
      <alignment vertical="top" wrapText="1"/>
    </xf>
    <xf numFmtId="169" fontId="8" fillId="32" borderId="0" xfId="10" applyNumberFormat="1" applyFill="1" applyAlignment="1">
      <alignment horizontal="right"/>
    </xf>
    <xf numFmtId="169" fontId="9" fillId="3" borderId="10" xfId="35" applyNumberFormat="1" applyFont="1" applyFill="1" applyBorder="1"/>
    <xf numFmtId="181" fontId="9" fillId="3" borderId="0" xfId="35" applyNumberFormat="1" applyFont="1" applyFill="1" applyAlignment="1">
      <alignment horizontal="left" vertical="top"/>
    </xf>
    <xf numFmtId="0" fontId="9" fillId="3" borderId="0" xfId="35" applyFont="1" applyFill="1" applyAlignment="1">
      <alignment vertical="top"/>
    </xf>
    <xf numFmtId="3" fontId="8" fillId="3" borderId="0" xfId="35" applyNumberFormat="1" applyFont="1" applyFill="1"/>
    <xf numFmtId="0" fontId="8" fillId="3" borderId="0" xfId="35" applyFont="1" applyFill="1" applyAlignment="1">
      <alignment horizontal="center" wrapText="1"/>
    </xf>
    <xf numFmtId="0" fontId="9" fillId="3" borderId="0" xfId="35" applyFont="1" applyFill="1" applyAlignment="1">
      <alignment horizontal="center" wrapText="1"/>
    </xf>
    <xf numFmtId="0" fontId="9" fillId="3" borderId="0" xfId="35" applyFont="1" applyFill="1" applyAlignment="1">
      <alignment horizontal="left"/>
    </xf>
    <xf numFmtId="0" fontId="9" fillId="3" borderId="0" xfId="35" applyFont="1" applyFill="1" applyAlignment="1">
      <alignment horizontal="center"/>
    </xf>
    <xf numFmtId="3" fontId="9" fillId="3" borderId="0" xfId="35" applyNumberFormat="1" applyFont="1" applyFill="1" applyAlignment="1">
      <alignment horizontal="center"/>
    </xf>
    <xf numFmtId="169" fontId="8" fillId="3" borderId="0" xfId="35" applyNumberFormat="1" applyFont="1" applyFill="1" applyAlignment="1">
      <alignment horizontal="right"/>
    </xf>
    <xf numFmtId="3" fontId="8" fillId="3" borderId="0" xfId="35" applyNumberFormat="1" applyFont="1" applyFill="1" applyAlignment="1">
      <alignment horizontal="right"/>
    </xf>
    <xf numFmtId="169" fontId="8" fillId="3" borderId="0" xfId="35" applyNumberFormat="1" applyFont="1" applyFill="1" applyAlignment="1">
      <alignment horizontal="right" vertical="center"/>
    </xf>
    <xf numFmtId="169" fontId="54" fillId="6" borderId="0" xfId="35" applyNumberFormat="1" applyFont="1" applyFill="1" applyAlignment="1">
      <alignment horizontal="right"/>
    </xf>
    <xf numFmtId="169" fontId="9" fillId="3" borderId="0" xfId="35" applyNumberFormat="1" applyFont="1" applyFill="1" applyAlignment="1">
      <alignment horizontal="right" vertical="center"/>
    </xf>
    <xf numFmtId="169" fontId="8" fillId="6" borderId="0" xfId="35" applyNumberFormat="1" applyFont="1" applyFill="1" applyAlignment="1">
      <alignment horizontal="right"/>
    </xf>
    <xf numFmtId="0" fontId="8" fillId="3" borderId="0" xfId="35" applyFont="1" applyFill="1" applyAlignment="1">
      <alignment vertical="center" wrapText="1"/>
    </xf>
    <xf numFmtId="169" fontId="8" fillId="6" borderId="0" xfId="35" applyNumberFormat="1" applyFont="1" applyFill="1" applyAlignment="1">
      <alignment horizontal="right" vertical="center"/>
    </xf>
    <xf numFmtId="0" fontId="9" fillId="3" borderId="0" xfId="35" applyFont="1" applyFill="1" applyAlignment="1">
      <alignment vertical="center"/>
    </xf>
    <xf numFmtId="169" fontId="8" fillId="3" borderId="10" xfId="35" applyNumberFormat="1" applyFont="1" applyFill="1" applyBorder="1" applyAlignment="1">
      <alignment horizontal="right" vertical="center"/>
    </xf>
    <xf numFmtId="169" fontId="9" fillId="3" borderId="10" xfId="35" applyNumberFormat="1" applyFont="1" applyFill="1" applyBorder="1" applyAlignment="1">
      <alignment horizontal="right" vertical="center"/>
    </xf>
    <xf numFmtId="169" fontId="9" fillId="3" borderId="0" xfId="35" applyNumberFormat="1" applyFont="1" applyFill="1" applyAlignment="1">
      <alignment horizontal="right"/>
    </xf>
    <xf numFmtId="0" fontId="8" fillId="3" borderId="0" xfId="35" applyFont="1" applyFill="1" applyAlignment="1">
      <alignment horizontal="left" vertical="top" wrapText="1"/>
    </xf>
    <xf numFmtId="0" fontId="18" fillId="3" borderId="0" xfId="35" applyFont="1" applyFill="1" applyAlignment="1">
      <alignment horizontal="left"/>
    </xf>
    <xf numFmtId="0" fontId="8" fillId="3" borderId="0" xfId="35" applyFont="1" applyFill="1" applyAlignment="1">
      <alignment vertical="top"/>
    </xf>
    <xf numFmtId="169" fontId="9" fillId="3" borderId="10" xfId="35" applyNumberFormat="1" applyFont="1" applyFill="1" applyBorder="1" applyAlignment="1">
      <alignment horizontal="right"/>
    </xf>
    <xf numFmtId="0" fontId="9" fillId="32" borderId="0" xfId="10" applyFont="1" applyFill="1"/>
    <xf numFmtId="0" fontId="8" fillId="0" borderId="20" xfId="10" applyBorder="1" applyAlignment="1">
      <alignment horizontal="center" vertical="center"/>
    </xf>
    <xf numFmtId="167" fontId="0" fillId="33" borderId="18" xfId="37" applyNumberFormat="1" applyFont="1" applyFill="1" applyBorder="1"/>
    <xf numFmtId="167" fontId="0" fillId="0" borderId="0" xfId="37" applyNumberFormat="1" applyFont="1"/>
    <xf numFmtId="167" fontId="0" fillId="0" borderId="18" xfId="37" applyNumberFormat="1" applyFont="1" applyBorder="1"/>
    <xf numFmtId="167" fontId="0" fillId="9" borderId="18" xfId="37" applyNumberFormat="1" applyFont="1" applyFill="1" applyBorder="1"/>
    <xf numFmtId="167" fontId="0" fillId="0" borderId="19" xfId="37" applyNumberFormat="1" applyFont="1" applyBorder="1"/>
    <xf numFmtId="0" fontId="0" fillId="5" borderId="2" xfId="0" applyFill="1" applyBorder="1" applyProtection="1">
      <protection locked="0"/>
    </xf>
    <xf numFmtId="0" fontId="0" fillId="5" borderId="15" xfId="0" applyFill="1" applyBorder="1" applyProtection="1">
      <protection locked="0"/>
    </xf>
    <xf numFmtId="0" fontId="8" fillId="0" borderId="4" xfId="10" applyBorder="1" applyAlignment="1">
      <alignment wrapText="1"/>
    </xf>
    <xf numFmtId="0" fontId="102" fillId="34" borderId="24" xfId="38" applyFont="1"/>
    <xf numFmtId="0" fontId="102" fillId="34" borderId="24" xfId="38" applyFont="1" applyAlignment="1">
      <alignment vertical="top" wrapText="1"/>
    </xf>
    <xf numFmtId="0" fontId="102" fillId="34" borderId="24" xfId="38" applyFont="1" applyAlignment="1">
      <alignment horizontal="center" vertical="center" wrapText="1"/>
    </xf>
    <xf numFmtId="0" fontId="102" fillId="9" borderId="24" xfId="38" applyFont="1" applyFill="1" applyAlignment="1">
      <alignment horizontal="center" vertical="center" wrapText="1"/>
    </xf>
    <xf numFmtId="0" fontId="104" fillId="35" borderId="24" xfId="39" applyFont="1" applyAlignment="1">
      <alignment horizontal="center" vertical="center"/>
    </xf>
    <xf numFmtId="167" fontId="102" fillId="34" borderId="24" xfId="38" applyNumberFormat="1" applyFont="1" applyAlignment="1">
      <alignment horizontal="right" vertical="center" wrapText="1"/>
    </xf>
    <xf numFmtId="44" fontId="102" fillId="34" borderId="24" xfId="38" applyNumberFormat="1" applyFont="1" applyAlignment="1">
      <alignment horizontal="right" vertical="center" wrapText="1"/>
    </xf>
    <xf numFmtId="167" fontId="104" fillId="35" borderId="24" xfId="39" applyNumberFormat="1" applyFont="1" applyAlignment="1">
      <alignment vertical="center"/>
    </xf>
    <xf numFmtId="167" fontId="104" fillId="35" borderId="24" xfId="39" applyNumberFormat="1" applyFont="1" applyAlignment="1">
      <alignment horizontal="right" vertical="center"/>
    </xf>
    <xf numFmtId="167" fontId="102" fillId="34" borderId="24" xfId="38" applyNumberFormat="1" applyFont="1" applyAlignment="1">
      <alignment horizontal="right" vertical="center"/>
    </xf>
    <xf numFmtId="0" fontId="105" fillId="34" borderId="24" xfId="38" applyFont="1" applyAlignment="1">
      <alignment vertical="top" wrapText="1"/>
    </xf>
    <xf numFmtId="0" fontId="102" fillId="34" borderId="24" xfId="38" applyFont="1" applyAlignment="1">
      <alignment vertical="center"/>
    </xf>
    <xf numFmtId="0" fontId="104" fillId="35" borderId="24" xfId="39" applyFont="1" applyAlignment="1">
      <alignment vertical="center"/>
    </xf>
    <xf numFmtId="167" fontId="102" fillId="34" borderId="24" xfId="38" applyNumberFormat="1" applyFont="1" applyAlignment="1">
      <alignment vertical="center"/>
    </xf>
    <xf numFmtId="44" fontId="102" fillId="34" borderId="24" xfId="38" applyNumberFormat="1" applyFont="1" applyAlignment="1">
      <alignment vertical="top" wrapText="1"/>
    </xf>
    <xf numFmtId="4" fontId="102" fillId="34" borderId="24" xfId="38" applyNumberFormat="1" applyFont="1" applyAlignment="1">
      <alignment vertical="top" wrapText="1"/>
    </xf>
    <xf numFmtId="167" fontId="104" fillId="35" borderId="24" xfId="39" applyNumberFormat="1" applyFont="1" applyAlignment="1">
      <alignment horizontal="right"/>
    </xf>
    <xf numFmtId="167" fontId="104" fillId="35" borderId="24" xfId="39" applyNumberFormat="1" applyFont="1"/>
    <xf numFmtId="262" fontId="73" fillId="3" borderId="0" xfId="0" applyNumberFormat="1" applyFont="1" applyFill="1"/>
    <xf numFmtId="169" fontId="8" fillId="17" borderId="0" xfId="0" applyNumberFormat="1" applyFont="1" applyFill="1"/>
    <xf numFmtId="263" fontId="36" fillId="0" borderId="0" xfId="9" applyNumberFormat="1" applyAlignment="1" applyProtection="1"/>
    <xf numFmtId="169" fontId="9" fillId="3" borderId="3" xfId="10" applyNumberFormat="1" applyFont="1" applyFill="1" applyBorder="1"/>
    <xf numFmtId="183" fontId="9" fillId="32" borderId="0" xfId="10" applyNumberFormat="1" applyFont="1" applyFill="1"/>
    <xf numFmtId="3" fontId="9" fillId="32" borderId="21" xfId="10" applyNumberFormat="1" applyFont="1" applyFill="1" applyBorder="1" applyAlignment="1">
      <alignment horizontal="center" wrapText="1"/>
    </xf>
    <xf numFmtId="169" fontId="68" fillId="0" borderId="18" xfId="10" applyNumberFormat="1" applyFont="1" applyBorder="1" applyAlignment="1">
      <alignment horizontal="center" vertical="top" wrapText="1"/>
    </xf>
    <xf numFmtId="3" fontId="9" fillId="3" borderId="21" xfId="10" applyNumberFormat="1" applyFont="1" applyFill="1" applyBorder="1" applyAlignment="1">
      <alignment horizontal="center" wrapText="1"/>
    </xf>
    <xf numFmtId="0" fontId="8" fillId="0" borderId="7" xfId="0" applyFont="1" applyBorder="1" applyAlignment="1">
      <alignment horizontal="center" vertical="center"/>
    </xf>
    <xf numFmtId="0" fontId="8" fillId="23" borderId="7" xfId="0" applyFont="1" applyFill="1" applyBorder="1" applyAlignment="1">
      <alignment horizontal="center" vertical="center" wrapText="1"/>
    </xf>
    <xf numFmtId="0" fontId="8" fillId="3" borderId="0" xfId="0" applyFont="1" applyFill="1" applyAlignment="1">
      <alignment horizontal="left" vertical="center" indent="1"/>
    </xf>
    <xf numFmtId="0" fontId="36" fillId="3" borderId="11" xfId="9" applyFill="1" applyBorder="1" applyAlignment="1" applyProtection="1">
      <alignment horizontal="left" vertical="center"/>
    </xf>
    <xf numFmtId="0" fontId="8" fillId="3" borderId="2" xfId="11" applyFill="1" applyBorder="1" applyAlignment="1">
      <alignment vertical="center"/>
    </xf>
    <xf numFmtId="0" fontId="8" fillId="3" borderId="15" xfId="11" applyFill="1" applyBorder="1" applyAlignment="1">
      <alignment vertical="center"/>
    </xf>
    <xf numFmtId="0" fontId="36" fillId="3" borderId="11" xfId="9" applyFill="1" applyBorder="1" applyAlignment="1" applyProtection="1">
      <alignment vertical="center"/>
    </xf>
    <xf numFmtId="0" fontId="8" fillId="3" borderId="2" xfId="11" applyFill="1" applyBorder="1" applyAlignment="1">
      <alignment horizontal="left" vertical="center"/>
    </xf>
    <xf numFmtId="0" fontId="32" fillId="0" borderId="0" xfId="11" applyFont="1"/>
    <xf numFmtId="0" fontId="8" fillId="0" borderId="0" xfId="11" applyAlignment="1">
      <alignment horizontal="right"/>
    </xf>
    <xf numFmtId="0" fontId="8" fillId="0" borderId="0" xfId="11" applyAlignment="1">
      <alignment vertical="center"/>
    </xf>
    <xf numFmtId="0" fontId="0" fillId="0" borderId="0" xfId="0" applyAlignment="1">
      <alignment vertical="center"/>
    </xf>
    <xf numFmtId="0" fontId="107" fillId="0" borderId="0" xfId="35" applyFont="1"/>
    <xf numFmtId="167" fontId="8" fillId="0" borderId="0" xfId="37" applyNumberFormat="1" applyFont="1"/>
    <xf numFmtId="167" fontId="107" fillId="9" borderId="0" xfId="35" applyNumberFormat="1" applyFont="1" applyFill="1"/>
    <xf numFmtId="0" fontId="107" fillId="9" borderId="0" xfId="35" applyFont="1" applyFill="1"/>
    <xf numFmtId="37" fontId="8" fillId="0" borderId="0" xfId="2" applyNumberFormat="1" applyFont="1" applyFill="1" applyProtection="1">
      <protection locked="0"/>
    </xf>
    <xf numFmtId="0" fontId="39" fillId="3" borderId="0" xfId="0" applyFont="1" applyFill="1" applyAlignment="1">
      <alignment horizontal="center" vertical="center"/>
    </xf>
    <xf numFmtId="0" fontId="12" fillId="3" borderId="0" xfId="0" applyFont="1" applyFill="1" applyAlignment="1">
      <alignment horizontal="center" vertical="center"/>
    </xf>
    <xf numFmtId="0" fontId="14" fillId="3" borderId="0" xfId="0" applyFont="1" applyFill="1" applyAlignment="1" applyProtection="1">
      <alignment horizontal="left" vertical="center"/>
      <protection locked="0"/>
    </xf>
    <xf numFmtId="0" fontId="0" fillId="3" borderId="0" xfId="0" applyFill="1" applyAlignment="1">
      <alignment wrapText="1"/>
    </xf>
    <xf numFmtId="0" fontId="89" fillId="3" borderId="0" xfId="0" applyFont="1" applyFill="1" applyAlignment="1">
      <alignment horizontal="center" vertical="top"/>
    </xf>
    <xf numFmtId="0" fontId="8" fillId="36" borderId="0" xfId="10" applyFill="1"/>
    <xf numFmtId="3" fontId="8" fillId="36" borderId="0" xfId="10" applyNumberFormat="1" applyFill="1"/>
    <xf numFmtId="169" fontId="8" fillId="36" borderId="0" xfId="10" applyNumberFormat="1" applyFill="1"/>
    <xf numFmtId="169" fontId="8" fillId="36" borderId="0" xfId="10" applyNumberFormat="1" applyFill="1" applyAlignment="1">
      <alignment horizontal="right"/>
    </xf>
    <xf numFmtId="169" fontId="8" fillId="36" borderId="10" xfId="10" applyNumberFormat="1" applyFill="1" applyBorder="1" applyAlignment="1">
      <alignment horizontal="right"/>
    </xf>
    <xf numFmtId="0" fontId="4" fillId="3" borderId="0" xfId="35" applyFill="1"/>
    <xf numFmtId="0" fontId="0" fillId="0" borderId="0" xfId="0" applyAlignment="1">
      <alignment wrapText="1"/>
    </xf>
    <xf numFmtId="0" fontId="9" fillId="22" borderId="8" xfId="0" applyFont="1" applyFill="1" applyBorder="1" applyAlignment="1">
      <alignment horizontal="center" wrapText="1"/>
    </xf>
    <xf numFmtId="255" fontId="39" fillId="3" borderId="12" xfId="2" applyNumberFormat="1" applyFont="1" applyFill="1" applyBorder="1" applyAlignment="1">
      <alignment horizontal="right" vertical="top" indent="1"/>
    </xf>
    <xf numFmtId="0" fontId="0" fillId="23" borderId="7" xfId="0" applyFill="1" applyBorder="1" applyAlignment="1">
      <alignment horizontal="center"/>
    </xf>
    <xf numFmtId="0" fontId="0" fillId="0" borderId="0" xfId="0" applyAlignment="1">
      <alignment horizontal="center" vertical="center" wrapText="1"/>
    </xf>
    <xf numFmtId="169" fontId="54" fillId="3" borderId="0" xfId="2" applyNumberFormat="1" applyFont="1" applyFill="1" applyBorder="1" applyAlignment="1">
      <alignment horizontal="center"/>
    </xf>
    <xf numFmtId="0" fontId="9" fillId="22" borderId="0" xfId="0" applyFont="1" applyFill="1" applyAlignment="1">
      <alignment horizontal="center" wrapText="1"/>
    </xf>
    <xf numFmtId="169" fontId="54" fillId="3" borderId="0" xfId="14" applyNumberFormat="1" applyFont="1" applyFill="1" applyBorder="1" applyAlignment="1">
      <alignment horizontal="right"/>
    </xf>
    <xf numFmtId="169" fontId="15" fillId="3" borderId="0" xfId="0" applyNumberFormat="1" applyFont="1" applyFill="1" applyAlignment="1">
      <alignment vertical="top"/>
    </xf>
    <xf numFmtId="169" fontId="54" fillId="3" borderId="0" xfId="2" applyNumberFormat="1" applyFont="1" applyFill="1" applyBorder="1" applyAlignment="1">
      <alignment horizontal="right"/>
    </xf>
    <xf numFmtId="169" fontId="54" fillId="3" borderId="0" xfId="0" applyNumberFormat="1" applyFont="1" applyFill="1" applyAlignment="1">
      <alignment horizontal="right" vertical="top" wrapText="1"/>
    </xf>
    <xf numFmtId="0" fontId="0" fillId="0" borderId="7" xfId="0" applyBorder="1" applyAlignment="1">
      <alignment horizontal="center"/>
    </xf>
    <xf numFmtId="0" fontId="8" fillId="23" borderId="0" xfId="11" applyFill="1"/>
    <xf numFmtId="169" fontId="9" fillId="6" borderId="11" xfId="0" applyNumberFormat="1" applyFont="1" applyFill="1" applyBorder="1"/>
    <xf numFmtId="169" fontId="9" fillId="5" borderId="11" xfId="0" applyNumberFormat="1" applyFont="1" applyFill="1" applyBorder="1"/>
    <xf numFmtId="169" fontId="9" fillId="5" borderId="2" xfId="0" applyNumberFormat="1" applyFont="1" applyFill="1" applyBorder="1"/>
    <xf numFmtId="169" fontId="9" fillId="5" borderId="15" xfId="0" applyNumberFormat="1" applyFont="1" applyFill="1" applyBorder="1"/>
    <xf numFmtId="169" fontId="8" fillId="5" borderId="7" xfId="0" applyNumberFormat="1" applyFont="1" applyFill="1" applyBorder="1"/>
    <xf numFmtId="0" fontId="8" fillId="5" borderId="0" xfId="0" applyFont="1" applyFill="1"/>
    <xf numFmtId="0" fontId="40" fillId="5" borderId="0" xfId="0" applyFont="1" applyFill="1"/>
    <xf numFmtId="0" fontId="40" fillId="5" borderId="9" xfId="0" applyFont="1" applyFill="1" applyBorder="1"/>
    <xf numFmtId="169" fontId="39" fillId="6" borderId="0" xfId="0" applyNumberFormat="1" applyFont="1" applyFill="1" applyAlignment="1">
      <alignment horizontal="center"/>
    </xf>
    <xf numFmtId="169" fontId="8" fillId="0" borderId="13" xfId="0" applyNumberFormat="1" applyFont="1" applyBorder="1" applyAlignment="1">
      <alignment horizontal="right"/>
    </xf>
    <xf numFmtId="169" fontId="55" fillId="27" borderId="17" xfId="0" applyNumberFormat="1" applyFont="1" applyFill="1" applyBorder="1" applyAlignment="1">
      <alignment horizontal="right"/>
    </xf>
    <xf numFmtId="0" fontId="8" fillId="0" borderId="9" xfId="0" applyFont="1" applyBorder="1" applyAlignment="1">
      <alignment horizontal="center"/>
    </xf>
    <xf numFmtId="169" fontId="15" fillId="0" borderId="0" xfId="0" applyNumberFormat="1" applyFont="1" applyAlignment="1">
      <alignment vertical="top"/>
    </xf>
    <xf numFmtId="169" fontId="54" fillId="0" borderId="0" xfId="0" applyNumberFormat="1" applyFont="1" applyAlignment="1">
      <alignment horizontal="right" vertical="top" wrapText="1"/>
    </xf>
    <xf numFmtId="169" fontId="43" fillId="4" borderId="0" xfId="0" applyNumberFormat="1" applyFont="1" applyFill="1"/>
    <xf numFmtId="169" fontId="55" fillId="27" borderId="17" xfId="0" applyNumberFormat="1" applyFont="1" applyFill="1" applyBorder="1"/>
    <xf numFmtId="169" fontId="54" fillId="0" borderId="0" xfId="14" applyNumberFormat="1" applyFont="1" applyBorder="1" applyAlignment="1">
      <alignment horizontal="right"/>
    </xf>
    <xf numFmtId="0" fontId="10" fillId="0" borderId="0" xfId="14" applyFont="1" applyBorder="1"/>
    <xf numFmtId="0" fontId="15" fillId="0" borderId="0" xfId="0" applyFont="1"/>
    <xf numFmtId="0" fontId="39" fillId="0" borderId="0" xfId="0" applyFont="1" applyAlignment="1">
      <alignment horizontal="left" vertical="top" indent="1"/>
    </xf>
    <xf numFmtId="0" fontId="49" fillId="0" borderId="0" xfId="0" applyFont="1"/>
    <xf numFmtId="169" fontId="43" fillId="0" borderId="6" xfId="0" applyNumberFormat="1" applyFont="1" applyBorder="1"/>
    <xf numFmtId="0" fontId="8" fillId="11" borderId="0" xfId="0" applyFont="1" applyFill="1" applyAlignment="1">
      <alignment horizontal="center"/>
    </xf>
    <xf numFmtId="0" fontId="8" fillId="22" borderId="0" xfId="0" applyFont="1" applyFill="1"/>
    <xf numFmtId="0" fontId="9" fillId="0" borderId="6" xfId="0" applyFont="1" applyBorder="1" applyAlignment="1">
      <alignment horizontal="center" wrapText="1"/>
    </xf>
    <xf numFmtId="0" fontId="9" fillId="0" borderId="6" xfId="0" applyFont="1" applyBorder="1" applyAlignment="1">
      <alignment horizontal="center"/>
    </xf>
    <xf numFmtId="167" fontId="9" fillId="0" borderId="6" xfId="2" applyNumberFormat="1" applyFont="1" applyFill="1" applyBorder="1" applyAlignment="1">
      <alignment horizontal="right"/>
    </xf>
    <xf numFmtId="0" fontId="84" fillId="25" borderId="0" xfId="10" applyFont="1" applyFill="1" applyAlignment="1">
      <alignment horizontal="center"/>
    </xf>
    <xf numFmtId="0" fontId="8" fillId="9" borderId="0" xfId="10" applyFill="1" applyAlignment="1">
      <alignment wrapText="1"/>
    </xf>
    <xf numFmtId="0" fontId="8" fillId="9" borderId="0" xfId="10" applyFill="1" applyAlignment="1">
      <alignment vertical="center" wrapText="1"/>
    </xf>
    <xf numFmtId="0" fontId="84" fillId="9" borderId="0" xfId="10" applyFont="1" applyFill="1"/>
    <xf numFmtId="169" fontId="39" fillId="5" borderId="10" xfId="2" applyNumberFormat="1" applyFont="1" applyFill="1" applyBorder="1" applyAlignment="1">
      <alignment horizontal="right"/>
    </xf>
    <xf numFmtId="169" fontId="39" fillId="0" borderId="3" xfId="0" applyNumberFormat="1" applyFont="1" applyBorder="1" applyAlignment="1">
      <alignment horizontal="center"/>
    </xf>
    <xf numFmtId="169" fontId="39" fillId="0" borderId="0" xfId="0" applyNumberFormat="1" applyFont="1" applyAlignment="1">
      <alignment horizontal="center"/>
    </xf>
    <xf numFmtId="0" fontId="9" fillId="32" borderId="0" xfId="0" applyFont="1" applyFill="1"/>
    <xf numFmtId="0" fontId="11" fillId="32" borderId="0" xfId="0" applyFont="1" applyFill="1"/>
    <xf numFmtId="165" fontId="9" fillId="6" borderId="0" xfId="0" applyNumberFormat="1" applyFont="1" applyFill="1"/>
    <xf numFmtId="0" fontId="76" fillId="11" borderId="7" xfId="0" applyFont="1" applyFill="1" applyBorder="1"/>
    <xf numFmtId="0" fontId="76" fillId="22" borderId="8" xfId="0" applyFont="1" applyFill="1" applyBorder="1"/>
    <xf numFmtId="0" fontId="77" fillId="0" borderId="7" xfId="0" applyFont="1" applyBorder="1"/>
    <xf numFmtId="0" fontId="75" fillId="0" borderId="7" xfId="0" applyFont="1" applyBorder="1"/>
    <xf numFmtId="0" fontId="76" fillId="22" borderId="7" xfId="0" applyFont="1" applyFill="1" applyBorder="1" applyAlignment="1">
      <alignment vertical="top"/>
    </xf>
    <xf numFmtId="0" fontId="39" fillId="0" borderId="7" xfId="0" applyFont="1" applyBorder="1" applyAlignment="1">
      <alignment horizontal="left" vertical="top" indent="1"/>
    </xf>
    <xf numFmtId="3" fontId="75" fillId="17" borderId="0" xfId="4" applyNumberFormat="1" applyFont="1" applyFill="1"/>
    <xf numFmtId="170" fontId="77" fillId="6" borderId="0" xfId="2" applyNumberFormat="1" applyFont="1" applyFill="1" applyBorder="1" applyAlignment="1">
      <alignment horizontal="center"/>
    </xf>
    <xf numFmtId="170" fontId="75" fillId="6" borderId="0" xfId="2" applyNumberFormat="1" applyFont="1" applyFill="1" applyBorder="1" applyAlignment="1">
      <alignment horizontal="center"/>
    </xf>
    <xf numFmtId="0" fontId="76" fillId="6" borderId="0" xfId="11" applyFont="1" applyFill="1"/>
    <xf numFmtId="0" fontId="76" fillId="6" borderId="12" xfId="11" applyFont="1" applyFill="1" applyBorder="1"/>
    <xf numFmtId="0" fontId="76" fillId="0" borderId="0" xfId="11" applyFont="1"/>
    <xf numFmtId="0" fontId="76" fillId="6" borderId="0" xfId="11" applyFont="1" applyFill="1" applyAlignment="1">
      <alignment wrapText="1"/>
    </xf>
    <xf numFmtId="0" fontId="76" fillId="6" borderId="12" xfId="11" applyFont="1" applyFill="1" applyBorder="1" applyAlignment="1">
      <alignment wrapText="1"/>
    </xf>
    <xf numFmtId="0" fontId="26" fillId="0" borderId="0" xfId="11" applyFont="1"/>
    <xf numFmtId="0" fontId="76" fillId="17" borderId="0" xfId="11" applyFont="1" applyFill="1"/>
    <xf numFmtId="0" fontId="76" fillId="17" borderId="12" xfId="11" applyFont="1" applyFill="1" applyBorder="1" applyAlignment="1">
      <alignment wrapText="1"/>
    </xf>
    <xf numFmtId="0" fontId="26" fillId="17" borderId="0" xfId="11" applyFont="1" applyFill="1"/>
    <xf numFmtId="0" fontId="26" fillId="17" borderId="12" xfId="11" applyFont="1" applyFill="1" applyBorder="1"/>
    <xf numFmtId="0" fontId="76" fillId="17" borderId="0" xfId="11" applyFont="1" applyFill="1" applyAlignment="1">
      <alignment wrapText="1"/>
    </xf>
    <xf numFmtId="170" fontId="77" fillId="17" borderId="0" xfId="2" applyNumberFormat="1" applyFont="1" applyFill="1" applyBorder="1" applyAlignment="1">
      <alignment horizontal="center"/>
    </xf>
    <xf numFmtId="170" fontId="75" fillId="17" borderId="0" xfId="2" applyNumberFormat="1" applyFont="1" applyFill="1" applyBorder="1" applyAlignment="1">
      <alignment horizontal="center"/>
    </xf>
    <xf numFmtId="0" fontId="76" fillId="17" borderId="12" xfId="11" applyFont="1" applyFill="1" applyBorder="1"/>
    <xf numFmtId="169" fontId="8" fillId="10" borderId="11" xfId="0" applyNumberFormat="1" applyFont="1" applyFill="1" applyBorder="1" applyAlignment="1">
      <alignment horizontal="right"/>
    </xf>
    <xf numFmtId="169" fontId="8" fillId="10" borderId="2" xfId="0" applyNumberFormat="1" applyFont="1" applyFill="1" applyBorder="1" applyAlignment="1">
      <alignment horizontal="right"/>
    </xf>
    <xf numFmtId="169" fontId="8" fillId="10" borderId="15" xfId="0" applyNumberFormat="1" applyFont="1" applyFill="1" applyBorder="1" applyAlignment="1">
      <alignment horizontal="right"/>
    </xf>
    <xf numFmtId="0" fontId="79" fillId="0" borderId="7" xfId="0" applyFont="1" applyBorder="1" applyAlignment="1">
      <alignment horizontal="center"/>
    </xf>
    <xf numFmtId="167" fontId="8" fillId="22" borderId="8" xfId="2" applyNumberFormat="1" applyFont="1" applyFill="1" applyBorder="1" applyAlignment="1">
      <alignment horizontal="center"/>
    </xf>
    <xf numFmtId="167" fontId="8" fillId="11" borderId="7" xfId="2" applyNumberFormat="1" applyFont="1" applyFill="1" applyBorder="1" applyAlignment="1">
      <alignment horizontal="center"/>
    </xf>
    <xf numFmtId="167" fontId="8" fillId="0" borderId="7" xfId="2" applyNumberFormat="1" applyFont="1" applyFill="1" applyBorder="1" applyAlignment="1">
      <alignment horizontal="center"/>
    </xf>
    <xf numFmtId="167" fontId="8" fillId="22" borderId="7" xfId="2" applyNumberFormat="1" applyFont="1" applyFill="1" applyBorder="1" applyAlignment="1">
      <alignment horizontal="center"/>
    </xf>
    <xf numFmtId="0" fontId="8" fillId="0" borderId="6" xfId="0" applyFont="1" applyBorder="1" applyAlignment="1">
      <alignment horizontal="center"/>
    </xf>
    <xf numFmtId="167" fontId="8" fillId="0" borderId="9" xfId="2" applyNumberFormat="1" applyFont="1" applyFill="1" applyBorder="1" applyAlignment="1">
      <alignment horizontal="center"/>
    </xf>
    <xf numFmtId="167" fontId="8" fillId="0" borderId="6" xfId="2" applyNumberFormat="1" applyFont="1" applyFill="1" applyBorder="1" applyAlignment="1">
      <alignment horizontal="center"/>
    </xf>
    <xf numFmtId="169" fontId="54" fillId="0" borderId="7" xfId="0" applyNumberFormat="1" applyFont="1" applyBorder="1"/>
    <xf numFmtId="169" fontId="79" fillId="0" borderId="7" xfId="0" applyNumberFormat="1" applyFont="1" applyBorder="1"/>
    <xf numFmtId="169" fontId="54" fillId="0" borderId="7" xfId="0" applyNumberFormat="1" applyFont="1" applyBorder="1" applyAlignment="1">
      <alignment horizontal="right"/>
    </xf>
    <xf numFmtId="169" fontId="54" fillId="0" borderId="7" xfId="14" applyNumberFormat="1" applyFont="1" applyBorder="1" applyAlignment="1">
      <alignment horizontal="right"/>
    </xf>
    <xf numFmtId="0" fontId="79" fillId="0" borderId="7" xfId="0" applyFont="1" applyBorder="1" applyAlignment="1">
      <alignment horizontal="left"/>
    </xf>
    <xf numFmtId="169" fontId="54" fillId="0" borderId="7" xfId="2" applyNumberFormat="1" applyFont="1" applyFill="1" applyBorder="1" applyAlignment="1">
      <alignment horizontal="right"/>
    </xf>
    <xf numFmtId="169" fontId="55" fillId="0" borderId="7" xfId="0" applyNumberFormat="1" applyFont="1" applyBorder="1" applyAlignment="1">
      <alignment horizontal="right"/>
    </xf>
    <xf numFmtId="169" fontId="54" fillId="0" borderId="7" xfId="0" applyNumberFormat="1" applyFont="1" applyBorder="1" applyAlignment="1">
      <alignment horizontal="right" vertical="top" wrapText="1"/>
    </xf>
    <xf numFmtId="0" fontId="44" fillId="3" borderId="0" xfId="0" applyFont="1" applyFill="1" applyAlignment="1">
      <alignment horizontal="left" vertical="center"/>
    </xf>
    <xf numFmtId="0" fontId="44" fillId="0" borderId="0" xfId="0" applyFont="1" applyAlignment="1">
      <alignment horizontal="left" vertical="center"/>
    </xf>
    <xf numFmtId="0" fontId="44" fillId="17" borderId="0" xfId="0" applyFont="1" applyFill="1" applyAlignment="1">
      <alignment vertical="center"/>
    </xf>
    <xf numFmtId="0" fontId="24" fillId="3" borderId="0" xfId="9" applyFont="1" applyFill="1" applyBorder="1" applyAlignment="1" applyProtection="1">
      <alignment horizontal="left" vertical="top"/>
    </xf>
    <xf numFmtId="0" fontId="36" fillId="0" borderId="0" xfId="9" quotePrefix="1" applyFill="1" applyAlignment="1" applyProtection="1">
      <alignment horizontal="left"/>
    </xf>
    <xf numFmtId="3" fontId="9" fillId="0" borderId="10" xfId="0" applyNumberFormat="1" applyFont="1" applyBorder="1"/>
    <xf numFmtId="0" fontId="8" fillId="0" borderId="0" xfId="10" applyAlignment="1">
      <alignment vertical="top"/>
    </xf>
    <xf numFmtId="170" fontId="27" fillId="0" borderId="0" xfId="11" applyNumberFormat="1" applyFont="1"/>
    <xf numFmtId="170" fontId="75" fillId="17" borderId="23" xfId="2" applyNumberFormat="1" applyFont="1" applyFill="1" applyBorder="1" applyAlignment="1">
      <alignment horizontal="center"/>
    </xf>
    <xf numFmtId="0" fontId="8" fillId="3" borderId="0" xfId="11" applyFill="1" applyAlignment="1">
      <alignment horizontal="left" vertical="top" wrapText="1"/>
    </xf>
    <xf numFmtId="0" fontId="8" fillId="3" borderId="0" xfId="11" applyFill="1" applyAlignment="1">
      <alignment horizontal="left" vertical="top"/>
    </xf>
    <xf numFmtId="0" fontId="8" fillId="3" borderId="19" xfId="10" applyFill="1" applyBorder="1" applyAlignment="1">
      <alignment horizontal="left" vertical="top" wrapText="1"/>
    </xf>
    <xf numFmtId="0" fontId="8" fillId="10" borderId="0" xfId="0" applyFont="1" applyFill="1" applyAlignment="1">
      <alignment wrapText="1"/>
    </xf>
    <xf numFmtId="0" fontId="8" fillId="0" borderId="20" xfId="0" applyFont="1" applyBorder="1"/>
    <xf numFmtId="0" fontId="8" fillId="3" borderId="18" xfId="0" applyFont="1" applyFill="1" applyBorder="1"/>
    <xf numFmtId="169" fontId="8" fillId="3" borderId="18" xfId="0" applyNumberFormat="1" applyFont="1" applyFill="1" applyBorder="1"/>
    <xf numFmtId="0" fontId="8" fillId="0" borderId="11" xfId="0" applyFont="1" applyBorder="1" applyAlignment="1">
      <alignment horizontal="right"/>
    </xf>
    <xf numFmtId="0" fontId="8" fillId="0" borderId="2" xfId="0" applyFont="1" applyBorder="1" applyAlignment="1">
      <alignment horizontal="right"/>
    </xf>
    <xf numFmtId="0" fontId="8" fillId="0" borderId="15" xfId="0" applyFont="1" applyBorder="1" applyAlignment="1">
      <alignment horizontal="right"/>
    </xf>
    <xf numFmtId="169" fontId="8" fillId="10" borderId="11" xfId="0" applyNumberFormat="1" applyFont="1" applyFill="1" applyBorder="1"/>
    <xf numFmtId="169" fontId="8" fillId="10" borderId="2" xfId="0" applyNumberFormat="1" applyFont="1" applyFill="1" applyBorder="1"/>
    <xf numFmtId="169" fontId="8" fillId="10" borderId="15" xfId="0" applyNumberFormat="1" applyFont="1" applyFill="1" applyBorder="1"/>
    <xf numFmtId="169" fontId="8" fillId="0" borderId="11" xfId="0" applyNumberFormat="1" applyFont="1" applyBorder="1"/>
    <xf numFmtId="169" fontId="8" fillId="0" borderId="2" xfId="0" applyNumberFormat="1" applyFont="1" applyBorder="1"/>
    <xf numFmtId="169" fontId="8" fillId="0" borderId="15" xfId="0" applyNumberFormat="1" applyFont="1" applyBorder="1"/>
    <xf numFmtId="196" fontId="73" fillId="0" borderId="0" xfId="10" applyNumberFormat="1" applyFont="1"/>
    <xf numFmtId="265" fontId="73" fillId="0" borderId="0" xfId="10" applyNumberFormat="1" applyFont="1" applyAlignment="1">
      <alignment vertical="top"/>
    </xf>
    <xf numFmtId="195" fontId="73" fillId="0" borderId="0" xfId="10" applyNumberFormat="1" applyFont="1"/>
    <xf numFmtId="266" fontId="73" fillId="0" borderId="0" xfId="10" applyNumberFormat="1" applyFont="1"/>
    <xf numFmtId="259" fontId="73" fillId="0" borderId="0" xfId="10" applyNumberFormat="1" applyFont="1" applyAlignment="1">
      <alignment horizontal="left"/>
    </xf>
    <xf numFmtId="266" fontId="73" fillId="0" borderId="0" xfId="10" applyNumberFormat="1" applyFont="1" applyAlignment="1">
      <alignment horizontal="left"/>
    </xf>
    <xf numFmtId="169" fontId="8" fillId="15" borderId="0" xfId="0" applyNumberFormat="1" applyFont="1" applyFill="1"/>
    <xf numFmtId="169" fontId="93" fillId="3" borderId="0" xfId="0" applyNumberFormat="1" applyFont="1" applyFill="1" applyAlignment="1">
      <alignment horizontal="right"/>
    </xf>
    <xf numFmtId="0" fontId="8" fillId="3" borderId="4" xfId="0" applyFont="1" applyFill="1" applyBorder="1" applyAlignment="1">
      <alignment vertical="top" wrapText="1"/>
    </xf>
    <xf numFmtId="0" fontId="8" fillId="3" borderId="4" xfId="0" applyFont="1" applyFill="1" applyBorder="1" applyAlignment="1">
      <alignment horizontal="left" vertical="top" wrapText="1"/>
    </xf>
    <xf numFmtId="0" fontId="43" fillId="3" borderId="0" xfId="11" applyFont="1" applyFill="1"/>
    <xf numFmtId="0" fontId="73" fillId="3" borderId="0" xfId="9" applyFont="1" applyFill="1" applyAlignment="1" applyProtection="1"/>
    <xf numFmtId="0" fontId="93" fillId="3" borderId="0" xfId="11" applyFont="1" applyFill="1"/>
    <xf numFmtId="0" fontId="9" fillId="26" borderId="20" xfId="10" applyFont="1" applyFill="1" applyBorder="1"/>
    <xf numFmtId="0" fontId="8" fillId="3" borderId="20" xfId="10" applyFill="1" applyBorder="1" applyAlignment="1">
      <alignment vertical="top" wrapText="1"/>
    </xf>
    <xf numFmtId="0" fontId="8" fillId="0" borderId="0" xfId="35" applyFont="1" applyAlignment="1">
      <alignment horizontal="center"/>
    </xf>
    <xf numFmtId="169" fontId="8" fillId="0" borderId="0" xfId="36" applyNumberFormat="1" applyFont="1" applyFill="1" applyAlignment="1">
      <alignment horizontal="right"/>
    </xf>
    <xf numFmtId="169" fontId="39" fillId="0" borderId="0" xfId="36" applyNumberFormat="1" applyFont="1" applyFill="1" applyAlignment="1">
      <alignment horizontal="right"/>
    </xf>
    <xf numFmtId="169" fontId="8" fillId="0" borderId="0" xfId="35" applyNumberFormat="1" applyFont="1" applyAlignment="1">
      <alignment horizontal="right" vertical="center"/>
    </xf>
    <xf numFmtId="169" fontId="8" fillId="0" borderId="0" xfId="35" applyNumberFormat="1" applyFont="1" applyAlignment="1">
      <alignment horizontal="right"/>
    </xf>
    <xf numFmtId="0" fontId="93" fillId="0" borderId="0" xfId="11" applyFont="1"/>
    <xf numFmtId="0" fontId="70" fillId="0" borderId="7" xfId="10" applyFont="1" applyBorder="1" applyAlignment="1">
      <alignment horizontal="center" vertical="top" wrapText="1"/>
    </xf>
    <xf numFmtId="169" fontId="68" fillId="0" borderId="12" xfId="10" applyNumberFormat="1" applyFont="1" applyBorder="1" applyAlignment="1">
      <alignment horizontal="center" vertical="top" wrapText="1"/>
    </xf>
    <xf numFmtId="169" fontId="68" fillId="17" borderId="12" xfId="10" applyNumberFormat="1" applyFont="1" applyFill="1" applyBorder="1" applyAlignment="1">
      <alignment horizontal="center" vertical="top" wrapText="1"/>
    </xf>
    <xf numFmtId="169" fontId="68" fillId="6" borderId="12" xfId="10" applyNumberFormat="1" applyFont="1" applyFill="1" applyBorder="1" applyAlignment="1">
      <alignment horizontal="center" vertical="top" wrapText="1"/>
    </xf>
    <xf numFmtId="169" fontId="68" fillId="11" borderId="18" xfId="10" applyNumberFormat="1" applyFont="1" applyFill="1" applyBorder="1" applyAlignment="1">
      <alignment horizontal="center" vertical="top" wrapText="1"/>
    </xf>
    <xf numFmtId="169" fontId="68" fillId="17" borderId="18" xfId="10" applyNumberFormat="1" applyFont="1" applyFill="1" applyBorder="1" applyAlignment="1">
      <alignment horizontal="center" vertical="top" wrapText="1"/>
    </xf>
    <xf numFmtId="0" fontId="68" fillId="18" borderId="0" xfId="10" applyFont="1" applyFill="1" applyAlignment="1">
      <alignment horizontal="center" vertical="top" wrapText="1"/>
    </xf>
    <xf numFmtId="0" fontId="67" fillId="8" borderId="0" xfId="10" applyFont="1" applyFill="1" applyAlignment="1">
      <alignment horizontal="center" vertical="top" wrapText="1"/>
    </xf>
    <xf numFmtId="0" fontId="67" fillId="18" borderId="0" xfId="10" applyFont="1" applyFill="1" applyAlignment="1">
      <alignment horizontal="center" vertical="top" wrapText="1"/>
    </xf>
    <xf numFmtId="0" fontId="70" fillId="8" borderId="0" xfId="10" applyFont="1" applyFill="1" applyAlignment="1">
      <alignment horizontal="center" vertical="top" wrapText="1"/>
    </xf>
    <xf numFmtId="0" fontId="68" fillId="17" borderId="0" xfId="10" applyFont="1" applyFill="1" applyAlignment="1">
      <alignment horizontal="center" vertical="top" wrapText="1"/>
    </xf>
    <xf numFmtId="0" fontId="70" fillId="0" borderId="0" xfId="10" applyFont="1" applyAlignment="1">
      <alignment horizontal="center" vertical="top" wrapText="1"/>
    </xf>
    <xf numFmtId="0" fontId="68" fillId="3" borderId="0" xfId="10" applyFont="1" applyFill="1" applyAlignment="1">
      <alignment horizontal="center" vertical="top" wrapText="1"/>
    </xf>
    <xf numFmtId="0" fontId="71" fillId="8" borderId="0" xfId="10" applyFont="1" applyFill="1" applyAlignment="1">
      <alignment horizontal="center" vertical="top" wrapText="1"/>
    </xf>
    <xf numFmtId="0" fontId="71" fillId="18" borderId="0" xfId="10" applyFont="1" applyFill="1" applyAlignment="1">
      <alignment horizontal="center" vertical="top" wrapText="1"/>
    </xf>
    <xf numFmtId="0" fontId="70" fillId="18" borderId="0" xfId="10" applyFont="1" applyFill="1" applyAlignment="1">
      <alignment horizontal="center" vertical="top" wrapText="1"/>
    </xf>
    <xf numFmtId="0" fontId="71" fillId="15" borderId="0" xfId="10" applyFont="1" applyFill="1" applyAlignment="1">
      <alignment horizontal="center" vertical="top" wrapText="1"/>
    </xf>
    <xf numFmtId="0" fontId="70" fillId="5" borderId="0" xfId="10" applyFont="1" applyFill="1" applyAlignment="1">
      <alignment horizontal="center" vertical="top" wrapText="1"/>
    </xf>
    <xf numFmtId="0" fontId="67" fillId="5" borderId="0" xfId="10" applyFont="1" applyFill="1" applyAlignment="1">
      <alignment horizontal="center" vertical="top" wrapText="1"/>
    </xf>
    <xf numFmtId="169" fontId="8" fillId="0" borderId="0" xfId="2" applyNumberFormat="1" applyFont="1" applyFill="1" applyBorder="1" applyAlignment="1">
      <alignment horizontal="right"/>
    </xf>
    <xf numFmtId="169" fontId="8" fillId="0" borderId="10" xfId="0" applyNumberFormat="1" applyFont="1" applyBorder="1" applyAlignment="1">
      <alignment horizontal="right"/>
    </xf>
    <xf numFmtId="0" fontId="24" fillId="3" borderId="7" xfId="41" applyFont="1" applyFill="1" applyBorder="1" applyAlignment="1" applyProtection="1">
      <alignment horizontal="left"/>
    </xf>
    <xf numFmtId="267" fontId="73" fillId="0" borderId="0" xfId="0" applyNumberFormat="1" applyFont="1"/>
    <xf numFmtId="268" fontId="73" fillId="3" borderId="0" xfId="0" applyNumberFormat="1" applyFont="1" applyFill="1"/>
    <xf numFmtId="264" fontId="36" fillId="0" borderId="0" xfId="9" applyNumberFormat="1" applyAlignment="1" applyProtection="1">
      <alignment vertical="top"/>
    </xf>
    <xf numFmtId="169" fontId="9" fillId="3" borderId="10" xfId="0" applyNumberFormat="1" applyFont="1" applyFill="1" applyBorder="1" applyAlignment="1">
      <alignment horizontal="right" vertical="top" wrapText="1"/>
    </xf>
    <xf numFmtId="169" fontId="8" fillId="6" borderId="0" xfId="0" applyNumberFormat="1" applyFont="1" applyFill="1" applyAlignment="1">
      <alignment horizontal="right" vertical="top" wrapText="1"/>
    </xf>
    <xf numFmtId="167" fontId="8" fillId="3" borderId="10" xfId="2" applyNumberFormat="1" applyFont="1" applyFill="1" applyBorder="1" applyAlignment="1">
      <alignment horizontal="right"/>
    </xf>
    <xf numFmtId="0" fontId="9" fillId="6" borderId="0" xfId="0" applyFont="1" applyFill="1"/>
    <xf numFmtId="169" fontId="9" fillId="6" borderId="0" xfId="0" applyNumberFormat="1" applyFont="1" applyFill="1"/>
    <xf numFmtId="169" fontId="9" fillId="6" borderId="0" xfId="0" applyNumberFormat="1" applyFont="1" applyFill="1" applyAlignment="1">
      <alignment vertical="top"/>
    </xf>
    <xf numFmtId="0" fontId="9" fillId="13" borderId="0" xfId="0" applyFont="1" applyFill="1" applyAlignment="1">
      <alignment vertical="top"/>
    </xf>
    <xf numFmtId="0" fontId="8" fillId="13" borderId="0" xfId="0" applyFont="1" applyFill="1"/>
    <xf numFmtId="0" fontId="0" fillId="0" borderId="0" xfId="0" applyAlignment="1">
      <alignment horizontal="left" indent="1"/>
    </xf>
    <xf numFmtId="0" fontId="0" fillId="0" borderId="0" xfId="0" applyAlignment="1">
      <alignment horizontal="left" wrapText="1" indent="1"/>
    </xf>
    <xf numFmtId="0" fontId="8" fillId="5" borderId="40" xfId="0" applyFont="1" applyFill="1" applyBorder="1" applyProtection="1">
      <protection locked="0"/>
    </xf>
    <xf numFmtId="0" fontId="8" fillId="5" borderId="0" xfId="0" applyFont="1" applyFill="1" applyProtection="1">
      <protection locked="0"/>
    </xf>
    <xf numFmtId="0" fontId="8" fillId="5" borderId="41" xfId="0" applyFont="1" applyFill="1" applyBorder="1" applyProtection="1">
      <protection locked="0"/>
    </xf>
    <xf numFmtId="169" fontId="8" fillId="3" borderId="19" xfId="0" applyNumberFormat="1" applyFont="1" applyFill="1" applyBorder="1"/>
    <xf numFmtId="0" fontId="0" fillId="0" borderId="0" xfId="0" applyAlignment="1">
      <alignment vertical="center" wrapText="1"/>
    </xf>
    <xf numFmtId="169" fontId="8" fillId="0" borderId="0" xfId="0" applyNumberFormat="1" applyFont="1" applyAlignment="1">
      <alignment horizontal="right" vertical="top" wrapText="1"/>
    </xf>
    <xf numFmtId="0" fontId="0" fillId="0" borderId="0" xfId="0" applyAlignment="1">
      <alignment horizontal="right" vertical="top" wrapText="1"/>
    </xf>
    <xf numFmtId="165" fontId="9" fillId="0" borderId="0" xfId="0" applyNumberFormat="1" applyFont="1" applyAlignment="1">
      <alignment vertical="top"/>
    </xf>
    <xf numFmtId="3" fontId="8" fillId="0" borderId="0" xfId="0" applyNumberFormat="1" applyFont="1" applyAlignment="1">
      <alignment vertical="top" wrapText="1"/>
    </xf>
    <xf numFmtId="165" fontId="8" fillId="0" borderId="0" xfId="0" applyNumberFormat="1" applyFont="1" applyAlignment="1">
      <alignment vertical="top"/>
    </xf>
    <xf numFmtId="0" fontId="26" fillId="6" borderId="0" xfId="11" applyFont="1" applyFill="1"/>
    <xf numFmtId="0" fontId="8" fillId="0" borderId="4" xfId="10" applyBorder="1" applyAlignment="1">
      <alignment vertical="top" wrapText="1"/>
    </xf>
    <xf numFmtId="0" fontId="9" fillId="3" borderId="12" xfId="0" applyFont="1" applyFill="1" applyBorder="1" applyAlignment="1">
      <alignment horizontal="center"/>
    </xf>
    <xf numFmtId="0" fontId="9" fillId="0" borderId="4" xfId="11" applyFont="1" applyBorder="1" applyAlignment="1">
      <alignment horizontal="left" wrapText="1"/>
    </xf>
    <xf numFmtId="0" fontId="68" fillId="0" borderId="7" xfId="10" applyFont="1" applyBorder="1" applyAlignment="1">
      <alignment horizontal="center" vertical="top" wrapText="1"/>
    </xf>
    <xf numFmtId="0" fontId="68" fillId="0" borderId="0" xfId="10" applyFont="1" applyAlignment="1">
      <alignment horizontal="center" vertical="top" wrapText="1"/>
    </xf>
    <xf numFmtId="0" fontId="67" fillId="0" borderId="7" xfId="10" applyFont="1" applyBorder="1" applyAlignment="1">
      <alignment horizontal="center" vertical="top" wrapText="1"/>
    </xf>
    <xf numFmtId="0" fontId="67" fillId="0" borderId="0" xfId="10" applyFont="1" applyAlignment="1">
      <alignment horizontal="center" vertical="top" wrapText="1"/>
    </xf>
    <xf numFmtId="0" fontId="8" fillId="7" borderId="0" xfId="0" applyFont="1" applyFill="1"/>
    <xf numFmtId="0" fontId="42" fillId="0" borderId="0" xfId="0" applyFont="1" applyAlignment="1">
      <alignment horizontal="center"/>
    </xf>
    <xf numFmtId="0" fontId="9" fillId="7" borderId="0" xfId="0" applyFont="1" applyFill="1"/>
    <xf numFmtId="0" fontId="8" fillId="5" borderId="8" xfId="0" applyFont="1" applyFill="1" applyBorder="1" applyAlignment="1" applyProtection="1">
      <alignment vertical="top"/>
      <protection locked="0"/>
    </xf>
    <xf numFmtId="0" fontId="8" fillId="5" borderId="3" xfId="0" applyFont="1" applyFill="1" applyBorder="1" applyAlignment="1" applyProtection="1">
      <alignment vertical="top"/>
      <protection locked="0"/>
    </xf>
    <xf numFmtId="0" fontId="8" fillId="5" borderId="14" xfId="0" applyFont="1" applyFill="1" applyBorder="1" applyAlignment="1" applyProtection="1">
      <alignment vertical="top"/>
      <protection locked="0"/>
    </xf>
    <xf numFmtId="0" fontId="8" fillId="5" borderId="6" xfId="0" applyFont="1" applyFill="1" applyBorder="1" applyAlignment="1" applyProtection="1">
      <alignment vertical="top"/>
      <protection locked="0"/>
    </xf>
    <xf numFmtId="0" fontId="8" fillId="5" borderId="13" xfId="0" applyFont="1" applyFill="1" applyBorder="1" applyAlignment="1" applyProtection="1">
      <alignment vertical="top"/>
      <protection locked="0"/>
    </xf>
    <xf numFmtId="0" fontId="103" fillId="5" borderId="9" xfId="41" applyFill="1" applyBorder="1"/>
    <xf numFmtId="0" fontId="8" fillId="0" borderId="0" xfId="11" applyAlignment="1">
      <alignment horizontal="center" vertical="top"/>
    </xf>
    <xf numFmtId="0" fontId="36" fillId="0" borderId="0" xfId="41" applyFont="1"/>
    <xf numFmtId="0" fontId="36" fillId="0" borderId="0" xfId="41" applyFont="1" applyAlignment="1">
      <alignment vertical="top"/>
    </xf>
    <xf numFmtId="0" fontId="36" fillId="0" borderId="0" xfId="41" applyFont="1" applyAlignment="1"/>
    <xf numFmtId="0" fontId="36" fillId="0" borderId="0" xfId="41" applyFont="1" applyFill="1" applyAlignment="1">
      <alignment vertical="top"/>
    </xf>
    <xf numFmtId="0" fontId="8" fillId="3" borderId="0" xfId="0" applyFont="1" applyFill="1" applyAlignment="1" applyProtection="1">
      <alignment horizontal="center"/>
      <protection locked="0"/>
    </xf>
    <xf numFmtId="0" fontId="9" fillId="6" borderId="0" xfId="0" applyFont="1" applyFill="1" applyProtection="1">
      <protection locked="0"/>
    </xf>
    <xf numFmtId="0" fontId="112" fillId="0" borderId="0" xfId="0" applyFont="1" applyAlignment="1">
      <alignment horizontal="center"/>
    </xf>
    <xf numFmtId="0" fontId="8" fillId="5" borderId="11" xfId="0" applyFont="1" applyFill="1" applyBorder="1"/>
    <xf numFmtId="165" fontId="42" fillId="0" borderId="0" xfId="0" applyNumberFormat="1" applyFont="1"/>
    <xf numFmtId="165" fontId="9" fillId="6" borderId="0" xfId="0" applyNumberFormat="1" applyFont="1" applyFill="1" applyAlignment="1">
      <alignment vertical="center"/>
    </xf>
    <xf numFmtId="0" fontId="39" fillId="6" borderId="0" xfId="0" applyFont="1" applyFill="1" applyAlignment="1">
      <alignment vertical="top"/>
    </xf>
    <xf numFmtId="0" fontId="9" fillId="6" borderId="0" xfId="0" applyFont="1" applyFill="1" applyAlignment="1">
      <alignment vertical="center"/>
    </xf>
    <xf numFmtId="0" fontId="8" fillId="6" borderId="0" xfId="0" applyFont="1" applyFill="1" applyAlignment="1">
      <alignment vertical="center"/>
    </xf>
    <xf numFmtId="165" fontId="9" fillId="17" borderId="0" xfId="0" applyNumberFormat="1" applyFont="1" applyFill="1" applyAlignment="1">
      <alignment vertical="center"/>
    </xf>
    <xf numFmtId="0" fontId="8" fillId="17" borderId="0" xfId="0" applyFont="1" applyFill="1" applyAlignment="1">
      <alignment vertical="top"/>
    </xf>
    <xf numFmtId="0" fontId="43" fillId="0" borderId="0" xfId="11" applyFont="1"/>
    <xf numFmtId="0" fontId="20" fillId="3" borderId="0" xfId="0" applyFont="1" applyFill="1" applyAlignment="1" applyProtection="1">
      <alignment vertical="center"/>
      <protection locked="0"/>
    </xf>
    <xf numFmtId="3" fontId="40" fillId="3" borderId="0" xfId="0" applyNumberFormat="1" applyFont="1" applyFill="1" applyAlignment="1">
      <alignment horizontal="center" vertical="top" wrapText="1"/>
    </xf>
    <xf numFmtId="3" fontId="40" fillId="3" borderId="0" xfId="0" applyNumberFormat="1" applyFont="1" applyFill="1" applyAlignment="1">
      <alignment vertical="top" wrapText="1"/>
    </xf>
    <xf numFmtId="169" fontId="9" fillId="0" borderId="0" xfId="0" applyNumberFormat="1" applyFont="1" applyAlignment="1">
      <alignment horizontal="right" vertical="center"/>
    </xf>
    <xf numFmtId="169" fontId="89" fillId="0" borderId="0" xfId="0" applyNumberFormat="1" applyFont="1" applyAlignment="1">
      <alignment horizontal="right" vertical="center"/>
    </xf>
    <xf numFmtId="169" fontId="54" fillId="0" borderId="0" xfId="0" applyNumberFormat="1" applyFont="1" applyAlignment="1">
      <alignment horizontal="right" vertical="center"/>
    </xf>
    <xf numFmtId="0" fontId="39" fillId="0" borderId="0" xfId="0" applyFont="1" applyAlignment="1">
      <alignment vertical="center" wrapText="1"/>
    </xf>
    <xf numFmtId="169" fontId="9" fillId="0" borderId="0" xfId="0" applyNumberFormat="1" applyFont="1" applyAlignment="1">
      <alignment horizontal="right"/>
    </xf>
    <xf numFmtId="165" fontId="87" fillId="0" borderId="0" xfId="0" applyNumberFormat="1" applyFont="1"/>
    <xf numFmtId="169" fontId="55" fillId="3" borderId="0" xfId="0" applyNumberFormat="1" applyFont="1" applyFill="1" applyAlignment="1">
      <alignment horizontal="center"/>
    </xf>
    <xf numFmtId="3" fontId="8" fillId="17" borderId="0" xfId="0" applyNumberFormat="1" applyFont="1" applyFill="1" applyAlignment="1">
      <alignment horizontal="center"/>
    </xf>
    <xf numFmtId="3" fontId="8" fillId="17" borderId="0" xfId="0" quotePrefix="1" applyNumberFormat="1" applyFont="1" applyFill="1" applyAlignment="1">
      <alignment horizontal="center"/>
    </xf>
    <xf numFmtId="0" fontId="9" fillId="3" borderId="2" xfId="0" quotePrefix="1" applyFont="1" applyFill="1" applyBorder="1" applyAlignment="1">
      <alignment horizontal="center" vertical="top"/>
    </xf>
    <xf numFmtId="0" fontId="78" fillId="6" borderId="0" xfId="0" applyFont="1" applyFill="1" applyAlignment="1">
      <alignment horizontal="left" vertical="top"/>
    </xf>
    <xf numFmtId="3" fontId="9" fillId="0" borderId="0" xfId="0" applyNumberFormat="1" applyFont="1" applyAlignment="1">
      <alignment vertical="top"/>
    </xf>
    <xf numFmtId="0" fontId="36" fillId="0" borderId="0" xfId="9" applyAlignment="1" applyProtection="1">
      <alignment horizontal="left" vertical="center"/>
    </xf>
    <xf numFmtId="0" fontId="8" fillId="0" borderId="4" xfId="11" applyBorder="1" applyAlignment="1">
      <alignment horizontal="left"/>
    </xf>
    <xf numFmtId="0" fontId="8" fillId="0" borderId="4" xfId="11" applyBorder="1" applyAlignment="1">
      <alignment horizontal="left" wrapText="1"/>
    </xf>
    <xf numFmtId="0" fontId="44" fillId="0" borderId="4" xfId="28" applyBorder="1"/>
    <xf numFmtId="0" fontId="0" fillId="0" borderId="4" xfId="11" applyFont="1" applyBorder="1" applyAlignment="1">
      <alignment horizontal="left"/>
    </xf>
    <xf numFmtId="0" fontId="0" fillId="0" borderId="4" xfId="11" applyFont="1" applyBorder="1" applyAlignment="1">
      <alignment horizontal="left" wrapText="1"/>
    </xf>
    <xf numFmtId="0" fontId="8" fillId="0" borderId="4" xfId="28" applyFont="1" applyBorder="1"/>
    <xf numFmtId="0" fontId="9" fillId="0" borderId="4" xfId="28" applyFont="1" applyBorder="1"/>
    <xf numFmtId="0" fontId="8" fillId="0" borderId="4" xfId="11" applyBorder="1"/>
    <xf numFmtId="0" fontId="9" fillId="0" borderId="4" xfId="11" applyFont="1" applyBorder="1" applyAlignment="1">
      <alignment horizontal="left"/>
    </xf>
    <xf numFmtId="0" fontId="44" fillId="0" borderId="0" xfId="28"/>
    <xf numFmtId="0" fontId="8" fillId="6" borderId="15" xfId="0" applyFont="1" applyFill="1" applyBorder="1"/>
    <xf numFmtId="0" fontId="8" fillId="5" borderId="2" xfId="0" applyFont="1" applyFill="1" applyBorder="1"/>
    <xf numFmtId="0" fontId="8" fillId="5" borderId="15" xfId="0" applyFont="1" applyFill="1" applyBorder="1"/>
    <xf numFmtId="0" fontId="8" fillId="0" borderId="7" xfId="10" applyBorder="1"/>
    <xf numFmtId="169" fontId="8" fillId="0" borderId="7" xfId="10" applyNumberFormat="1" applyBorder="1"/>
    <xf numFmtId="169" fontId="8" fillId="0" borderId="18" xfId="10" applyNumberFormat="1" applyBorder="1"/>
    <xf numFmtId="269" fontId="8" fillId="0" borderId="0" xfId="2" applyNumberFormat="1" applyFont="1" applyFill="1" applyProtection="1">
      <protection locked="0"/>
    </xf>
    <xf numFmtId="0" fontId="8" fillId="0" borderId="0" xfId="47" applyFont="1"/>
    <xf numFmtId="0" fontId="63" fillId="0" borderId="0" xfId="47" applyFont="1"/>
    <xf numFmtId="0" fontId="39" fillId="0" borderId="0" xfId="47" applyFont="1"/>
    <xf numFmtId="0" fontId="39" fillId="0" borderId="8" xfId="47" applyFont="1" applyBorder="1"/>
    <xf numFmtId="0" fontId="39" fillId="0" borderId="3" xfId="47" applyFont="1" applyBorder="1"/>
    <xf numFmtId="0" fontId="39" fillId="0" borderId="14" xfId="47" applyFont="1" applyBorder="1"/>
    <xf numFmtId="0" fontId="39" fillId="0" borderId="7" xfId="47" applyFont="1" applyBorder="1"/>
    <xf numFmtId="0" fontId="39" fillId="0" borderId="12" xfId="47" applyFont="1" applyBorder="1"/>
    <xf numFmtId="0" fontId="39" fillId="0" borderId="0" xfId="47" applyFont="1" applyAlignment="1">
      <alignment horizontal="left" vertical="top" wrapText="1"/>
    </xf>
    <xf numFmtId="0" fontId="103" fillId="0" borderId="0" xfId="41"/>
    <xf numFmtId="0" fontId="36" fillId="0" borderId="0" xfId="9" applyAlignment="1" applyProtection="1">
      <alignment vertical="top"/>
    </xf>
    <xf numFmtId="0" fontId="101" fillId="0" borderId="0" xfId="47" applyFont="1" applyAlignment="1">
      <alignment horizontal="left" vertical="top"/>
    </xf>
    <xf numFmtId="0" fontId="36" fillId="0" borderId="0" xfId="9" applyAlignment="1" applyProtection="1">
      <alignment vertical="center" wrapText="1"/>
    </xf>
    <xf numFmtId="0" fontId="72" fillId="14" borderId="0" xfId="47" applyFont="1" applyFill="1" applyAlignment="1">
      <alignment wrapText="1"/>
    </xf>
    <xf numFmtId="0" fontId="42" fillId="0" borderId="0" xfId="47" quotePrefix="1" applyFont="1"/>
    <xf numFmtId="0" fontId="39" fillId="0" borderId="0" xfId="47" applyFont="1" applyAlignment="1">
      <alignment wrapText="1"/>
    </xf>
    <xf numFmtId="0" fontId="72" fillId="14" borderId="0" xfId="47" applyFont="1" applyFill="1" applyAlignment="1">
      <alignment horizontal="left" vertical="center" wrapText="1"/>
    </xf>
    <xf numFmtId="0" fontId="72" fillId="14" borderId="0" xfId="47" applyFont="1" applyFill="1" applyAlignment="1">
      <alignment horizontal="center" vertical="center" wrapText="1"/>
    </xf>
    <xf numFmtId="167" fontId="102" fillId="34" borderId="24" xfId="48" applyNumberFormat="1" applyFont="1" applyFill="1" applyBorder="1" applyAlignment="1">
      <alignment horizontal="right" vertical="center" wrapText="1"/>
    </xf>
    <xf numFmtId="167" fontId="104" fillId="7" borderId="24" xfId="39" applyNumberFormat="1" applyFont="1" applyFill="1" applyAlignment="1">
      <alignment horizontal="right" vertical="center"/>
    </xf>
    <xf numFmtId="0" fontId="113" fillId="0" borderId="0" xfId="0" applyFont="1" applyAlignment="1">
      <alignment horizontal="left" vertical="top" wrapText="1"/>
    </xf>
    <xf numFmtId="0" fontId="113" fillId="0" borderId="0" xfId="0" applyFont="1" applyAlignment="1">
      <alignment horizontal="right" vertical="top" wrapText="1"/>
    </xf>
    <xf numFmtId="10" fontId="113" fillId="0" borderId="0" xfId="0" applyNumberFormat="1" applyFont="1" applyAlignment="1">
      <alignment horizontal="right" vertical="top" wrapText="1"/>
    </xf>
    <xf numFmtId="0" fontId="72" fillId="14" borderId="11" xfId="47" applyFont="1" applyFill="1" applyBorder="1"/>
    <xf numFmtId="0" fontId="63" fillId="14" borderId="2" xfId="47" applyFont="1" applyFill="1" applyBorder="1" applyAlignment="1">
      <alignment vertical="center"/>
    </xf>
    <xf numFmtId="0" fontId="63" fillId="14" borderId="15" xfId="47" applyFont="1" applyFill="1" applyBorder="1" applyAlignment="1">
      <alignment vertical="center"/>
    </xf>
    <xf numFmtId="0" fontId="101" fillId="0" borderId="0" xfId="47" applyFont="1"/>
    <xf numFmtId="0" fontId="72" fillId="14" borderId="0" xfId="47" applyFont="1" applyFill="1" applyAlignment="1">
      <alignment vertical="center" wrapText="1"/>
    </xf>
    <xf numFmtId="0" fontId="39" fillId="25" borderId="4" xfId="47" applyFont="1" applyFill="1" applyBorder="1" applyAlignment="1">
      <alignment wrapText="1"/>
    </xf>
    <xf numFmtId="167" fontId="39" fillId="0" borderId="0" xfId="48" applyNumberFormat="1" applyFont="1" applyAlignment="1">
      <alignment vertical="center"/>
    </xf>
    <xf numFmtId="167" fontId="104" fillId="35" borderId="24" xfId="48" applyNumberFormat="1" applyFont="1" applyFill="1" applyBorder="1" applyAlignment="1">
      <alignment vertical="center"/>
    </xf>
    <xf numFmtId="0" fontId="39" fillId="25" borderId="4" xfId="47" applyFont="1" applyFill="1" applyBorder="1"/>
    <xf numFmtId="167" fontId="40" fillId="25" borderId="4" xfId="48" applyNumberFormat="1" applyFont="1" applyFill="1" applyBorder="1" applyAlignment="1">
      <alignment vertical="center"/>
    </xf>
    <xf numFmtId="167" fontId="40" fillId="25" borderId="11" xfId="48" applyNumberFormat="1" applyFont="1" applyFill="1" applyBorder="1" applyAlignment="1">
      <alignment vertical="center" wrapText="1"/>
    </xf>
    <xf numFmtId="167" fontId="40" fillId="25" borderId="4" xfId="48" applyNumberFormat="1" applyFont="1" applyFill="1" applyBorder="1" applyAlignment="1">
      <alignment vertical="center" wrapText="1"/>
    </xf>
    <xf numFmtId="170" fontId="40" fillId="25" borderId="11" xfId="2" applyNumberFormat="1" applyFont="1" applyFill="1" applyBorder="1" applyAlignment="1">
      <alignment vertical="center" wrapText="1"/>
    </xf>
    <xf numFmtId="167" fontId="39" fillId="0" borderId="0" xfId="48" applyNumberFormat="1" applyFont="1"/>
    <xf numFmtId="0" fontId="40" fillId="0" borderId="0" xfId="47" applyFont="1" applyAlignment="1">
      <alignment horizontal="left" vertical="top"/>
    </xf>
    <xf numFmtId="0" fontId="39" fillId="0" borderId="27" xfId="47" applyFont="1" applyBorder="1" applyAlignment="1">
      <alignment horizontal="justify" vertical="center"/>
    </xf>
    <xf numFmtId="167" fontId="39" fillId="0" borderId="27" xfId="47" applyNumberFormat="1" applyFont="1" applyBorder="1" applyAlignment="1">
      <alignment horizontal="right" vertical="center"/>
    </xf>
    <xf numFmtId="0" fontId="39" fillId="0" borderId="27" xfId="47" applyFont="1" applyBorder="1" applyAlignment="1">
      <alignment horizontal="right" vertical="center"/>
    </xf>
    <xf numFmtId="0" fontId="39" fillId="0" borderId="28" xfId="47" applyFont="1" applyBorder="1" applyAlignment="1">
      <alignment horizontal="justify" vertical="center"/>
    </xf>
    <xf numFmtId="0" fontId="39" fillId="0" borderId="28" xfId="47" applyFont="1" applyBorder="1" applyAlignment="1">
      <alignment horizontal="right" vertical="center"/>
    </xf>
    <xf numFmtId="167" fontId="39" fillId="0" borderId="28" xfId="47" applyNumberFormat="1" applyFont="1" applyBorder="1" applyAlignment="1">
      <alignment horizontal="right" vertical="center"/>
    </xf>
    <xf numFmtId="0" fontId="39" fillId="0" borderId="29" xfId="47" applyFont="1" applyBorder="1" applyAlignment="1">
      <alignment horizontal="justify" vertical="center"/>
    </xf>
    <xf numFmtId="0" fontId="40" fillId="0" borderId="0" xfId="47" applyFont="1"/>
    <xf numFmtId="0" fontId="8" fillId="0" borderId="3" xfId="47" applyFont="1" applyBorder="1"/>
    <xf numFmtId="0" fontId="8" fillId="0" borderId="3" xfId="47" applyFont="1" applyBorder="1" applyAlignment="1">
      <alignment horizontal="center"/>
    </xf>
    <xf numFmtId="0" fontId="9" fillId="0" borderId="3" xfId="47" applyFont="1" applyBorder="1" applyAlignment="1">
      <alignment horizontal="center"/>
    </xf>
    <xf numFmtId="0" fontId="9" fillId="0" borderId="0" xfId="47" applyFont="1" applyAlignment="1">
      <alignment horizontal="center" vertical="center" wrapText="1"/>
    </xf>
    <xf numFmtId="0" fontId="8" fillId="0" borderId="0" xfId="47" applyFont="1" applyAlignment="1">
      <alignment horizontal="center"/>
    </xf>
    <xf numFmtId="169" fontId="8" fillId="0" borderId="0" xfId="48" applyNumberFormat="1" applyFont="1" applyFill="1" applyBorder="1" applyAlignment="1">
      <alignment horizontal="right"/>
    </xf>
    <xf numFmtId="0" fontId="8" fillId="0" borderId="21" xfId="47" applyFont="1" applyBorder="1"/>
    <xf numFmtId="0" fontId="9" fillId="0" borderId="21" xfId="47" applyFont="1" applyBorder="1" applyAlignment="1">
      <alignment horizontal="center" wrapText="1"/>
    </xf>
    <xf numFmtId="0" fontId="9" fillId="0" borderId="0" xfId="47" applyFont="1"/>
    <xf numFmtId="0" fontId="9" fillId="0" borderId="0" xfId="47" applyFont="1" applyAlignment="1">
      <alignment horizontal="center" wrapText="1"/>
    </xf>
    <xf numFmtId="169" fontId="39" fillId="0" borderId="0" xfId="48" applyNumberFormat="1" applyFont="1" applyFill="1" applyAlignment="1">
      <alignment horizontal="right"/>
    </xf>
    <xf numFmtId="1" fontId="8" fillId="0" borderId="3" xfId="47" applyNumberFormat="1" applyFont="1" applyBorder="1"/>
    <xf numFmtId="1" fontId="9" fillId="0" borderId="3" xfId="47" applyNumberFormat="1" applyFont="1" applyBorder="1" applyAlignment="1">
      <alignment horizontal="center"/>
    </xf>
    <xf numFmtId="3" fontId="9" fillId="0" borderId="0" xfId="47" applyNumberFormat="1" applyFont="1" applyAlignment="1">
      <alignment horizontal="center" vertical="center" wrapText="1"/>
    </xf>
    <xf numFmtId="3" fontId="9" fillId="0" borderId="21" xfId="47" applyNumberFormat="1" applyFont="1" applyBorder="1" applyAlignment="1">
      <alignment horizontal="center" wrapText="1"/>
    </xf>
    <xf numFmtId="169" fontId="8" fillId="0" borderId="0" xfId="48" applyNumberFormat="1" applyFont="1" applyFill="1" applyAlignment="1">
      <alignment horizontal="right"/>
    </xf>
    <xf numFmtId="0" fontId="1" fillId="0" borderId="9" xfId="47" applyBorder="1" applyAlignment="1">
      <alignment horizontal="left" wrapText="1"/>
    </xf>
    <xf numFmtId="0" fontId="1" fillId="0" borderId="6" xfId="47" applyBorder="1" applyAlignment="1">
      <alignment horizontal="left" wrapText="1"/>
    </xf>
    <xf numFmtId="0" fontId="1" fillId="0" borderId="13" xfId="47" applyBorder="1" applyAlignment="1">
      <alignment horizontal="left" wrapText="1"/>
    </xf>
    <xf numFmtId="176" fontId="9" fillId="0" borderId="0" xfId="47" applyNumberFormat="1" applyFont="1" applyAlignment="1">
      <alignment vertical="top"/>
    </xf>
    <xf numFmtId="0" fontId="9" fillId="0" borderId="0" xfId="47" applyFont="1" applyAlignment="1">
      <alignment horizontal="center"/>
    </xf>
    <xf numFmtId="0" fontId="8" fillId="0" borderId="0" xfId="47" applyFont="1" applyAlignment="1">
      <alignment vertical="top"/>
    </xf>
    <xf numFmtId="0" fontId="9" fillId="0" borderId="0" xfId="47" applyFont="1" applyAlignment="1">
      <alignment horizontal="center" vertical="center"/>
    </xf>
    <xf numFmtId="3" fontId="9" fillId="0" borderId="0" xfId="47" applyNumberFormat="1" applyFont="1" applyAlignment="1">
      <alignment horizontal="center" wrapText="1"/>
    </xf>
    <xf numFmtId="169" fontId="8" fillId="0" borderId="0" xfId="47" applyNumberFormat="1" applyFont="1"/>
    <xf numFmtId="0" fontId="9" fillId="9" borderId="11" xfId="47" applyFont="1" applyFill="1" applyBorder="1"/>
    <xf numFmtId="0" fontId="9" fillId="9" borderId="2" xfId="47" applyFont="1" applyFill="1" applyBorder="1"/>
    <xf numFmtId="0" fontId="10" fillId="9" borderId="2" xfId="47" applyFont="1" applyFill="1" applyBorder="1"/>
    <xf numFmtId="169" fontId="9" fillId="9" borderId="2" xfId="47" applyNumberFormat="1" applyFont="1" applyFill="1" applyBorder="1"/>
    <xf numFmtId="169" fontId="9" fillId="9" borderId="15" xfId="47" applyNumberFormat="1" applyFont="1" applyFill="1" applyBorder="1"/>
    <xf numFmtId="169" fontId="39" fillId="0" borderId="0" xfId="47" applyNumberFormat="1" applyFont="1"/>
    <xf numFmtId="169" fontId="9" fillId="0" borderId="10" xfId="47" applyNumberFormat="1" applyFont="1" applyBorder="1" applyAlignment="1">
      <alignment horizontal="right"/>
    </xf>
    <xf numFmtId="184" fontId="9" fillId="0" borderId="0" xfId="47" applyNumberFormat="1" applyFont="1" applyAlignment="1">
      <alignment vertical="top"/>
    </xf>
    <xf numFmtId="0" fontId="9" fillId="0" borderId="0" xfId="47" applyFont="1" applyAlignment="1">
      <alignment vertical="top"/>
    </xf>
    <xf numFmtId="0" fontId="9" fillId="9" borderId="2" xfId="47" applyFont="1" applyFill="1" applyBorder="1" applyAlignment="1">
      <alignment vertical="top"/>
    </xf>
    <xf numFmtId="169" fontId="8" fillId="0" borderId="0" xfId="47" applyNumberFormat="1" applyFont="1" applyAlignment="1">
      <alignment horizontal="right"/>
    </xf>
    <xf numFmtId="169" fontId="9" fillId="0" borderId="0" xfId="47" applyNumberFormat="1" applyFont="1" applyAlignment="1">
      <alignment horizontal="right" vertical="top"/>
    </xf>
    <xf numFmtId="0" fontId="39" fillId="0" borderId="0" xfId="49" applyFont="1"/>
    <xf numFmtId="0" fontId="8" fillId="7" borderId="19" xfId="10" applyFill="1" applyBorder="1" applyAlignment="1">
      <alignment vertical="top" wrapText="1"/>
    </xf>
    <xf numFmtId="0" fontId="8" fillId="6" borderId="0" xfId="11" applyFill="1"/>
    <xf numFmtId="165" fontId="24" fillId="6" borderId="0" xfId="0" applyNumberFormat="1" applyFont="1" applyFill="1" applyAlignment="1">
      <alignment vertical="top"/>
    </xf>
    <xf numFmtId="0" fontId="8" fillId="3" borderId="2" xfId="11" applyFill="1" applyBorder="1" applyAlignment="1">
      <alignment horizontal="left" vertical="center" wrapText="1"/>
    </xf>
    <xf numFmtId="0" fontId="8" fillId="3" borderId="15" xfId="11" applyFill="1" applyBorder="1" applyAlignment="1">
      <alignment horizontal="left" vertical="center" wrapText="1"/>
    </xf>
    <xf numFmtId="0" fontId="8" fillId="3" borderId="7" xfId="11" applyFill="1" applyBorder="1" applyAlignment="1">
      <alignment horizontal="left" vertical="center" wrapText="1"/>
    </xf>
    <xf numFmtId="0" fontId="8" fillId="3" borderId="0" xfId="11" applyFill="1" applyAlignment="1">
      <alignment horizontal="left" vertical="center" wrapText="1"/>
    </xf>
    <xf numFmtId="0" fontId="8" fillId="3" borderId="12" xfId="11" applyFill="1" applyBorder="1" applyAlignment="1">
      <alignment horizontal="left" vertical="center" wrapText="1"/>
    </xf>
    <xf numFmtId="0" fontId="8" fillId="3" borderId="2" xfId="11" applyFill="1" applyBorder="1" applyAlignment="1">
      <alignment horizontal="left" vertical="center"/>
    </xf>
    <xf numFmtId="0" fontId="8" fillId="3" borderId="15" xfId="11" applyFill="1" applyBorder="1" applyAlignment="1">
      <alignment horizontal="left" vertical="center"/>
    </xf>
    <xf numFmtId="0" fontId="56" fillId="14" borderId="7" xfId="0" applyFont="1" applyFill="1" applyBorder="1" applyAlignment="1">
      <alignment horizontal="center" vertical="top"/>
    </xf>
    <xf numFmtId="0" fontId="56" fillId="14" borderId="0" xfId="0" applyFont="1" applyFill="1" applyAlignment="1">
      <alignment horizontal="center" vertical="top"/>
    </xf>
    <xf numFmtId="0" fontId="8" fillId="3" borderId="7" xfId="11" applyFill="1" applyBorder="1" applyAlignment="1">
      <alignment horizontal="left"/>
    </xf>
    <xf numFmtId="0" fontId="8" fillId="3" borderId="0" xfId="11" applyFill="1" applyAlignment="1">
      <alignment horizontal="left"/>
    </xf>
    <xf numFmtId="0" fontId="8" fillId="3" borderId="12" xfId="11" applyFill="1" applyBorder="1" applyAlignment="1">
      <alignment horizontal="left"/>
    </xf>
    <xf numFmtId="0" fontId="13" fillId="13" borderId="8" xfId="11" applyFont="1" applyFill="1" applyBorder="1" applyAlignment="1">
      <alignment horizontal="center"/>
    </xf>
    <xf numFmtId="0" fontId="13" fillId="13" borderId="3" xfId="11" applyFont="1" applyFill="1" applyBorder="1" applyAlignment="1">
      <alignment horizontal="center"/>
    </xf>
    <xf numFmtId="0" fontId="13" fillId="13" borderId="14" xfId="11" applyFont="1" applyFill="1" applyBorder="1" applyAlignment="1">
      <alignment horizontal="center"/>
    </xf>
    <xf numFmtId="0" fontId="8" fillId="3" borderId="7" xfId="11" applyFill="1" applyBorder="1" applyAlignment="1">
      <alignment horizontal="left" vertical="top" wrapText="1"/>
    </xf>
    <xf numFmtId="0" fontId="8" fillId="3" borderId="0" xfId="11" applyFill="1" applyAlignment="1">
      <alignment horizontal="left" vertical="top" wrapText="1"/>
    </xf>
    <xf numFmtId="0" fontId="8" fillId="3" borderId="12" xfId="11" applyFill="1" applyBorder="1" applyAlignment="1">
      <alignment horizontal="left" vertical="top" wrapText="1"/>
    </xf>
    <xf numFmtId="0" fontId="8" fillId="3" borderId="9" xfId="11" applyFill="1" applyBorder="1" applyAlignment="1">
      <alignment horizontal="left" vertical="top" wrapText="1"/>
    </xf>
    <xf numFmtId="0" fontId="8" fillId="3" borderId="6" xfId="11" applyFill="1" applyBorder="1" applyAlignment="1">
      <alignment horizontal="left" vertical="top" wrapText="1"/>
    </xf>
    <xf numFmtId="0" fontId="8" fillId="3" borderId="13" xfId="11" applyFill="1" applyBorder="1" applyAlignment="1">
      <alignment horizontal="left" vertical="top" wrapText="1"/>
    </xf>
    <xf numFmtId="0" fontId="8" fillId="3" borderId="8"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3" borderId="0" xfId="0" applyFont="1" applyFill="1" applyAlignment="1">
      <alignment horizontal="left" vertical="top" wrapText="1"/>
    </xf>
    <xf numFmtId="0" fontId="8" fillId="3" borderId="12" xfId="0" applyFont="1" applyFill="1" applyBorder="1" applyAlignment="1">
      <alignment horizontal="left" vertical="top" wrapText="1"/>
    </xf>
    <xf numFmtId="0" fontId="8" fillId="3" borderId="9" xfId="0" applyFont="1" applyFill="1" applyBorder="1" applyAlignment="1">
      <alignment horizontal="left" vertical="top" wrapText="1"/>
    </xf>
    <xf numFmtId="0" fontId="8" fillId="3" borderId="6" xfId="0" applyFont="1" applyFill="1" applyBorder="1" applyAlignment="1">
      <alignment horizontal="left" vertical="top" wrapText="1"/>
    </xf>
    <xf numFmtId="0" fontId="8" fillId="3" borderId="13" xfId="0" applyFont="1" applyFill="1" applyBorder="1" applyAlignment="1">
      <alignment horizontal="left" vertical="top" wrapText="1"/>
    </xf>
    <xf numFmtId="0" fontId="9" fillId="0" borderId="12" xfId="11" applyFont="1" applyBorder="1" applyAlignment="1">
      <alignment horizontal="right" vertical="center"/>
    </xf>
    <xf numFmtId="0" fontId="8" fillId="3" borderId="7" xfId="11" applyFill="1" applyBorder="1" applyAlignment="1">
      <alignment horizontal="left" wrapText="1"/>
    </xf>
    <xf numFmtId="0" fontId="8" fillId="3" borderId="0" xfId="11" applyFill="1" applyAlignment="1">
      <alignment horizontal="left" wrapText="1"/>
    </xf>
    <xf numFmtId="0" fontId="8" fillId="3" borderId="12" xfId="11" applyFill="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13" fillId="13" borderId="11" xfId="11" applyFont="1" applyFill="1" applyBorder="1" applyAlignment="1">
      <alignment horizontal="center"/>
    </xf>
    <xf numFmtId="0" fontId="13" fillId="13" borderId="2" xfId="11" applyFont="1" applyFill="1" applyBorder="1" applyAlignment="1">
      <alignment horizontal="center"/>
    </xf>
    <xf numFmtId="0" fontId="13" fillId="13" borderId="15" xfId="11" applyFont="1" applyFill="1" applyBorder="1" applyAlignment="1">
      <alignment horizontal="center"/>
    </xf>
    <xf numFmtId="0" fontId="8" fillId="3" borderId="7" xfId="11" applyFill="1" applyBorder="1" applyAlignment="1">
      <alignment horizontal="left" vertical="top"/>
    </xf>
    <xf numFmtId="0" fontId="8" fillId="3" borderId="0" xfId="11" applyFill="1" applyAlignment="1">
      <alignment horizontal="left" vertical="top"/>
    </xf>
    <xf numFmtId="0" fontId="8" fillId="3" borderId="12" xfId="11" applyFill="1" applyBorder="1" applyAlignment="1">
      <alignment horizontal="left" vertical="top"/>
    </xf>
    <xf numFmtId="0" fontId="91" fillId="3" borderId="0" xfId="0" applyFont="1" applyFill="1" applyAlignment="1">
      <alignment horizontal="left" vertical="top" wrapText="1"/>
    </xf>
    <xf numFmtId="0" fontId="8" fillId="3" borderId="8" xfId="11" applyFill="1" applyBorder="1" applyAlignment="1">
      <alignment horizontal="left" vertical="top" wrapText="1"/>
    </xf>
    <xf numFmtId="0" fontId="8" fillId="3" borderId="3" xfId="11" applyFill="1" applyBorder="1" applyAlignment="1">
      <alignment horizontal="left" vertical="top" wrapText="1"/>
    </xf>
    <xf numFmtId="0" fontId="8" fillId="3" borderId="14" xfId="11" applyFill="1" applyBorder="1" applyAlignment="1">
      <alignment horizontal="left" vertical="top" wrapText="1"/>
    </xf>
    <xf numFmtId="0" fontId="8" fillId="0" borderId="7" xfId="0" applyFont="1" applyBorder="1" applyAlignment="1">
      <alignment horizontal="left"/>
    </xf>
    <xf numFmtId="0" fontId="8" fillId="0" borderId="0" xfId="0" applyFont="1" applyAlignment="1">
      <alignment horizontal="left"/>
    </xf>
    <xf numFmtId="0" fontId="8" fillId="0" borderId="12" xfId="0" applyFont="1" applyBorder="1" applyAlignment="1">
      <alignment horizontal="left"/>
    </xf>
    <xf numFmtId="0" fontId="8" fillId="3" borderId="7" xfId="11" applyFill="1" applyBorder="1" applyAlignment="1">
      <alignment horizontal="left" vertical="center"/>
    </xf>
    <xf numFmtId="0" fontId="8" fillId="3" borderId="0" xfId="11" applyFill="1" applyAlignment="1">
      <alignment horizontal="left" vertical="center"/>
    </xf>
    <xf numFmtId="0" fontId="8" fillId="3" borderId="12" xfId="11" applyFill="1" applyBorder="1" applyAlignment="1">
      <alignment horizontal="left" vertical="center"/>
    </xf>
    <xf numFmtId="0" fontId="8" fillId="0" borderId="0" xfId="10" applyAlignment="1">
      <alignment horizontal="left" vertical="top" wrapText="1"/>
    </xf>
    <xf numFmtId="0" fontId="8" fillId="0" borderId="12" xfId="1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9" fillId="27" borderId="11" xfId="0" applyFont="1" applyFill="1" applyBorder="1" applyAlignment="1">
      <alignment horizontal="left" vertical="top"/>
    </xf>
    <xf numFmtId="0" fontId="9" fillId="27" borderId="2" xfId="0" applyFont="1" applyFill="1" applyBorder="1" applyAlignment="1">
      <alignment horizontal="left" vertical="top"/>
    </xf>
    <xf numFmtId="0" fontId="9" fillId="27" borderId="15" xfId="0" applyFont="1" applyFill="1" applyBorder="1" applyAlignment="1">
      <alignment horizontal="left" vertical="top"/>
    </xf>
    <xf numFmtId="0" fontId="9" fillId="0" borderId="0" xfId="0" applyFont="1" applyAlignment="1">
      <alignment horizontal="center" vertical="center" wrapText="1"/>
    </xf>
    <xf numFmtId="0" fontId="8" fillId="27" borderId="8" xfId="0" applyFont="1" applyFill="1" applyBorder="1" applyAlignment="1" applyProtection="1">
      <alignment horizontal="left" vertical="top" wrapText="1"/>
      <protection locked="0"/>
    </xf>
    <xf numFmtId="0" fontId="8" fillId="27" borderId="3" xfId="0" applyFont="1" applyFill="1" applyBorder="1" applyAlignment="1" applyProtection="1">
      <alignment horizontal="left" vertical="top" wrapText="1"/>
      <protection locked="0"/>
    </xf>
    <xf numFmtId="0" fontId="8" fillId="27" borderId="14" xfId="0" applyFont="1" applyFill="1" applyBorder="1" applyAlignment="1" applyProtection="1">
      <alignment horizontal="left" vertical="top" wrapText="1"/>
      <protection locked="0"/>
    </xf>
    <xf numFmtId="0" fontId="8" fillId="27" borderId="7" xfId="0" applyFont="1" applyFill="1" applyBorder="1" applyAlignment="1" applyProtection="1">
      <alignment horizontal="left" vertical="top" wrapText="1"/>
      <protection locked="0"/>
    </xf>
    <xf numFmtId="0" fontId="8" fillId="27" borderId="0" xfId="0" applyFont="1" applyFill="1" applyAlignment="1" applyProtection="1">
      <alignment horizontal="left" vertical="top" wrapText="1"/>
      <protection locked="0"/>
    </xf>
    <xf numFmtId="0" fontId="8" fillId="27" borderId="12" xfId="0" applyFont="1" applyFill="1" applyBorder="1" applyAlignment="1" applyProtection="1">
      <alignment horizontal="left" vertical="top" wrapText="1"/>
      <protection locked="0"/>
    </xf>
    <xf numFmtId="0" fontId="8" fillId="27" borderId="9" xfId="0" applyFont="1" applyFill="1" applyBorder="1" applyAlignment="1" applyProtection="1">
      <alignment horizontal="left" vertical="top" wrapText="1"/>
      <protection locked="0"/>
    </xf>
    <xf numFmtId="0" fontId="8" fillId="27" borderId="6" xfId="0" applyFont="1" applyFill="1" applyBorder="1" applyAlignment="1" applyProtection="1">
      <alignment horizontal="left" vertical="top" wrapText="1"/>
      <protection locked="0"/>
    </xf>
    <xf numFmtId="0" fontId="8" fillId="27" borderId="13" xfId="0" applyFont="1" applyFill="1" applyBorder="1" applyAlignment="1" applyProtection="1">
      <alignment horizontal="left" vertical="top" wrapText="1"/>
      <protection locked="0"/>
    </xf>
    <xf numFmtId="0" fontId="8" fillId="0" borderId="0" xfId="0" applyFont="1" applyAlignment="1">
      <alignment horizontal="left" vertical="top" wrapText="1"/>
    </xf>
    <xf numFmtId="0" fontId="62" fillId="0" borderId="0" xfId="0" applyFont="1" applyAlignment="1">
      <alignment horizontal="center" vertical="top" wrapText="1"/>
    </xf>
    <xf numFmtId="0" fontId="9" fillId="9" borderId="0" xfId="0" applyFont="1" applyFill="1" applyAlignment="1">
      <alignment horizontal="center" vertical="center" wrapText="1"/>
    </xf>
    <xf numFmtId="0" fontId="74" fillId="27" borderId="8" xfId="0" applyFont="1" applyFill="1" applyBorder="1" applyAlignment="1" applyProtection="1">
      <alignment horizontal="left" vertical="top" wrapText="1"/>
      <protection locked="0"/>
    </xf>
    <xf numFmtId="0" fontId="74" fillId="27" borderId="3" xfId="0" applyFont="1" applyFill="1" applyBorder="1" applyAlignment="1" applyProtection="1">
      <alignment horizontal="left" vertical="top" wrapText="1"/>
      <protection locked="0"/>
    </xf>
    <xf numFmtId="0" fontId="74" fillId="27" borderId="14" xfId="0" applyFont="1" applyFill="1" applyBorder="1" applyAlignment="1" applyProtection="1">
      <alignment horizontal="left" vertical="top" wrapText="1"/>
      <protection locked="0"/>
    </xf>
    <xf numFmtId="0" fontId="74" fillId="27" borderId="7" xfId="0" applyFont="1" applyFill="1" applyBorder="1" applyAlignment="1" applyProtection="1">
      <alignment horizontal="left" vertical="top" wrapText="1"/>
      <protection locked="0"/>
    </xf>
    <xf numFmtId="0" fontId="74" fillId="27" borderId="0" xfId="0" applyFont="1" applyFill="1" applyAlignment="1" applyProtection="1">
      <alignment horizontal="left" vertical="top" wrapText="1"/>
      <protection locked="0"/>
    </xf>
    <xf numFmtId="0" fontId="74" fillId="27" borderId="12" xfId="0" applyFont="1" applyFill="1" applyBorder="1" applyAlignment="1" applyProtection="1">
      <alignment horizontal="left" vertical="top" wrapText="1"/>
      <protection locked="0"/>
    </xf>
    <xf numFmtId="0" fontId="74" fillId="27" borderId="9" xfId="0" applyFont="1" applyFill="1" applyBorder="1" applyAlignment="1" applyProtection="1">
      <alignment horizontal="left" vertical="top" wrapText="1"/>
      <protection locked="0"/>
    </xf>
    <xf numFmtId="0" fontId="74" fillId="27" borderId="6" xfId="0" applyFont="1" applyFill="1" applyBorder="1" applyAlignment="1" applyProtection="1">
      <alignment horizontal="left" vertical="top" wrapText="1"/>
      <protection locked="0"/>
    </xf>
    <xf numFmtId="0" fontId="74" fillId="27" borderId="13" xfId="0" applyFont="1" applyFill="1" applyBorder="1" applyAlignment="1" applyProtection="1">
      <alignment horizontal="left" vertical="top" wrapText="1"/>
      <protection locked="0"/>
    </xf>
    <xf numFmtId="0" fontId="28" fillId="3" borderId="0" xfId="0" applyFont="1" applyFill="1" applyAlignment="1" applyProtection="1">
      <alignment horizontal="left"/>
      <protection locked="0"/>
    </xf>
    <xf numFmtId="0" fontId="65" fillId="3" borderId="0" xfId="0" applyFont="1" applyFill="1" applyAlignment="1">
      <alignment horizontal="center" vertical="center"/>
    </xf>
    <xf numFmtId="0" fontId="8" fillId="3" borderId="0" xfId="0" applyFont="1" applyFill="1" applyAlignment="1" applyProtection="1">
      <alignment horizontal="center"/>
      <protection locked="0"/>
    </xf>
    <xf numFmtId="0" fontId="14" fillId="3" borderId="0" xfId="0" applyFont="1" applyFill="1" applyAlignment="1" applyProtection="1">
      <alignment horizontal="left" vertical="center"/>
      <protection locked="0"/>
    </xf>
    <xf numFmtId="0" fontId="8" fillId="5" borderId="8" xfId="0" applyFont="1" applyFill="1" applyBorder="1" applyAlignment="1" applyProtection="1">
      <alignment horizontal="left" vertical="top" wrapText="1"/>
      <protection locked="0"/>
    </xf>
    <xf numFmtId="0" fontId="8" fillId="5" borderId="3" xfId="0" applyFont="1" applyFill="1" applyBorder="1" applyAlignment="1" applyProtection="1">
      <alignment horizontal="left" vertical="top" wrapText="1"/>
      <protection locked="0"/>
    </xf>
    <xf numFmtId="0" fontId="8" fillId="5" borderId="14" xfId="0" applyFont="1" applyFill="1" applyBorder="1" applyAlignment="1" applyProtection="1">
      <alignment horizontal="left" vertical="top" wrapText="1"/>
      <protection locked="0"/>
    </xf>
    <xf numFmtId="0" fontId="8" fillId="5" borderId="7" xfId="0" applyFont="1" applyFill="1" applyBorder="1" applyAlignment="1" applyProtection="1">
      <alignment horizontal="left" vertical="top" wrapText="1"/>
      <protection locked="0"/>
    </xf>
    <xf numFmtId="0" fontId="8" fillId="5" borderId="0" xfId="0" applyFont="1" applyFill="1" applyAlignment="1" applyProtection="1">
      <alignment horizontal="left" vertical="top" wrapText="1"/>
      <protection locked="0"/>
    </xf>
    <xf numFmtId="0" fontId="8" fillId="5" borderId="12"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8" fillId="5" borderId="6" xfId="0" applyFont="1" applyFill="1" applyBorder="1" applyAlignment="1" applyProtection="1">
      <alignment horizontal="left" vertical="top" wrapText="1"/>
      <protection locked="0"/>
    </xf>
    <xf numFmtId="0" fontId="8" fillId="5" borderId="13" xfId="0" applyFont="1" applyFill="1" applyBorder="1" applyAlignment="1" applyProtection="1">
      <alignment horizontal="left" vertical="top" wrapText="1"/>
      <protection locked="0"/>
    </xf>
    <xf numFmtId="0" fontId="64" fillId="3" borderId="0" xfId="0" applyFont="1" applyFill="1" applyAlignment="1">
      <alignment horizontal="center"/>
    </xf>
    <xf numFmtId="0" fontId="9" fillId="5" borderId="8" xfId="0" applyFont="1" applyFill="1" applyBorder="1" applyAlignment="1" applyProtection="1">
      <alignment horizontal="left" vertical="top" wrapText="1"/>
      <protection locked="0"/>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vertical="top" wrapText="1"/>
    </xf>
    <xf numFmtId="0" fontId="0" fillId="0" borderId="32" xfId="0" applyBorder="1"/>
    <xf numFmtId="0" fontId="0" fillId="0" borderId="33" xfId="0" applyBorder="1"/>
    <xf numFmtId="0" fontId="0" fillId="0" borderId="34" xfId="0" applyBorder="1"/>
    <xf numFmtId="0" fontId="64" fillId="3" borderId="0" xfId="0" applyFont="1" applyFill="1" applyAlignment="1">
      <alignment horizontal="right" vertical="center" wrapText="1"/>
    </xf>
    <xf numFmtId="0" fontId="64" fillId="3" borderId="0" xfId="0" applyFont="1" applyFill="1" applyAlignment="1">
      <alignment horizontal="center" vertical="center" wrapText="1"/>
    </xf>
    <xf numFmtId="169" fontId="9" fillId="5" borderId="8" xfId="0" applyNumberFormat="1" applyFont="1" applyFill="1" applyBorder="1" applyAlignment="1" applyProtection="1">
      <alignment horizontal="left" vertical="top" wrapText="1"/>
      <protection locked="0"/>
    </xf>
    <xf numFmtId="169" fontId="9" fillId="5" borderId="3" xfId="0" applyNumberFormat="1" applyFont="1" applyFill="1" applyBorder="1" applyAlignment="1" applyProtection="1">
      <alignment horizontal="left" vertical="top" wrapText="1"/>
      <protection locked="0"/>
    </xf>
    <xf numFmtId="169" fontId="9" fillId="5" borderId="14" xfId="0" applyNumberFormat="1" applyFont="1" applyFill="1" applyBorder="1" applyAlignment="1" applyProtection="1">
      <alignment horizontal="left" vertical="top" wrapText="1"/>
      <protection locked="0"/>
    </xf>
    <xf numFmtId="169" fontId="9" fillId="5" borderId="9" xfId="0" applyNumberFormat="1" applyFont="1" applyFill="1" applyBorder="1" applyAlignment="1" applyProtection="1">
      <alignment horizontal="left" vertical="top" wrapText="1"/>
      <protection locked="0"/>
    </xf>
    <xf numFmtId="169" fontId="9" fillId="5" borderId="6" xfId="0" applyNumberFormat="1" applyFont="1" applyFill="1" applyBorder="1" applyAlignment="1" applyProtection="1">
      <alignment horizontal="left" vertical="top" wrapText="1"/>
      <protection locked="0"/>
    </xf>
    <xf numFmtId="169" fontId="9" fillId="5" borderId="13" xfId="0" applyNumberFormat="1" applyFont="1" applyFill="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5" borderId="35" xfId="0" applyFont="1" applyFill="1" applyBorder="1" applyAlignment="1" applyProtection="1">
      <alignment horizontal="left" wrapText="1"/>
      <protection locked="0"/>
    </xf>
    <xf numFmtId="0" fontId="8" fillId="5" borderId="36" xfId="0" applyFont="1" applyFill="1" applyBorder="1" applyAlignment="1" applyProtection="1">
      <alignment horizontal="left" wrapText="1"/>
      <protection locked="0"/>
    </xf>
    <xf numFmtId="0" fontId="8" fillId="5" borderId="37" xfId="0" applyFont="1" applyFill="1" applyBorder="1" applyAlignment="1" applyProtection="1">
      <alignment horizontal="left" wrapText="1"/>
      <protection locked="0"/>
    </xf>
    <xf numFmtId="0" fontId="8" fillId="5" borderId="40" xfId="0" applyFont="1" applyFill="1" applyBorder="1" applyAlignment="1" applyProtection="1">
      <alignment horizontal="left" wrapText="1"/>
      <protection locked="0"/>
    </xf>
    <xf numFmtId="0" fontId="8" fillId="5" borderId="0" xfId="0" applyFont="1" applyFill="1" applyAlignment="1" applyProtection="1">
      <alignment horizontal="left" wrapText="1"/>
      <protection locked="0"/>
    </xf>
    <xf numFmtId="0" fontId="8" fillId="5" borderId="41" xfId="0" applyFont="1" applyFill="1" applyBorder="1" applyAlignment="1" applyProtection="1">
      <alignment horizontal="left" wrapText="1"/>
      <protection locked="0"/>
    </xf>
    <xf numFmtId="0" fontId="8" fillId="5" borderId="40" xfId="0" applyFont="1" applyFill="1" applyBorder="1" applyAlignment="1" applyProtection="1">
      <alignment horizontal="left" vertical="top" wrapText="1"/>
      <protection locked="0"/>
    </xf>
    <xf numFmtId="0" fontId="8" fillId="5" borderId="41" xfId="0" applyFont="1" applyFill="1" applyBorder="1" applyAlignment="1" applyProtection="1">
      <alignment horizontal="left" vertical="top" wrapText="1"/>
      <protection locked="0"/>
    </xf>
    <xf numFmtId="0" fontId="8" fillId="5" borderId="38" xfId="0" applyFont="1" applyFill="1" applyBorder="1" applyAlignment="1" applyProtection="1">
      <alignment horizontal="left" vertical="top" wrapText="1"/>
      <protection locked="0"/>
    </xf>
    <xf numFmtId="0" fontId="8" fillId="5" borderId="33" xfId="0" applyFont="1" applyFill="1" applyBorder="1" applyAlignment="1" applyProtection="1">
      <alignment horizontal="left" vertical="top" wrapText="1"/>
      <protection locked="0"/>
    </xf>
    <xf numFmtId="0" fontId="8" fillId="5" borderId="39" xfId="0" applyFont="1" applyFill="1" applyBorder="1" applyAlignment="1" applyProtection="1">
      <alignment horizontal="left" vertical="top" wrapText="1"/>
      <protection locked="0"/>
    </xf>
    <xf numFmtId="0" fontId="8" fillId="3" borderId="0" xfId="0" applyFont="1" applyFill="1" applyAlignment="1" applyProtection="1">
      <alignment horizontal="left" vertical="top" wrapText="1"/>
      <protection locked="0"/>
    </xf>
    <xf numFmtId="0" fontId="8" fillId="5" borderId="8"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2" xfId="0" applyFont="1" applyFill="1" applyBorder="1" applyAlignment="1">
      <alignment horizontal="left" vertical="center" wrapText="1"/>
    </xf>
    <xf numFmtId="0" fontId="8" fillId="5" borderId="9"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9" fillId="3" borderId="3" xfId="0" applyFont="1" applyFill="1" applyBorder="1" applyAlignment="1">
      <alignment horizontal="center"/>
    </xf>
    <xf numFmtId="0" fontId="8" fillId="10" borderId="8"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14" xfId="0" applyFont="1" applyFill="1" applyBorder="1" applyAlignment="1">
      <alignment horizontal="center" vertical="center" wrapText="1"/>
    </xf>
    <xf numFmtId="0" fontId="8" fillId="10" borderId="12" xfId="0" applyFont="1" applyFill="1" applyBorder="1" applyAlignment="1">
      <alignment horizontal="center" vertical="center" wrapText="1"/>
    </xf>
    <xf numFmtId="0" fontId="57" fillId="0" borderId="0" xfId="0" applyFont="1" applyAlignment="1">
      <alignment horizontal="left" vertical="center" wrapText="1"/>
    </xf>
    <xf numFmtId="0" fontId="8" fillId="0" borderId="0" xfId="0" applyFont="1"/>
    <xf numFmtId="0" fontId="8" fillId="0" borderId="0" xfId="0" applyFont="1" applyAlignment="1">
      <alignment horizontal="right"/>
    </xf>
    <xf numFmtId="0" fontId="39" fillId="5" borderId="7" xfId="0" applyFont="1" applyFill="1" applyBorder="1" applyAlignment="1">
      <alignment horizontal="left" vertical="center" wrapText="1"/>
    </xf>
    <xf numFmtId="0" fontId="39" fillId="5" borderId="0" xfId="0" applyFont="1" applyFill="1" applyAlignment="1">
      <alignment horizontal="left" vertical="center" wrapText="1"/>
    </xf>
    <xf numFmtId="0" fontId="39" fillId="5" borderId="12" xfId="0" applyFont="1" applyFill="1" applyBorder="1" applyAlignment="1">
      <alignment horizontal="left" vertical="center" wrapText="1"/>
    </xf>
    <xf numFmtId="0" fontId="8" fillId="5" borderId="8"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14"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0" xfId="0" applyFont="1" applyFill="1" applyAlignment="1">
      <alignment horizontal="left" vertical="top" wrapText="1"/>
    </xf>
    <xf numFmtId="0" fontId="8" fillId="5" borderId="12" xfId="0" applyFont="1" applyFill="1" applyBorder="1" applyAlignment="1">
      <alignment horizontal="left" vertical="top" wrapText="1"/>
    </xf>
    <xf numFmtId="0" fontId="8" fillId="5" borderId="9" xfId="0" applyFont="1" applyFill="1" applyBorder="1" applyAlignment="1">
      <alignment horizontal="left" vertical="top" wrapText="1"/>
    </xf>
    <xf numFmtId="0" fontId="8" fillId="5" borderId="6" xfId="0" applyFont="1" applyFill="1" applyBorder="1" applyAlignment="1">
      <alignment horizontal="left" vertical="top" wrapText="1"/>
    </xf>
    <xf numFmtId="0" fontId="8" fillId="5" borderId="13" xfId="0" applyFont="1" applyFill="1" applyBorder="1" applyAlignment="1">
      <alignment horizontal="left" vertical="top" wrapText="1"/>
    </xf>
    <xf numFmtId="0" fontId="9" fillId="6" borderId="11" xfId="0" applyFont="1" applyFill="1" applyBorder="1" applyAlignment="1">
      <alignment horizontal="left" vertical="top" wrapText="1"/>
    </xf>
    <xf numFmtId="0" fontId="9" fillId="6" borderId="2" xfId="0" applyFont="1" applyFill="1" applyBorder="1" applyAlignment="1">
      <alignment horizontal="left" vertical="top" wrapText="1"/>
    </xf>
    <xf numFmtId="0" fontId="9" fillId="6" borderId="15" xfId="0" applyFont="1" applyFill="1" applyBorder="1" applyAlignment="1">
      <alignment horizontal="left" vertical="top" wrapText="1"/>
    </xf>
    <xf numFmtId="0" fontId="39" fillId="5" borderId="7" xfId="0" applyFont="1" applyFill="1" applyBorder="1" applyAlignment="1">
      <alignment horizontal="left" vertical="center"/>
    </xf>
    <xf numFmtId="0" fontId="39" fillId="5" borderId="0" xfId="0" applyFont="1" applyFill="1" applyAlignment="1">
      <alignment horizontal="left" vertical="center"/>
    </xf>
    <xf numFmtId="0" fontId="39" fillId="5" borderId="12" xfId="0" applyFont="1" applyFill="1" applyBorder="1" applyAlignment="1">
      <alignment horizontal="left" vertical="center"/>
    </xf>
    <xf numFmtId="0" fontId="39" fillId="5" borderId="9" xfId="0" applyFont="1" applyFill="1" applyBorder="1" applyAlignment="1">
      <alignment horizontal="left" vertical="center"/>
    </xf>
    <xf numFmtId="0" fontId="39" fillId="5" borderId="6" xfId="0" applyFont="1" applyFill="1" applyBorder="1" applyAlignment="1">
      <alignment horizontal="left" vertical="center"/>
    </xf>
    <xf numFmtId="0" fontId="39" fillId="5" borderId="13" xfId="0" applyFont="1" applyFill="1" applyBorder="1" applyAlignment="1">
      <alignment horizontal="left" vertical="center"/>
    </xf>
    <xf numFmtId="0" fontId="8" fillId="3" borderId="0" xfId="0" applyFont="1" applyFill="1" applyAlignment="1">
      <alignment horizontal="left" vertical="center" wrapText="1"/>
    </xf>
    <xf numFmtId="0" fontId="9" fillId="0" borderId="3" xfId="0" applyFont="1" applyBorder="1" applyAlignment="1">
      <alignment horizontal="center"/>
    </xf>
    <xf numFmtId="0" fontId="40" fillId="5" borderId="8" xfId="0" applyFont="1" applyFill="1" applyBorder="1" applyAlignment="1">
      <alignment horizontal="left"/>
    </xf>
    <xf numFmtId="0" fontId="40" fillId="5" borderId="3" xfId="0" applyFont="1" applyFill="1" applyBorder="1" applyAlignment="1">
      <alignment horizontal="left"/>
    </xf>
    <xf numFmtId="0" fontId="40" fillId="5" borderId="14" xfId="0" applyFont="1" applyFill="1" applyBorder="1" applyAlignment="1">
      <alignment horizontal="left"/>
    </xf>
    <xf numFmtId="0" fontId="39" fillId="5" borderId="7" xfId="0" applyFont="1" applyFill="1" applyBorder="1" applyAlignment="1">
      <alignment horizontal="left" vertical="top" wrapText="1"/>
    </xf>
    <xf numFmtId="0" fontId="39" fillId="5" borderId="0" xfId="0" applyFont="1" applyFill="1" applyAlignment="1">
      <alignment horizontal="left" vertical="top" wrapText="1"/>
    </xf>
    <xf numFmtId="0" fontId="39" fillId="5" borderId="12" xfId="0" applyFont="1" applyFill="1" applyBorder="1" applyAlignment="1">
      <alignment horizontal="left" vertical="top" wrapText="1"/>
    </xf>
    <xf numFmtId="0" fontId="39" fillId="5" borderId="8" xfId="0" applyFont="1" applyFill="1" applyBorder="1" applyAlignment="1">
      <alignment horizontal="left" vertical="top" wrapText="1"/>
    </xf>
    <xf numFmtId="0" fontId="39" fillId="5" borderId="3" xfId="0" applyFont="1" applyFill="1" applyBorder="1" applyAlignment="1">
      <alignment horizontal="left" vertical="top" wrapText="1"/>
    </xf>
    <xf numFmtId="0" fontId="39" fillId="5" borderId="14" xfId="0" applyFont="1" applyFill="1" applyBorder="1" applyAlignment="1">
      <alignment horizontal="left" vertical="top" wrapText="1"/>
    </xf>
    <xf numFmtId="0" fontId="0" fillId="5" borderId="9" xfId="0" applyFill="1" applyBorder="1"/>
    <xf numFmtId="0" fontId="0" fillId="5" borderId="6" xfId="0" applyFill="1" applyBorder="1"/>
    <xf numFmtId="0" fontId="0" fillId="5" borderId="13" xfId="0" applyFill="1" applyBorder="1"/>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3" xfId="0" applyFont="1" applyBorder="1" applyAlignment="1">
      <alignment horizontal="center" vertical="top"/>
    </xf>
    <xf numFmtId="0" fontId="9" fillId="0" borderId="0" xfId="0" applyFont="1" applyAlignment="1">
      <alignment horizontal="center" vertical="top"/>
    </xf>
    <xf numFmtId="0" fontId="9" fillId="0" borderId="21" xfId="0" applyFont="1" applyBorder="1" applyAlignment="1">
      <alignment horizontal="center" vertical="top"/>
    </xf>
    <xf numFmtId="0" fontId="33" fillId="5" borderId="8" xfId="0" applyFont="1" applyFill="1" applyBorder="1" applyAlignment="1">
      <alignment horizontal="left" vertical="top" wrapText="1"/>
    </xf>
    <xf numFmtId="0" fontId="33" fillId="5" borderId="3" xfId="0" applyFont="1" applyFill="1" applyBorder="1" applyAlignment="1">
      <alignment horizontal="left" vertical="top" wrapText="1"/>
    </xf>
    <xf numFmtId="0" fontId="33" fillId="5" borderId="14" xfId="0" applyFont="1" applyFill="1" applyBorder="1" applyAlignment="1">
      <alignment horizontal="left" vertical="top" wrapText="1"/>
    </xf>
    <xf numFmtId="0" fontId="33" fillId="5" borderId="7" xfId="0" applyFont="1" applyFill="1" applyBorder="1" applyAlignment="1">
      <alignment horizontal="left" vertical="top" wrapText="1"/>
    </xf>
    <xf numFmtId="0" fontId="33" fillId="5" borderId="0" xfId="0" applyFont="1" applyFill="1" applyAlignment="1">
      <alignment horizontal="left" vertical="top" wrapText="1"/>
    </xf>
    <xf numFmtId="0" fontId="33" fillId="5" borderId="12" xfId="0" applyFont="1" applyFill="1" applyBorder="1" applyAlignment="1">
      <alignment horizontal="left" vertical="top" wrapText="1"/>
    </xf>
    <xf numFmtId="0" fontId="33" fillId="5" borderId="9" xfId="0" applyFont="1" applyFill="1" applyBorder="1" applyAlignment="1">
      <alignment horizontal="left" vertical="top" wrapText="1"/>
    </xf>
    <xf numFmtId="0" fontId="33" fillId="5" borderId="6" xfId="0" applyFont="1" applyFill="1" applyBorder="1" applyAlignment="1">
      <alignment horizontal="left" vertical="top" wrapText="1"/>
    </xf>
    <xf numFmtId="0" fontId="33" fillId="5" borderId="13" xfId="0" applyFont="1" applyFill="1" applyBorder="1" applyAlignment="1">
      <alignment horizontal="left" vertical="top" wrapText="1"/>
    </xf>
    <xf numFmtId="0" fontId="11" fillId="3" borderId="0" xfId="0" applyFont="1" applyFill="1" applyAlignment="1">
      <alignment horizontal="left" vertical="top" wrapText="1"/>
    </xf>
    <xf numFmtId="0" fontId="11" fillId="3" borderId="0" xfId="0" applyFont="1" applyFill="1" applyAlignment="1">
      <alignment horizontal="left" vertical="top"/>
    </xf>
    <xf numFmtId="0" fontId="8" fillId="3" borderId="0" xfId="0" applyFont="1" applyFill="1" applyAlignment="1">
      <alignment vertical="top" wrapText="1"/>
    </xf>
    <xf numFmtId="165" fontId="8" fillId="5" borderId="8" xfId="0" applyNumberFormat="1" applyFont="1" applyFill="1" applyBorder="1" applyAlignment="1">
      <alignment horizontal="left" vertical="top" wrapText="1"/>
    </xf>
    <xf numFmtId="165" fontId="8" fillId="5" borderId="3" xfId="0" applyNumberFormat="1" applyFont="1" applyFill="1" applyBorder="1" applyAlignment="1">
      <alignment horizontal="left" vertical="top" wrapText="1"/>
    </xf>
    <xf numFmtId="165" fontId="8" fillId="5" borderId="14" xfId="0" applyNumberFormat="1" applyFont="1" applyFill="1" applyBorder="1" applyAlignment="1">
      <alignment horizontal="left" vertical="top" wrapText="1"/>
    </xf>
    <xf numFmtId="165" fontId="8" fillId="5" borderId="7" xfId="0" applyNumberFormat="1" applyFont="1" applyFill="1" applyBorder="1" applyAlignment="1">
      <alignment horizontal="left" vertical="top" wrapText="1"/>
    </xf>
    <xf numFmtId="165" fontId="8" fillId="5" borderId="0" xfId="0" applyNumberFormat="1" applyFont="1" applyFill="1" applyAlignment="1">
      <alignment horizontal="left" vertical="top" wrapText="1"/>
    </xf>
    <xf numFmtId="165" fontId="8" fillId="5" borderId="12" xfId="0" applyNumberFormat="1" applyFont="1" applyFill="1" applyBorder="1" applyAlignment="1">
      <alignment horizontal="left" vertical="top" wrapText="1"/>
    </xf>
    <xf numFmtId="165" fontId="8" fillId="5" borderId="9" xfId="0" applyNumberFormat="1" applyFont="1" applyFill="1" applyBorder="1" applyAlignment="1">
      <alignment horizontal="left" vertical="top" wrapText="1"/>
    </xf>
    <xf numFmtId="165" fontId="8" fillId="5" borderId="6" xfId="0" applyNumberFormat="1" applyFont="1" applyFill="1" applyBorder="1" applyAlignment="1">
      <alignment horizontal="left" vertical="top" wrapText="1"/>
    </xf>
    <xf numFmtId="165" fontId="8" fillId="5" borderId="13" xfId="0" applyNumberFormat="1" applyFont="1" applyFill="1" applyBorder="1" applyAlignment="1">
      <alignment horizontal="left" vertical="top" wrapText="1"/>
    </xf>
    <xf numFmtId="0" fontId="36" fillId="3" borderId="0" xfId="9" applyFill="1" applyBorder="1" applyAlignment="1" applyProtection="1">
      <alignment horizontal="left" vertical="top" wrapText="1"/>
    </xf>
    <xf numFmtId="0" fontId="44" fillId="3" borderId="0" xfId="0" applyFont="1" applyFill="1" applyAlignment="1">
      <alignment horizontal="left" vertical="top" wrapText="1"/>
    </xf>
    <xf numFmtId="0" fontId="21" fillId="3" borderId="0" xfId="0" applyFont="1" applyFill="1" applyAlignment="1">
      <alignment horizontal="left" vertical="top" wrapText="1"/>
    </xf>
    <xf numFmtId="0" fontId="44" fillId="3" borderId="0" xfId="0" applyFont="1" applyFill="1" applyAlignment="1">
      <alignment horizontal="left" vertical="top"/>
    </xf>
    <xf numFmtId="0" fontId="45" fillId="0" borderId="0" xfId="0" applyFont="1" applyAlignment="1">
      <alignment horizontal="left" vertical="top" wrapText="1"/>
    </xf>
    <xf numFmtId="0" fontId="44" fillId="0" borderId="0" xfId="0" applyFont="1" applyAlignment="1">
      <alignment horizontal="left" vertical="top" wrapText="1"/>
    </xf>
    <xf numFmtId="0" fontId="8" fillId="6" borderId="0" xfId="0" applyFont="1" applyFill="1" applyAlignment="1">
      <alignment horizontal="left" vertical="top" wrapText="1"/>
    </xf>
    <xf numFmtId="0" fontId="39" fillId="0" borderId="0" xfId="0" applyFont="1" applyAlignment="1">
      <alignment horizontal="left" vertical="top" wrapText="1"/>
    </xf>
    <xf numFmtId="0" fontId="8" fillId="5" borderId="1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15" xfId="0" applyFont="1" applyFill="1" applyBorder="1" applyAlignment="1">
      <alignment horizontal="left" vertical="top" wrapText="1"/>
    </xf>
    <xf numFmtId="182" fontId="9" fillId="3" borderId="0" xfId="0" applyNumberFormat="1" applyFont="1" applyFill="1" applyAlignment="1">
      <alignment horizontal="left"/>
    </xf>
    <xf numFmtId="171" fontId="9" fillId="3" borderId="3" xfId="0" applyNumberFormat="1" applyFont="1" applyFill="1" applyBorder="1" applyAlignment="1">
      <alignment horizontal="center" vertical="top"/>
    </xf>
    <xf numFmtId="183" fontId="9" fillId="3" borderId="0" xfId="0" applyNumberFormat="1" applyFont="1" applyFill="1" applyAlignment="1">
      <alignment horizontal="left"/>
    </xf>
    <xf numFmtId="0" fontId="9" fillId="0" borderId="0" xfId="0" applyFont="1" applyAlignment="1">
      <alignment horizontal="left" vertical="top" wrapText="1"/>
    </xf>
    <xf numFmtId="0" fontId="0" fillId="0" borderId="3" xfId="0" applyBorder="1" applyAlignment="1">
      <alignment horizontal="center" vertical="center" wrapText="1"/>
    </xf>
    <xf numFmtId="0" fontId="0" fillId="0" borderId="14" xfId="0" applyBorder="1" applyAlignment="1">
      <alignment horizontal="center" vertical="center" wrapText="1"/>
    </xf>
    <xf numFmtId="165" fontId="9" fillId="6" borderId="0" xfId="0" applyNumberFormat="1" applyFont="1" applyFill="1" applyAlignment="1">
      <alignment horizontal="left" vertical="top" wrapText="1"/>
    </xf>
    <xf numFmtId="0" fontId="9" fillId="0" borderId="0" xfId="0" applyFont="1" applyAlignment="1">
      <alignment horizontal="left"/>
    </xf>
    <xf numFmtId="0" fontId="8" fillId="3" borderId="0" xfId="0" applyFont="1" applyFill="1" applyAlignment="1">
      <alignment wrapText="1"/>
    </xf>
    <xf numFmtId="0" fontId="0" fillId="3" borderId="0" xfId="0" applyFill="1" applyAlignment="1">
      <alignment wrapText="1"/>
    </xf>
    <xf numFmtId="3" fontId="40" fillId="3" borderId="0" xfId="0" applyNumberFormat="1" applyFont="1" applyFill="1" applyAlignment="1">
      <alignment horizontal="center" vertical="top" wrapText="1"/>
    </xf>
    <xf numFmtId="165" fontId="9" fillId="6" borderId="0" xfId="0" applyNumberFormat="1" applyFont="1" applyFill="1" applyAlignment="1">
      <alignment horizontal="center" vertical="top" wrapText="1"/>
    </xf>
    <xf numFmtId="165" fontId="8" fillId="0" borderId="0" xfId="0" applyNumberFormat="1" applyFont="1" applyAlignment="1">
      <alignment horizontal="left" vertical="top" wrapText="1"/>
    </xf>
    <xf numFmtId="0" fontId="0" fillId="17" borderId="0" xfId="0" applyFill="1" applyAlignment="1">
      <alignment wrapText="1"/>
    </xf>
    <xf numFmtId="0" fontId="0" fillId="0" borderId="0" xfId="0"/>
    <xf numFmtId="0" fontId="8" fillId="17" borderId="0" xfId="0" applyFont="1" applyFill="1" applyAlignment="1">
      <alignment wrapText="1"/>
    </xf>
    <xf numFmtId="0" fontId="8" fillId="0" borderId="3" xfId="0" applyFont="1" applyBorder="1" applyAlignment="1">
      <alignment horizontal="left" vertical="top" wrapText="1"/>
    </xf>
    <xf numFmtId="0" fontId="8" fillId="0" borderId="14" xfId="0" applyFont="1" applyBorder="1" applyAlignment="1">
      <alignment horizontal="left" vertical="top"/>
    </xf>
    <xf numFmtId="0" fontId="8" fillId="0" borderId="7" xfId="0" applyFont="1" applyBorder="1" applyAlignment="1">
      <alignment horizontal="left" vertical="top" wrapText="1"/>
    </xf>
    <xf numFmtId="0" fontId="8" fillId="0" borderId="12" xfId="0" applyFont="1" applyBorder="1" applyAlignment="1">
      <alignment horizontal="left" vertical="top"/>
    </xf>
    <xf numFmtId="0" fontId="8" fillId="0" borderId="9" xfId="0" applyFont="1" applyBorder="1" applyAlignment="1">
      <alignment horizontal="left" vertical="top" wrapText="1"/>
    </xf>
    <xf numFmtId="0" fontId="8" fillId="0" borderId="6" xfId="0" applyFont="1" applyBorder="1" applyAlignment="1">
      <alignment horizontal="left" vertical="top" wrapText="1"/>
    </xf>
    <xf numFmtId="0" fontId="8" fillId="0" borderId="13" xfId="0" applyFont="1" applyBorder="1" applyAlignment="1">
      <alignment horizontal="left" vertical="top"/>
    </xf>
    <xf numFmtId="0" fontId="9" fillId="3" borderId="0" xfId="0" applyFont="1" applyFill="1" applyAlignment="1">
      <alignment horizontal="left" vertical="top"/>
    </xf>
    <xf numFmtId="165" fontId="8" fillId="5" borderId="8" xfId="0" applyNumberFormat="1" applyFont="1" applyFill="1" applyBorder="1" applyAlignment="1">
      <alignment vertical="top" wrapText="1"/>
    </xf>
    <xf numFmtId="0" fontId="8" fillId="0" borderId="3" xfId="0" applyFont="1" applyBorder="1" applyAlignment="1">
      <alignment vertical="top" wrapText="1"/>
    </xf>
    <xf numFmtId="0" fontId="8" fillId="0" borderId="14" xfId="0" applyFont="1" applyBorder="1" applyAlignment="1">
      <alignment vertical="top" wrapText="1"/>
    </xf>
    <xf numFmtId="165" fontId="8" fillId="5" borderId="7" xfId="0" applyNumberFormat="1" applyFont="1" applyFill="1" applyBorder="1" applyAlignment="1">
      <alignment vertical="top" wrapText="1"/>
    </xf>
    <xf numFmtId="0" fontId="8" fillId="0" borderId="0" xfId="0" applyFont="1" applyAlignment="1">
      <alignment vertical="top" wrapText="1"/>
    </xf>
    <xf numFmtId="0" fontId="8" fillId="0" borderId="12" xfId="0" applyFont="1" applyBorder="1" applyAlignment="1">
      <alignment vertical="top" wrapText="1"/>
    </xf>
    <xf numFmtId="0" fontId="8" fillId="0" borderId="9" xfId="0" applyFont="1" applyBorder="1" applyAlignment="1">
      <alignment vertical="top" wrapText="1"/>
    </xf>
    <xf numFmtId="0" fontId="8" fillId="0" borderId="6" xfId="0" applyFont="1" applyBorder="1" applyAlignment="1">
      <alignment vertical="top" wrapText="1"/>
    </xf>
    <xf numFmtId="0" fontId="8" fillId="0" borderId="13" xfId="0" applyFont="1" applyBorder="1" applyAlignment="1">
      <alignment vertical="top" wrapText="1"/>
    </xf>
    <xf numFmtId="0" fontId="0" fillId="3" borderId="0" xfId="0" applyFill="1"/>
    <xf numFmtId="0" fontId="8" fillId="3" borderId="0" xfId="0" applyFont="1" applyFill="1" applyAlignment="1">
      <alignment horizontal="left"/>
    </xf>
    <xf numFmtId="0" fontId="9" fillId="3" borderId="0" xfId="0" applyFont="1" applyFill="1" applyAlignment="1">
      <alignment horizontal="left" vertical="center"/>
    </xf>
    <xf numFmtId="189" fontId="9" fillId="3" borderId="0" xfId="0" applyNumberFormat="1" applyFont="1" applyFill="1" applyAlignment="1">
      <alignment horizontal="left" vertical="top"/>
    </xf>
    <xf numFmtId="0" fontId="8" fillId="3" borderId="0" xfId="0" applyFont="1" applyFill="1" applyAlignment="1">
      <alignment horizontal="left" wrapText="1"/>
    </xf>
    <xf numFmtId="165" fontId="9" fillId="3" borderId="0" xfId="0" applyNumberFormat="1" applyFont="1" applyFill="1" applyAlignment="1">
      <alignment horizontal="left"/>
    </xf>
    <xf numFmtId="165" fontId="9" fillId="3" borderId="0" xfId="0" applyNumberFormat="1" applyFont="1" applyFill="1" applyAlignment="1">
      <alignment horizontal="right"/>
    </xf>
    <xf numFmtId="0" fontId="8" fillId="3" borderId="0" xfId="0" applyFont="1" applyFill="1" applyAlignment="1">
      <alignment horizontal="right"/>
    </xf>
    <xf numFmtId="0" fontId="9" fillId="3" borderId="0" xfId="0" applyFont="1" applyFill="1" applyAlignment="1">
      <alignment horizontal="right"/>
    </xf>
    <xf numFmtId="165" fontId="8" fillId="3" borderId="0" xfId="0" applyNumberFormat="1" applyFont="1" applyFill="1"/>
    <xf numFmtId="165" fontId="8" fillId="3" borderId="0" xfId="0" applyNumberFormat="1" applyFont="1" applyFill="1" applyAlignment="1">
      <alignment horizontal="right"/>
    </xf>
    <xf numFmtId="0" fontId="0" fillId="3" borderId="0" xfId="0" applyFill="1" applyAlignment="1">
      <alignment horizontal="right"/>
    </xf>
    <xf numFmtId="0" fontId="8" fillId="0" borderId="0" xfId="0" applyFont="1" applyAlignment="1">
      <alignment horizontal="left" vertical="center" wrapText="1"/>
    </xf>
    <xf numFmtId="181" fontId="9" fillId="3" borderId="0" xfId="0" applyNumberFormat="1" applyFont="1" applyFill="1" applyAlignment="1">
      <alignment horizontal="left" vertical="top"/>
    </xf>
    <xf numFmtId="0" fontId="8" fillId="3" borderId="0" xfId="0" applyFont="1" applyFill="1" applyAlignment="1">
      <alignment horizontal="left" vertical="top" wrapText="1" indent="1"/>
    </xf>
    <xf numFmtId="180" fontId="9" fillId="3" borderId="0" xfId="0" applyNumberFormat="1" applyFont="1" applyFill="1" applyAlignment="1">
      <alignment horizontal="left" vertical="top"/>
    </xf>
    <xf numFmtId="179" fontId="9" fillId="3" borderId="0" xfId="0" applyNumberFormat="1" applyFont="1" applyFill="1" applyAlignment="1">
      <alignment horizontal="left"/>
    </xf>
    <xf numFmtId="177" fontId="9" fillId="3" borderId="0" xfId="0" applyNumberFormat="1" applyFont="1" applyFill="1" applyAlignment="1">
      <alignment horizontal="left" vertical="top"/>
    </xf>
    <xf numFmtId="188" fontId="9" fillId="3" borderId="0" xfId="0" applyNumberFormat="1" applyFont="1" applyFill="1" applyAlignment="1">
      <alignment horizontal="left"/>
    </xf>
    <xf numFmtId="187" fontId="9" fillId="3" borderId="0" xfId="0" applyNumberFormat="1" applyFont="1" applyFill="1" applyAlignment="1">
      <alignment horizontal="left"/>
    </xf>
    <xf numFmtId="0" fontId="25" fillId="3" borderId="0" xfId="0" applyFont="1" applyFill="1" applyAlignment="1">
      <alignment horizontal="left" vertical="center" wrapText="1"/>
    </xf>
    <xf numFmtId="171" fontId="9" fillId="3" borderId="0" xfId="0" applyNumberFormat="1" applyFont="1" applyFill="1" applyAlignment="1">
      <alignment horizontal="left" vertical="top"/>
    </xf>
    <xf numFmtId="172" fontId="9" fillId="3" borderId="0" xfId="0" applyNumberFormat="1" applyFont="1" applyFill="1" applyAlignment="1">
      <alignment horizontal="left" vertical="top"/>
    </xf>
    <xf numFmtId="173" fontId="9" fillId="3" borderId="0" xfId="0" applyNumberFormat="1" applyFont="1" applyFill="1" applyAlignment="1">
      <alignment horizontal="left" vertical="top"/>
    </xf>
    <xf numFmtId="174" fontId="9" fillId="3" borderId="0" xfId="0" applyNumberFormat="1" applyFont="1" applyFill="1" applyAlignment="1">
      <alignment horizontal="left" vertical="top"/>
    </xf>
    <xf numFmtId="175" fontId="9" fillId="3" borderId="0" xfId="0" applyNumberFormat="1" applyFont="1" applyFill="1" applyAlignment="1">
      <alignment horizontal="left" vertical="top"/>
    </xf>
    <xf numFmtId="176" fontId="9" fillId="3" borderId="0" xfId="0" applyNumberFormat="1" applyFont="1" applyFill="1" applyAlignment="1">
      <alignment horizontal="left" vertical="top"/>
    </xf>
    <xf numFmtId="0" fontId="39" fillId="3" borderId="0" xfId="0" applyFont="1" applyFill="1" applyAlignment="1">
      <alignment horizontal="left" vertical="center" wrapText="1"/>
    </xf>
    <xf numFmtId="190" fontId="9" fillId="3" borderId="0" xfId="0" applyNumberFormat="1" applyFont="1" applyFill="1" applyAlignment="1">
      <alignment horizontal="left" vertical="top"/>
    </xf>
    <xf numFmtId="185" fontId="9" fillId="3" borderId="0" xfId="0" applyNumberFormat="1" applyFont="1" applyFill="1" applyAlignment="1">
      <alignment horizontal="left"/>
    </xf>
    <xf numFmtId="0" fontId="8" fillId="5" borderId="11" xfId="0" applyFont="1" applyFill="1" applyBorder="1" applyAlignment="1">
      <alignment horizontal="left" vertical="center"/>
    </xf>
    <xf numFmtId="0" fontId="8" fillId="5" borderId="2" xfId="0" applyFont="1" applyFill="1" applyBorder="1" applyAlignment="1">
      <alignment horizontal="left" vertical="center"/>
    </xf>
    <xf numFmtId="0" fontId="8" fillId="5" borderId="15" xfId="0" applyFont="1" applyFill="1" applyBorder="1" applyAlignment="1">
      <alignment horizontal="left" vertical="center"/>
    </xf>
    <xf numFmtId="0" fontId="9" fillId="3" borderId="0" xfId="0" applyFont="1" applyFill="1" applyAlignment="1">
      <alignment horizontal="left" vertical="top" wrapText="1"/>
    </xf>
    <xf numFmtId="0" fontId="8" fillId="5" borderId="11" xfId="0" applyFont="1" applyFill="1" applyBorder="1" applyAlignment="1">
      <alignment horizontal="left"/>
    </xf>
    <xf numFmtId="0" fontId="8" fillId="5" borderId="2" xfId="0" applyFont="1" applyFill="1" applyBorder="1" applyAlignment="1">
      <alignment horizontal="left"/>
    </xf>
    <xf numFmtId="0" fontId="8" fillId="5" borderId="15" xfId="0" applyFont="1" applyFill="1" applyBorder="1" applyAlignment="1">
      <alignment horizontal="left"/>
    </xf>
    <xf numFmtId="3" fontId="8" fillId="3" borderId="0" xfId="0" applyNumberFormat="1" applyFont="1" applyFill="1" applyAlignment="1">
      <alignment horizontal="center" vertical="center" wrapText="1"/>
    </xf>
    <xf numFmtId="3" fontId="8" fillId="3" borderId="6" xfId="0" applyNumberFormat="1" applyFont="1" applyFill="1" applyBorder="1" applyAlignment="1">
      <alignment horizontal="center" vertical="center" wrapText="1"/>
    </xf>
    <xf numFmtId="0" fontId="9" fillId="3" borderId="0" xfId="0" applyFont="1" applyFill="1" applyAlignment="1">
      <alignment horizontal="left"/>
    </xf>
    <xf numFmtId="169" fontId="8" fillId="0" borderId="0" xfId="0" applyNumberFormat="1" applyFont="1" applyAlignment="1">
      <alignment horizontal="right" vertical="top" wrapText="1"/>
    </xf>
    <xf numFmtId="165" fontId="8" fillId="0" borderId="0" xfId="0" applyNumberFormat="1" applyFont="1"/>
    <xf numFmtId="0" fontId="0" fillId="0" borderId="0" xfId="0" applyAlignment="1">
      <alignment horizontal="right" vertical="top" wrapText="1"/>
    </xf>
    <xf numFmtId="3" fontId="8" fillId="6" borderId="0" xfId="0" applyNumberFormat="1" applyFont="1" applyFill="1" applyAlignment="1">
      <alignment horizontal="center"/>
    </xf>
    <xf numFmtId="0" fontId="8" fillId="3" borderId="0" xfId="0" applyFont="1" applyFill="1" applyAlignment="1">
      <alignment horizontal="center" vertical="center"/>
    </xf>
    <xf numFmtId="0" fontId="8" fillId="3" borderId="6" xfId="0" applyFont="1" applyFill="1" applyBorder="1" applyAlignment="1">
      <alignment horizontal="center" vertical="center"/>
    </xf>
    <xf numFmtId="190" fontId="9" fillId="0" borderId="0" xfId="0" applyNumberFormat="1" applyFont="1" applyAlignment="1">
      <alignment horizontal="left" vertical="top"/>
    </xf>
    <xf numFmtId="165" fontId="9" fillId="0" borderId="0" xfId="0" applyNumberFormat="1" applyFont="1"/>
    <xf numFmtId="169" fontId="9" fillId="0" borderId="0" xfId="0" applyNumberFormat="1" applyFont="1" applyAlignment="1">
      <alignment horizontal="right" vertical="top" wrapText="1"/>
    </xf>
    <xf numFmtId="0" fontId="8" fillId="5" borderId="8" xfId="0" applyFont="1" applyFill="1" applyBorder="1" applyAlignment="1">
      <alignment horizontal="left" wrapText="1"/>
    </xf>
    <xf numFmtId="0" fontId="8" fillId="5" borderId="3" xfId="0" applyFont="1" applyFill="1" applyBorder="1" applyAlignment="1">
      <alignment horizontal="left" wrapText="1"/>
    </xf>
    <xf numFmtId="0" fontId="8" fillId="5" borderId="14" xfId="0" applyFont="1" applyFill="1" applyBorder="1" applyAlignment="1">
      <alignment horizontal="left" wrapText="1"/>
    </xf>
    <xf numFmtId="0" fontId="8" fillId="5" borderId="9" xfId="0" applyFont="1" applyFill="1" applyBorder="1" applyAlignment="1">
      <alignment horizontal="left" wrapText="1"/>
    </xf>
    <xf numFmtId="0" fontId="8" fillId="5" borderId="6" xfId="0" applyFont="1" applyFill="1" applyBorder="1" applyAlignment="1">
      <alignment horizontal="left" wrapText="1"/>
    </xf>
    <xf numFmtId="0" fontId="8" fillId="5" borderId="13" xfId="0" applyFont="1" applyFill="1" applyBorder="1" applyAlignment="1">
      <alignment horizontal="left" wrapText="1"/>
    </xf>
    <xf numFmtId="0" fontId="0" fillId="0" borderId="9" xfId="0" applyBorder="1"/>
    <xf numFmtId="0" fontId="0" fillId="0" borderId="6" xfId="0" applyBorder="1"/>
    <xf numFmtId="0" fontId="0" fillId="0" borderId="13" xfId="0" applyBorder="1"/>
    <xf numFmtId="0" fontId="9" fillId="5" borderId="0" xfId="0" applyFont="1" applyFill="1" applyAlignment="1">
      <alignment horizontal="center" vertical="top" wrapText="1"/>
    </xf>
    <xf numFmtId="0" fontId="8" fillId="3" borderId="6" xfId="0" applyFont="1" applyFill="1" applyBorder="1" applyAlignment="1">
      <alignment horizontal="center" vertical="top" wrapText="1"/>
    </xf>
    <xf numFmtId="0" fontId="8" fillId="3" borderId="0" xfId="0" applyFont="1" applyFill="1" applyAlignment="1">
      <alignment horizontal="center" vertical="top" wrapText="1"/>
    </xf>
    <xf numFmtId="186" fontId="40" fillId="3" borderId="0" xfId="0" applyNumberFormat="1" applyFont="1" applyFill="1" applyAlignment="1">
      <alignment horizontal="left"/>
    </xf>
    <xf numFmtId="184" fontId="9" fillId="3" borderId="0" xfId="0" applyNumberFormat="1" applyFont="1" applyFill="1" applyAlignment="1">
      <alignment horizontal="left" vertical="top"/>
    </xf>
    <xf numFmtId="0" fontId="8" fillId="6" borderId="0" xfId="0" applyFont="1" applyFill="1" applyAlignment="1">
      <alignment horizontal="center"/>
    </xf>
    <xf numFmtId="0" fontId="8" fillId="3" borderId="20" xfId="10" applyFill="1" applyBorder="1" applyAlignment="1">
      <alignment horizontal="left" vertical="top" wrapText="1"/>
    </xf>
    <xf numFmtId="0" fontId="8" fillId="3" borderId="18" xfId="10" applyFill="1" applyBorder="1" applyAlignment="1">
      <alignment horizontal="left" vertical="top" wrapText="1"/>
    </xf>
    <xf numFmtId="0" fontId="8" fillId="3" borderId="19" xfId="10" applyFill="1" applyBorder="1" applyAlignment="1">
      <alignment horizontal="left" vertical="top" wrapText="1"/>
    </xf>
    <xf numFmtId="196" fontId="73" fillId="0" borderId="7" xfId="10" applyNumberFormat="1" applyFont="1" applyBorder="1" applyAlignment="1">
      <alignment horizontal="left" vertical="top" wrapText="1"/>
    </xf>
    <xf numFmtId="196" fontId="73" fillId="0" borderId="0" xfId="10" applyNumberFormat="1" applyFont="1" applyAlignment="1">
      <alignment horizontal="left" vertical="top" wrapText="1"/>
    </xf>
    <xf numFmtId="0" fontId="8" fillId="2" borderId="7" xfId="0" applyFont="1" applyFill="1" applyBorder="1" applyAlignment="1">
      <alignment horizontal="left" vertical="top" wrapText="1"/>
    </xf>
    <xf numFmtId="0" fontId="0" fillId="2" borderId="0" xfId="0" applyFill="1" applyAlignment="1">
      <alignment horizontal="left" vertical="top" wrapText="1"/>
    </xf>
    <xf numFmtId="0" fontId="0" fillId="2" borderId="12" xfId="0" applyFill="1" applyBorder="1" applyAlignment="1">
      <alignment horizontal="left" vertical="top" wrapText="1"/>
    </xf>
    <xf numFmtId="0" fontId="0" fillId="2" borderId="9" xfId="0" applyFill="1" applyBorder="1" applyAlignment="1">
      <alignment horizontal="left" vertical="top" wrapText="1"/>
    </xf>
    <xf numFmtId="0" fontId="0" fillId="2" borderId="6" xfId="0" applyFill="1" applyBorder="1" applyAlignment="1">
      <alignment horizontal="left" vertical="top" wrapText="1"/>
    </xf>
    <xf numFmtId="0" fontId="0" fillId="2" borderId="13" xfId="0" applyFill="1" applyBorder="1" applyAlignment="1">
      <alignment horizontal="left" vertical="top" wrapText="1"/>
    </xf>
    <xf numFmtId="167" fontId="104" fillId="35" borderId="24" xfId="48" applyNumberFormat="1" applyFont="1" applyFill="1" applyBorder="1" applyAlignment="1">
      <alignment horizontal="center" vertical="center" wrapText="1"/>
    </xf>
    <xf numFmtId="167" fontId="104" fillId="35" borderId="25" xfId="48" applyNumberFormat="1" applyFont="1" applyFill="1" applyBorder="1" applyAlignment="1">
      <alignment horizontal="center" vertical="center" wrapText="1"/>
    </xf>
    <xf numFmtId="167" fontId="104" fillId="35" borderId="26" xfId="48" applyNumberFormat="1" applyFont="1" applyFill="1" applyBorder="1" applyAlignment="1">
      <alignment horizontal="center" vertical="center" wrapText="1"/>
    </xf>
    <xf numFmtId="0" fontId="9" fillId="30" borderId="11" xfId="10" applyFont="1" applyFill="1" applyBorder="1" applyAlignment="1">
      <alignment horizontal="center" wrapText="1"/>
    </xf>
    <xf numFmtId="0" fontId="1" fillId="0" borderId="2" xfId="47" applyBorder="1" applyAlignment="1">
      <alignment wrapText="1"/>
    </xf>
    <xf numFmtId="0" fontId="1" fillId="0" borderId="15" xfId="47" applyBorder="1" applyAlignment="1">
      <alignment wrapText="1"/>
    </xf>
    <xf numFmtId="0" fontId="39" fillId="0" borderId="7" xfId="47" applyFont="1" applyBorder="1" applyAlignment="1">
      <alignment vertical="top" wrapText="1"/>
    </xf>
    <xf numFmtId="0" fontId="1" fillId="0" borderId="0" xfId="47" applyAlignment="1">
      <alignment vertical="top" wrapText="1"/>
    </xf>
    <xf numFmtId="0" fontId="1" fillId="0" borderId="12" xfId="47" applyBorder="1" applyAlignment="1">
      <alignment vertical="top" wrapText="1"/>
    </xf>
    <xf numFmtId="0" fontId="39" fillId="7" borderId="7" xfId="47" applyFont="1" applyFill="1" applyBorder="1" applyAlignment="1">
      <alignment horizontal="left" vertical="top" wrapText="1"/>
    </xf>
    <xf numFmtId="0" fontId="39" fillId="7" borderId="0" xfId="47" applyFont="1" applyFill="1" applyAlignment="1">
      <alignment horizontal="left" vertical="top" wrapText="1"/>
    </xf>
    <xf numFmtId="0" fontId="39" fillId="7" borderId="12" xfId="47" applyFont="1" applyFill="1" applyBorder="1" applyAlignment="1">
      <alignment horizontal="left" vertical="top" wrapText="1"/>
    </xf>
    <xf numFmtId="0" fontId="39" fillId="7" borderId="9" xfId="47" applyFont="1" applyFill="1" applyBorder="1" applyAlignment="1">
      <alignment horizontal="left" vertical="top" wrapText="1"/>
    </xf>
    <xf numFmtId="0" fontId="39" fillId="7" borderId="6" xfId="47" applyFont="1" applyFill="1" applyBorder="1" applyAlignment="1">
      <alignment horizontal="left" vertical="top" wrapText="1"/>
    </xf>
    <xf numFmtId="0" fontId="39" fillId="7" borderId="13" xfId="47" applyFont="1" applyFill="1" applyBorder="1" applyAlignment="1">
      <alignment horizontal="left" vertical="top" wrapText="1"/>
    </xf>
    <xf numFmtId="0" fontId="72" fillId="14" borderId="0" xfId="47" applyFont="1" applyFill="1" applyAlignment="1">
      <alignment horizontal="center" vertical="center" wrapText="1"/>
    </xf>
    <xf numFmtId="0" fontId="39" fillId="0" borderId="0" xfId="47" applyFont="1" applyAlignment="1">
      <alignment horizontal="left" vertical="center"/>
    </xf>
    <xf numFmtId="167" fontId="40" fillId="25" borderId="11" xfId="48" applyNumberFormat="1" applyFont="1" applyFill="1" applyBorder="1" applyAlignment="1">
      <alignment horizontal="center" vertical="center" wrapText="1"/>
    </xf>
    <xf numFmtId="167" fontId="40" fillId="25" borderId="15" xfId="48" applyNumberFormat="1" applyFont="1" applyFill="1" applyBorder="1" applyAlignment="1">
      <alignment horizontal="center" vertical="center" wrapText="1"/>
    </xf>
    <xf numFmtId="0" fontId="39" fillId="0" borderId="22" xfId="47" applyFont="1" applyBorder="1" applyAlignment="1">
      <alignment horizontal="left" vertical="center"/>
    </xf>
    <xf numFmtId="0" fontId="39" fillId="5" borderId="8" xfId="49" applyFont="1" applyFill="1" applyBorder="1" applyAlignment="1">
      <alignment horizontal="left" vertical="top" wrapText="1"/>
    </xf>
    <xf numFmtId="0" fontId="39" fillId="5" borderId="3" xfId="49" applyFont="1" applyFill="1" applyBorder="1" applyAlignment="1">
      <alignment horizontal="left" vertical="top" wrapText="1"/>
    </xf>
    <xf numFmtId="0" fontId="39" fillId="5" borderId="14" xfId="49" applyFont="1" applyFill="1" applyBorder="1" applyAlignment="1">
      <alignment horizontal="left" vertical="top" wrapText="1"/>
    </xf>
    <xf numFmtId="0" fontId="39" fillId="5" borderId="7" xfId="49" applyFont="1" applyFill="1" applyBorder="1" applyAlignment="1">
      <alignment horizontal="left" vertical="top" wrapText="1"/>
    </xf>
    <xf numFmtId="0" fontId="39" fillId="5" borderId="0" xfId="49" applyFont="1" applyFill="1" applyAlignment="1">
      <alignment horizontal="left" vertical="top" wrapText="1"/>
    </xf>
    <xf numFmtId="0" fontId="39" fillId="5" borderId="12" xfId="49" applyFont="1" applyFill="1" applyBorder="1" applyAlignment="1">
      <alignment horizontal="left" vertical="top" wrapText="1"/>
    </xf>
    <xf numFmtId="0" fontId="39" fillId="5" borderId="9" xfId="49" applyFont="1" applyFill="1" applyBorder="1" applyAlignment="1">
      <alignment horizontal="left" vertical="top" wrapText="1"/>
    </xf>
    <xf numFmtId="0" fontId="39" fillId="5" borderId="6" xfId="49" applyFont="1" applyFill="1" applyBorder="1" applyAlignment="1">
      <alignment horizontal="left" vertical="top" wrapText="1"/>
    </xf>
    <xf numFmtId="0" fontId="39" fillId="5" borderId="13" xfId="49" applyFont="1" applyFill="1" applyBorder="1" applyAlignment="1">
      <alignment horizontal="left" vertical="top" wrapText="1"/>
    </xf>
    <xf numFmtId="0" fontId="39" fillId="0" borderId="30" xfId="47" applyFont="1" applyBorder="1" applyAlignment="1">
      <alignment horizontal="left" vertical="center"/>
    </xf>
    <xf numFmtId="0" fontId="39" fillId="0" borderId="1" xfId="47" applyFont="1" applyBorder="1" applyAlignment="1">
      <alignment horizontal="left" vertical="center"/>
    </xf>
    <xf numFmtId="0" fontId="39" fillId="0" borderId="31" xfId="47" applyFont="1" applyBorder="1" applyAlignment="1">
      <alignment horizontal="left" vertical="center"/>
    </xf>
    <xf numFmtId="0" fontId="9" fillId="30" borderId="11" xfId="10" applyFont="1" applyFill="1" applyBorder="1" applyAlignment="1">
      <alignment horizontal="left"/>
    </xf>
    <xf numFmtId="0" fontId="1" fillId="0" borderId="2" xfId="47" applyBorder="1"/>
    <xf numFmtId="0" fontId="1" fillId="0" borderId="15" xfId="47" applyBorder="1"/>
    <xf numFmtId="0" fontId="39" fillId="0" borderId="8" xfId="49" applyFont="1" applyBorder="1" applyAlignment="1">
      <alignment wrapText="1"/>
    </xf>
    <xf numFmtId="0" fontId="1" fillId="0" borderId="3" xfId="47" applyBorder="1" applyAlignment="1">
      <alignment wrapText="1"/>
    </xf>
    <xf numFmtId="0" fontId="1" fillId="0" borderId="14" xfId="47" applyBorder="1" applyAlignment="1">
      <alignment wrapText="1"/>
    </xf>
    <xf numFmtId="0" fontId="1" fillId="0" borderId="9" xfId="47" applyBorder="1" applyAlignment="1">
      <alignment wrapText="1"/>
    </xf>
    <xf numFmtId="0" fontId="1" fillId="0" borderId="6" xfId="47" applyBorder="1" applyAlignment="1">
      <alignment wrapText="1"/>
    </xf>
    <xf numFmtId="0" fontId="1" fillId="0" borderId="13" xfId="47" applyBorder="1" applyAlignment="1">
      <alignment wrapText="1"/>
    </xf>
    <xf numFmtId="0" fontId="1" fillId="0" borderId="2" xfId="47" applyBorder="1" applyAlignment="1">
      <alignment horizontal="left"/>
    </xf>
    <xf numFmtId="0" fontId="1" fillId="0" borderId="15" xfId="47" applyBorder="1" applyAlignment="1">
      <alignment horizontal="left"/>
    </xf>
    <xf numFmtId="0" fontId="39" fillId="0" borderId="8" xfId="49" applyFont="1" applyBorder="1" applyAlignment="1">
      <alignment horizontal="left" wrapText="1"/>
    </xf>
    <xf numFmtId="0" fontId="1" fillId="0" borderId="3" xfId="47" applyBorder="1" applyAlignment="1">
      <alignment horizontal="left" wrapText="1"/>
    </xf>
    <xf numFmtId="0" fontId="1" fillId="0" borderId="14" xfId="47" applyBorder="1" applyAlignment="1">
      <alignment horizontal="left" wrapText="1"/>
    </xf>
    <xf numFmtId="0" fontId="8" fillId="3" borderId="0" xfId="10" applyFill="1" applyAlignment="1">
      <alignment horizontal="left" vertical="center" wrapText="1"/>
    </xf>
    <xf numFmtId="0" fontId="8" fillId="0" borderId="11" xfId="10" applyBorder="1" applyAlignment="1">
      <alignment horizontal="center"/>
    </xf>
    <xf numFmtId="0" fontId="8" fillId="0" borderId="15" xfId="10" applyBorder="1" applyAlignment="1">
      <alignment horizontal="center"/>
    </xf>
    <xf numFmtId="0" fontId="8" fillId="0" borderId="2" xfId="10" applyBorder="1" applyAlignment="1">
      <alignment horizontal="left"/>
    </xf>
    <xf numFmtId="0" fontId="8" fillId="0" borderId="15" xfId="10" applyBorder="1" applyAlignment="1">
      <alignment horizontal="left"/>
    </xf>
    <xf numFmtId="0" fontId="39" fillId="0" borderId="8" xfId="35" applyFont="1" applyBorder="1" applyAlignment="1">
      <alignment horizontal="left" vertical="top" wrapText="1"/>
    </xf>
    <xf numFmtId="0" fontId="8" fillId="0" borderId="3" xfId="10" applyBorder="1" applyAlignment="1">
      <alignment horizontal="left" vertical="top" wrapText="1"/>
    </xf>
    <xf numFmtId="0" fontId="8" fillId="0" borderId="14" xfId="10" applyBorder="1" applyAlignment="1">
      <alignment horizontal="left" vertical="top" wrapText="1"/>
    </xf>
    <xf numFmtId="0" fontId="8" fillId="0" borderId="9" xfId="10" applyBorder="1" applyAlignment="1">
      <alignment horizontal="left" vertical="top" wrapText="1"/>
    </xf>
    <xf numFmtId="0" fontId="8" fillId="0" borderId="6" xfId="10" applyBorder="1" applyAlignment="1">
      <alignment horizontal="left" vertical="top" wrapText="1"/>
    </xf>
    <xf numFmtId="0" fontId="8" fillId="0" borderId="13" xfId="10" applyBorder="1" applyAlignment="1">
      <alignment horizontal="left" vertical="top" wrapText="1"/>
    </xf>
    <xf numFmtId="0" fontId="39" fillId="0" borderId="8" xfId="35" applyFont="1" applyBorder="1" applyAlignment="1">
      <alignment horizontal="left" wrapText="1"/>
    </xf>
    <xf numFmtId="0" fontId="0" fillId="0" borderId="3" xfId="0" applyBorder="1" applyAlignment="1">
      <alignment horizontal="left" wrapText="1"/>
    </xf>
    <xf numFmtId="0" fontId="0" fillId="0" borderId="14" xfId="0" applyBorder="1" applyAlignment="1">
      <alignment horizontal="left" wrapText="1"/>
    </xf>
    <xf numFmtId="0" fontId="0" fillId="0" borderId="7" xfId="0" applyBorder="1" applyAlignment="1">
      <alignment horizontal="left" wrapText="1"/>
    </xf>
    <xf numFmtId="0" fontId="0" fillId="0" borderId="0" xfId="0" applyAlignment="1">
      <alignment horizontal="left" wrapText="1"/>
    </xf>
    <xf numFmtId="0" fontId="0" fillId="0" borderId="12"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3" xfId="0" applyBorder="1" applyAlignment="1">
      <alignment horizontal="left" wrapText="1"/>
    </xf>
    <xf numFmtId="0" fontId="39" fillId="5" borderId="8" xfId="35" applyFont="1" applyFill="1" applyBorder="1" applyAlignment="1">
      <alignment wrapText="1"/>
    </xf>
    <xf numFmtId="0" fontId="0" fillId="0" borderId="3" xfId="0" applyBorder="1"/>
    <xf numFmtId="0" fontId="0" fillId="0" borderId="14" xfId="0" applyBorder="1"/>
    <xf numFmtId="0" fontId="39" fillId="5" borderId="8" xfId="35" applyFont="1" applyFill="1" applyBorder="1" applyAlignment="1">
      <alignment vertical="top" wrapText="1"/>
    </xf>
    <xf numFmtId="0" fontId="8" fillId="0" borderId="14" xfId="0" applyFont="1" applyBorder="1" applyAlignment="1">
      <alignment vertical="top"/>
    </xf>
    <xf numFmtId="0" fontId="8" fillId="0" borderId="7" xfId="0" applyFont="1" applyBorder="1" applyAlignment="1">
      <alignment vertical="top"/>
    </xf>
    <xf numFmtId="0" fontId="8" fillId="0" borderId="12" xfId="0" applyFont="1" applyBorder="1" applyAlignment="1">
      <alignment vertical="top"/>
    </xf>
    <xf numFmtId="0" fontId="8" fillId="0" borderId="9" xfId="0" applyFont="1" applyBorder="1" applyAlignment="1">
      <alignment vertical="top"/>
    </xf>
    <xf numFmtId="0" fontId="8" fillId="0" borderId="13" xfId="0" applyFont="1" applyBorder="1" applyAlignment="1">
      <alignment vertical="top"/>
    </xf>
    <xf numFmtId="0" fontId="108" fillId="0" borderId="0" xfId="35" applyFont="1" applyAlignment="1">
      <alignment horizontal="center"/>
    </xf>
    <xf numFmtId="183" fontId="9" fillId="32" borderId="3" xfId="10" applyNumberFormat="1" applyFont="1" applyFill="1" applyBorder="1" applyAlignment="1">
      <alignment horizontal="center"/>
    </xf>
    <xf numFmtId="0" fontId="40" fillId="0" borderId="3" xfId="35" applyFont="1" applyBorder="1" applyAlignment="1">
      <alignment horizontal="center"/>
    </xf>
    <xf numFmtId="0" fontId="8" fillId="0" borderId="2" xfId="10" applyBorder="1" applyAlignment="1">
      <alignment wrapText="1"/>
    </xf>
    <xf numFmtId="0" fontId="8" fillId="0" borderId="15" xfId="10" applyBorder="1" applyAlignment="1">
      <alignment wrapText="1"/>
    </xf>
    <xf numFmtId="0" fontId="8" fillId="0" borderId="2" xfId="10" applyBorder="1"/>
    <xf numFmtId="0" fontId="8" fillId="0" borderId="15" xfId="10" applyBorder="1"/>
    <xf numFmtId="0" fontId="39" fillId="0" borderId="8" xfId="35" applyFont="1" applyBorder="1" applyAlignment="1">
      <alignment wrapText="1"/>
    </xf>
    <xf numFmtId="0" fontId="0" fillId="0" borderId="3" xfId="0" applyBorder="1" applyAlignment="1">
      <alignment wrapText="1"/>
    </xf>
    <xf numFmtId="0" fontId="0" fillId="0" borderId="14" xfId="0" applyBorder="1" applyAlignment="1">
      <alignment wrapText="1"/>
    </xf>
    <xf numFmtId="0" fontId="0" fillId="0" borderId="7" xfId="0" applyBorder="1" applyAlignment="1">
      <alignment wrapText="1"/>
    </xf>
    <xf numFmtId="0" fontId="0" fillId="0" borderId="0" xfId="0" applyAlignment="1">
      <alignment wrapText="1"/>
    </xf>
    <xf numFmtId="0" fontId="0" fillId="0" borderId="12" xfId="0" applyBorder="1" applyAlignment="1">
      <alignment wrapText="1"/>
    </xf>
    <xf numFmtId="0" fontId="0" fillId="0" borderId="9" xfId="0" applyBorder="1" applyAlignment="1">
      <alignment wrapText="1"/>
    </xf>
    <xf numFmtId="0" fontId="0" fillId="0" borderId="6" xfId="0" applyBorder="1" applyAlignment="1">
      <alignment wrapText="1"/>
    </xf>
    <xf numFmtId="0" fontId="0" fillId="0" borderId="13" xfId="0" applyBorder="1" applyAlignment="1">
      <alignment wrapText="1"/>
    </xf>
    <xf numFmtId="0" fontId="8" fillId="3" borderId="0" xfId="10" applyFill="1" applyAlignment="1">
      <alignment horizontal="left" vertical="top" wrapText="1"/>
    </xf>
    <xf numFmtId="177" fontId="9" fillId="3" borderId="0" xfId="10" applyNumberFormat="1" applyFont="1" applyFill="1" applyAlignment="1">
      <alignment horizontal="left" vertical="top"/>
    </xf>
    <xf numFmtId="0" fontId="8" fillId="0" borderId="8" xfId="10" applyBorder="1" applyAlignment="1">
      <alignment horizontal="left" wrapText="1"/>
    </xf>
    <xf numFmtId="0" fontId="0" fillId="0" borderId="3" xfId="0" applyBorder="1" applyAlignment="1">
      <alignment horizontal="left"/>
    </xf>
    <xf numFmtId="0" fontId="0" fillId="0" borderId="14" xfId="0" applyBorder="1" applyAlignment="1">
      <alignment horizontal="left"/>
    </xf>
    <xf numFmtId="0" fontId="0" fillId="0" borderId="7" xfId="0" applyBorder="1" applyAlignment="1">
      <alignment horizontal="left"/>
    </xf>
    <xf numFmtId="0" fontId="0" fillId="0" borderId="0" xfId="0" applyAlignment="1">
      <alignment horizontal="left"/>
    </xf>
    <xf numFmtId="0" fontId="0" fillId="0" borderId="12" xfId="0" applyBorder="1" applyAlignment="1">
      <alignment horizontal="left"/>
    </xf>
    <xf numFmtId="0" fontId="0" fillId="0" borderId="9" xfId="0" applyBorder="1" applyAlignment="1">
      <alignment horizontal="left"/>
    </xf>
    <xf numFmtId="0" fontId="0" fillId="0" borderId="6" xfId="0" applyBorder="1" applyAlignment="1">
      <alignment horizontal="left"/>
    </xf>
    <xf numFmtId="0" fontId="0" fillId="0" borderId="13" xfId="0" applyBorder="1" applyAlignment="1">
      <alignment horizontal="left"/>
    </xf>
    <xf numFmtId="173" fontId="9" fillId="0" borderId="0" xfId="0" applyNumberFormat="1" applyFont="1" applyAlignment="1">
      <alignment horizontal="left" vertical="top"/>
    </xf>
    <xf numFmtId="0" fontId="9" fillId="3" borderId="6" xfId="35" applyFont="1" applyFill="1" applyBorder="1" applyAlignment="1">
      <alignment horizontal="center"/>
    </xf>
    <xf numFmtId="0" fontId="8" fillId="0" borderId="0" xfId="11" applyAlignment="1">
      <alignment horizontal="left" wrapText="1"/>
    </xf>
  </cellXfs>
  <cellStyles count="50">
    <cellStyle name="Audit NZ" xfId="1" xr:uid="{00000000-0005-0000-0000-000000000000}"/>
    <cellStyle name="Calculation" xfId="39" builtinId="22"/>
    <cellStyle name="Comma" xfId="2" builtinId="3"/>
    <cellStyle name="Comma 2" xfId="3" xr:uid="{00000000-0005-0000-0000-000002000000}"/>
    <cellStyle name="Comma 2 2" xfId="4" xr:uid="{00000000-0005-0000-0000-000003000000}"/>
    <cellStyle name="Comma 2 3" xfId="19" xr:uid="{00000000-0005-0000-0000-000004000000}"/>
    <cellStyle name="Comma 3" xfId="5" xr:uid="{00000000-0005-0000-0000-000005000000}"/>
    <cellStyle name="Comma 4" xfId="20" xr:uid="{00000000-0005-0000-0000-000006000000}"/>
    <cellStyle name="Comma 5" xfId="32" xr:uid="{00000000-0005-0000-0000-000007000000}"/>
    <cellStyle name="Comma 6" xfId="34" xr:uid="{E4EC0BA6-DE80-4D29-9557-131447FE0CC9}"/>
    <cellStyle name="Comma 6 2" xfId="36" xr:uid="{59DFF061-02B1-4CC7-9BDB-CE4DCE4E7F0B}"/>
    <cellStyle name="Comma 7" xfId="37" xr:uid="{965F1420-F7B5-45E4-8A33-E5B9654B6B95}"/>
    <cellStyle name="Comma 8" xfId="42" xr:uid="{D97583EC-0E72-45E9-8CE8-4438AFFA2CAA}"/>
    <cellStyle name="Comma 8 2" xfId="45" xr:uid="{9CF41509-2756-4B37-874F-78D28A361527}"/>
    <cellStyle name="Comma 8 2 2" xfId="48" xr:uid="{7ED387FD-D0D9-4752-9EFF-BE7F509882D4}"/>
    <cellStyle name="Footnote" xfId="6" xr:uid="{00000000-0005-0000-0000-000009000000}"/>
    <cellStyle name="FRxAmtStyle" xfId="7" xr:uid="{00000000-0005-0000-0000-00000A000000}"/>
    <cellStyle name="Header" xfId="8" xr:uid="{00000000-0005-0000-0000-00000B000000}"/>
    <cellStyle name="Hyperlink" xfId="9" builtinId="8"/>
    <cellStyle name="Hyperlink 2" xfId="41" xr:uid="{342FF87B-0E78-494D-BA7E-50149F4A0B1C}"/>
    <cellStyle name="Input" xfId="38" builtinId="20"/>
    <cellStyle name="Normal" xfId="0" builtinId="0"/>
    <cellStyle name="Normal 11" xfId="10" xr:uid="{00000000-0005-0000-0000-00000E000000}"/>
    <cellStyle name="Normal 2" xfId="11" xr:uid="{00000000-0005-0000-0000-00000F000000}"/>
    <cellStyle name="Normal 2 2" xfId="21" xr:uid="{00000000-0005-0000-0000-000010000000}"/>
    <cellStyle name="Normal 2 3" xfId="22" xr:uid="{00000000-0005-0000-0000-000011000000}"/>
    <cellStyle name="Normal 3" xfId="12" xr:uid="{00000000-0005-0000-0000-000012000000}"/>
    <cellStyle name="Normal 4" xfId="13" xr:uid="{00000000-0005-0000-0000-000013000000}"/>
    <cellStyle name="Normal 5" xfId="28" xr:uid="{00000000-0005-0000-0000-000014000000}"/>
    <cellStyle name="Normal 7" xfId="30" xr:uid="{00000000-0005-0000-0000-000015000000}"/>
    <cellStyle name="Normal 8" xfId="33" xr:uid="{F9EA1220-F353-4C37-95F6-640DF5BF7BD3}"/>
    <cellStyle name="Normal 8 2" xfId="35" xr:uid="{A3709061-3112-4534-BAD9-F75BECA0C69A}"/>
    <cellStyle name="Normal 8 2 2" xfId="43" xr:uid="{76705797-0ED4-4A60-80C2-7CECAB475557}"/>
    <cellStyle name="Normal 8 2 2 2" xfId="46" xr:uid="{DFE6997E-33DD-4925-89E5-EF43B0B3FD10}"/>
    <cellStyle name="Normal 8 2 2 2 2" xfId="49" xr:uid="{6A31C90D-4617-4782-85F9-5D86180D22B7}"/>
    <cellStyle name="Normal 9" xfId="40" xr:uid="{9B2FF267-4963-40A0-9BA4-F4FC1AA5B113}"/>
    <cellStyle name="Normal 9 2" xfId="44" xr:uid="{703BC3C5-DF2D-4CD1-85EE-7C6F88977CB5}"/>
    <cellStyle name="Normal 9 2 2" xfId="47" xr:uid="{F5417CE5-CDEB-4470-9265-1A2CA8E71D67}"/>
    <cellStyle name="Normal_Hostel budget model" xfId="14" xr:uid="{00000000-0005-0000-0000-000016000000}"/>
    <cellStyle name="Percent" xfId="29" builtinId="5"/>
    <cellStyle name="Percent 2" xfId="15" xr:uid="{00000000-0005-0000-0000-000018000000}"/>
    <cellStyle name="Percent 3" xfId="31" xr:uid="{00000000-0005-0000-0000-000019000000}"/>
    <cellStyle name="Rowheader" xfId="16" xr:uid="{00000000-0005-0000-0000-00001A000000}"/>
    <cellStyle name="s_HeaderLine" xfId="23" xr:uid="{00000000-0005-0000-0000-00001B000000}"/>
    <cellStyle name="s_PurpleHeader" xfId="24" xr:uid="{00000000-0005-0000-0000-00001C000000}"/>
    <cellStyle name="s_PurpleHeader_DataLoad_400" xfId="25" xr:uid="{00000000-0005-0000-0000-00001D000000}"/>
    <cellStyle name="s_TotalBackground" xfId="26" xr:uid="{00000000-0005-0000-0000-00001E000000}"/>
    <cellStyle name="s_TotalBackground 2" xfId="27" xr:uid="{00000000-0005-0000-0000-00001F000000}"/>
    <cellStyle name="Subheader" xfId="17" xr:uid="{00000000-0005-0000-0000-000020000000}"/>
    <cellStyle name="Totals" xfId="18" xr:uid="{00000000-0005-0000-0000-000021000000}"/>
  </cellStyles>
  <dxfs count="1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b/>
        <i val="0"/>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b/>
        <i val="0"/>
        <color rgb="FFFF0000"/>
      </font>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9C0006"/>
      </font>
      <fill>
        <patternFill>
          <bgColor rgb="FFFFC7CE"/>
        </patternFill>
      </fill>
    </dxf>
    <dxf>
      <font>
        <b/>
        <i val="0"/>
        <color rgb="FFFF0000"/>
      </font>
    </dxf>
    <dxf>
      <font>
        <b/>
        <i val="0"/>
        <color rgb="FFFF0000"/>
      </font>
    </dxf>
    <dxf>
      <font>
        <color rgb="FF9C0006"/>
      </font>
      <fill>
        <patternFill>
          <bgColor rgb="FFFFC7CE"/>
        </patternFill>
      </fill>
    </dxf>
    <dxf>
      <font>
        <color rgb="FF9C0006"/>
      </font>
      <fill>
        <patternFill>
          <bgColor rgb="FFFFC7CE"/>
        </patternFill>
      </fill>
    </dxf>
    <dxf>
      <font>
        <b/>
        <i val="0"/>
        <color rgb="FFFF0000"/>
      </font>
    </dxf>
    <dxf>
      <font>
        <b/>
        <i val="0"/>
        <color rgb="FFFF0000"/>
      </font>
    </dxf>
    <dxf>
      <font>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b/>
        <i val="0"/>
        <color rgb="FFFF0000"/>
      </font>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3399FF"/>
      <color rgb="FFBFBFBF"/>
      <color rgb="FFFFFF66"/>
      <color rgb="FF0000FF"/>
      <color rgb="FFFF99CC"/>
      <color rgb="FFFFFFCC"/>
      <color rgb="FFFAFBFE"/>
      <color rgb="FF92D050"/>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sheetMetadata" Target="metadata.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46" Type="http://schemas.openxmlformats.org/officeDocument/2006/relationships/customXml" Target="../customXml/item5.xml"/><Relationship Id="rId20" Type="http://schemas.openxmlformats.org/officeDocument/2006/relationships/worksheet" Target="worksheets/sheet20.xml"/><Relationship Id="rId4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6</xdr:col>
      <xdr:colOff>204611</xdr:colOff>
      <xdr:row>6</xdr:row>
      <xdr:rowOff>28221</xdr:rowOff>
    </xdr:from>
    <xdr:to>
      <xdr:col>7</xdr:col>
      <xdr:colOff>351605</xdr:colOff>
      <xdr:row>9</xdr:row>
      <xdr:rowOff>32456</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a:stretch>
          <a:fillRect/>
        </a:stretch>
      </xdr:blipFill>
      <xdr:spPr>
        <a:xfrm>
          <a:off x="3824111" y="1001888"/>
          <a:ext cx="789050" cy="7450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42333</xdr:colOff>
      <xdr:row>31</xdr:row>
      <xdr:rowOff>67733</xdr:rowOff>
    </xdr:from>
    <xdr:to>
      <xdr:col>10</xdr:col>
      <xdr:colOff>846667</xdr:colOff>
      <xdr:row>35</xdr:row>
      <xdr:rowOff>63500</xdr:rowOff>
    </xdr:to>
    <xdr:cxnSp macro="">
      <xdr:nvCxnSpPr>
        <xdr:cNvPr id="3" name="Straight Arrow Connector 2">
          <a:extLst>
            <a:ext uri="{FF2B5EF4-FFF2-40B4-BE49-F238E27FC236}">
              <a16:creationId xmlns:a16="http://schemas.microsoft.com/office/drawing/2014/main" id="{00000000-0008-0000-1000-000003000000}"/>
            </a:ext>
          </a:extLst>
        </xdr:cNvPr>
        <xdr:cNvCxnSpPr/>
      </xdr:nvCxnSpPr>
      <xdr:spPr bwMode="auto">
        <a:xfrm flipH="1">
          <a:off x="12075583" y="5581650"/>
          <a:ext cx="804334" cy="630767"/>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52917</xdr:colOff>
      <xdr:row>38</xdr:row>
      <xdr:rowOff>84666</xdr:rowOff>
    </xdr:from>
    <xdr:to>
      <xdr:col>10</xdr:col>
      <xdr:colOff>1312333</xdr:colOff>
      <xdr:row>38</xdr:row>
      <xdr:rowOff>123825</xdr:rowOff>
    </xdr:to>
    <xdr:cxnSp macro="">
      <xdr:nvCxnSpPr>
        <xdr:cNvPr id="10" name="Straight Arrow Connector 9">
          <a:extLst>
            <a:ext uri="{FF2B5EF4-FFF2-40B4-BE49-F238E27FC236}">
              <a16:creationId xmlns:a16="http://schemas.microsoft.com/office/drawing/2014/main" id="{00000000-0008-0000-1100-00000A000000}"/>
            </a:ext>
          </a:extLst>
        </xdr:cNvPr>
        <xdr:cNvCxnSpPr/>
      </xdr:nvCxnSpPr>
      <xdr:spPr bwMode="auto">
        <a:xfrm flipH="1" flipV="1">
          <a:off x="10593917" y="6551083"/>
          <a:ext cx="1259416" cy="39159"/>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10</xdr:col>
      <xdr:colOff>127000</xdr:colOff>
      <xdr:row>12</xdr:row>
      <xdr:rowOff>74083</xdr:rowOff>
    </xdr:from>
    <xdr:to>
      <xdr:col>10</xdr:col>
      <xdr:colOff>1354667</xdr:colOff>
      <xdr:row>13</xdr:row>
      <xdr:rowOff>112889</xdr:rowOff>
    </xdr:to>
    <xdr:cxnSp macro="">
      <xdr:nvCxnSpPr>
        <xdr:cNvPr id="2" name="Straight Arrow Connector 1">
          <a:extLst>
            <a:ext uri="{FF2B5EF4-FFF2-40B4-BE49-F238E27FC236}">
              <a16:creationId xmlns:a16="http://schemas.microsoft.com/office/drawing/2014/main" id="{00000000-0008-0000-1100-000002000000}"/>
            </a:ext>
          </a:extLst>
        </xdr:cNvPr>
        <xdr:cNvCxnSpPr/>
      </xdr:nvCxnSpPr>
      <xdr:spPr bwMode="auto">
        <a:xfrm flipH="1">
          <a:off x="10668000" y="2621139"/>
          <a:ext cx="1227667" cy="201083"/>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10</xdr:col>
      <xdr:colOff>95250</xdr:colOff>
      <xdr:row>16</xdr:row>
      <xdr:rowOff>0</xdr:rowOff>
    </xdr:from>
    <xdr:to>
      <xdr:col>10</xdr:col>
      <xdr:colOff>1400175</xdr:colOff>
      <xdr:row>18</xdr:row>
      <xdr:rowOff>84667</xdr:rowOff>
    </xdr:to>
    <xdr:cxnSp macro="">
      <xdr:nvCxnSpPr>
        <xdr:cNvPr id="5" name="Straight Arrow Connector 4">
          <a:extLst>
            <a:ext uri="{FF2B5EF4-FFF2-40B4-BE49-F238E27FC236}">
              <a16:creationId xmlns:a16="http://schemas.microsoft.com/office/drawing/2014/main" id="{00000000-0008-0000-1100-000005000000}"/>
            </a:ext>
          </a:extLst>
        </xdr:cNvPr>
        <xdr:cNvCxnSpPr/>
      </xdr:nvCxnSpPr>
      <xdr:spPr bwMode="auto">
        <a:xfrm flipH="1" flipV="1">
          <a:off x="10636250" y="3005667"/>
          <a:ext cx="1304925" cy="560917"/>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10</xdr:col>
      <xdr:colOff>74083</xdr:colOff>
      <xdr:row>20</xdr:row>
      <xdr:rowOff>95250</xdr:rowOff>
    </xdr:from>
    <xdr:to>
      <xdr:col>10</xdr:col>
      <xdr:colOff>1379009</xdr:colOff>
      <xdr:row>23</xdr:row>
      <xdr:rowOff>85019</xdr:rowOff>
    </xdr:to>
    <xdr:cxnSp macro="">
      <xdr:nvCxnSpPr>
        <xdr:cNvPr id="7" name="Straight Arrow Connector 6">
          <a:extLst>
            <a:ext uri="{FF2B5EF4-FFF2-40B4-BE49-F238E27FC236}">
              <a16:creationId xmlns:a16="http://schemas.microsoft.com/office/drawing/2014/main" id="{00000000-0008-0000-1100-000007000000}"/>
            </a:ext>
          </a:extLst>
        </xdr:cNvPr>
        <xdr:cNvCxnSpPr/>
      </xdr:nvCxnSpPr>
      <xdr:spPr bwMode="auto">
        <a:xfrm flipH="1" flipV="1">
          <a:off x="10615083" y="3735917"/>
          <a:ext cx="1304926" cy="476602"/>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10</xdr:col>
      <xdr:colOff>63500</xdr:colOff>
      <xdr:row>29</xdr:row>
      <xdr:rowOff>127000</xdr:rowOff>
    </xdr:from>
    <xdr:to>
      <xdr:col>10</xdr:col>
      <xdr:colOff>1304925</xdr:colOff>
      <xdr:row>38</xdr:row>
      <xdr:rowOff>49741</xdr:rowOff>
    </xdr:to>
    <xdr:cxnSp macro="">
      <xdr:nvCxnSpPr>
        <xdr:cNvPr id="4" name="Straight Arrow Connector 3">
          <a:extLst>
            <a:ext uri="{FF2B5EF4-FFF2-40B4-BE49-F238E27FC236}">
              <a16:creationId xmlns:a16="http://schemas.microsoft.com/office/drawing/2014/main" id="{00000000-0008-0000-1100-000004000000}"/>
            </a:ext>
          </a:extLst>
        </xdr:cNvPr>
        <xdr:cNvCxnSpPr/>
      </xdr:nvCxnSpPr>
      <xdr:spPr bwMode="auto">
        <a:xfrm flipH="1" flipV="1">
          <a:off x="10604500" y="5471583"/>
          <a:ext cx="1241425" cy="1044575"/>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247650</xdr:colOff>
      <xdr:row>141</xdr:row>
      <xdr:rowOff>6350</xdr:rowOff>
    </xdr:from>
    <xdr:to>
      <xdr:col>4</xdr:col>
      <xdr:colOff>1890346</xdr:colOff>
      <xdr:row>144</xdr:row>
      <xdr:rowOff>80597</xdr:rowOff>
    </xdr:to>
    <xdr:cxnSp macro="">
      <xdr:nvCxnSpPr>
        <xdr:cNvPr id="2" name="Straight Arrow Connector 3">
          <a:extLst>
            <a:ext uri="{FF2B5EF4-FFF2-40B4-BE49-F238E27FC236}">
              <a16:creationId xmlns:a16="http://schemas.microsoft.com/office/drawing/2014/main" id="{00000000-0008-0000-1400-000002000000}"/>
            </a:ext>
          </a:extLst>
        </xdr:cNvPr>
        <xdr:cNvCxnSpPr>
          <a:cxnSpLocks noChangeShapeType="1"/>
        </xdr:cNvCxnSpPr>
      </xdr:nvCxnSpPr>
      <xdr:spPr bwMode="auto">
        <a:xfrm flipH="1" flipV="1">
          <a:off x="10351477" y="25196312"/>
          <a:ext cx="1642696" cy="557823"/>
        </a:xfrm>
        <a:prstGeom prst="straightConnector1">
          <a:avLst/>
        </a:prstGeom>
        <a:noFill/>
        <a:ln w="31750" algn="ctr">
          <a:solidFill>
            <a:srgbClr val="FF0000"/>
          </a:solidFill>
          <a:round/>
          <a:headEnd/>
          <a:tailEnd type="triangle" w="med" len="med"/>
        </a:ln>
      </xdr:spPr>
    </xdr:cxnSp>
    <xdr:clientData/>
  </xdr:twoCellAnchor>
  <xdr:twoCellAnchor>
    <xdr:from>
      <xdr:col>4</xdr:col>
      <xdr:colOff>344365</xdr:colOff>
      <xdr:row>144</xdr:row>
      <xdr:rowOff>103147</xdr:rowOff>
    </xdr:from>
    <xdr:to>
      <xdr:col>4</xdr:col>
      <xdr:colOff>1878298</xdr:colOff>
      <xdr:row>144</xdr:row>
      <xdr:rowOff>1223597</xdr:rowOff>
    </xdr:to>
    <xdr:cxnSp macro="">
      <xdr:nvCxnSpPr>
        <xdr:cNvPr id="3" name="Straight Arrow Connector 3">
          <a:extLst>
            <a:ext uri="{FF2B5EF4-FFF2-40B4-BE49-F238E27FC236}">
              <a16:creationId xmlns:a16="http://schemas.microsoft.com/office/drawing/2014/main" id="{00000000-0008-0000-1400-000003000000}"/>
            </a:ext>
          </a:extLst>
        </xdr:cNvPr>
        <xdr:cNvCxnSpPr>
          <a:cxnSpLocks noChangeShapeType="1"/>
        </xdr:cNvCxnSpPr>
      </xdr:nvCxnSpPr>
      <xdr:spPr bwMode="auto">
        <a:xfrm flipH="1">
          <a:off x="10448192" y="25776685"/>
          <a:ext cx="1533933" cy="1120450"/>
        </a:xfrm>
        <a:prstGeom prst="straightConnector1">
          <a:avLst/>
        </a:prstGeom>
        <a:noFill/>
        <a:ln w="31750" algn="ctr">
          <a:solidFill>
            <a:srgbClr val="FF0000"/>
          </a:solidFill>
          <a:round/>
          <a:headEnd/>
          <a:tailEnd type="triangle" w="med" len="med"/>
        </a:ln>
      </xdr:spPr>
    </xdr:cxnSp>
    <xdr:clientData/>
  </xdr:twoCellAnchor>
  <xdr:twoCellAnchor>
    <xdr:from>
      <xdr:col>4</xdr:col>
      <xdr:colOff>485775</xdr:colOff>
      <xdr:row>95</xdr:row>
      <xdr:rowOff>123825</xdr:rowOff>
    </xdr:from>
    <xdr:to>
      <xdr:col>4</xdr:col>
      <xdr:colOff>1825629</xdr:colOff>
      <xdr:row>102</xdr:row>
      <xdr:rowOff>74085</xdr:rowOff>
    </xdr:to>
    <xdr:cxnSp macro="">
      <xdr:nvCxnSpPr>
        <xdr:cNvPr id="9" name="Straight Arrow Connector 8">
          <a:extLst>
            <a:ext uri="{FF2B5EF4-FFF2-40B4-BE49-F238E27FC236}">
              <a16:creationId xmlns:a16="http://schemas.microsoft.com/office/drawing/2014/main" id="{00000000-0008-0000-1400-000009000000}"/>
            </a:ext>
          </a:extLst>
        </xdr:cNvPr>
        <xdr:cNvCxnSpPr>
          <a:cxnSpLocks noChangeShapeType="1"/>
        </xdr:cNvCxnSpPr>
      </xdr:nvCxnSpPr>
      <xdr:spPr bwMode="auto">
        <a:xfrm flipH="1" flipV="1">
          <a:off x="10144125" y="17792700"/>
          <a:ext cx="1339854" cy="1245660"/>
        </a:xfrm>
        <a:prstGeom prst="straightConnector1">
          <a:avLst/>
        </a:prstGeom>
        <a:noFill/>
        <a:ln w="31750" algn="ctr">
          <a:solidFill>
            <a:srgbClr val="FF0000"/>
          </a:solidFill>
          <a:round/>
          <a:headEnd/>
          <a:tailEnd type="triangle" w="med" len="med"/>
        </a:ln>
      </xdr:spPr>
    </xdr:cxnSp>
    <xdr:clientData/>
  </xdr:twoCellAnchor>
  <xdr:twoCellAnchor>
    <xdr:from>
      <xdr:col>4</xdr:col>
      <xdr:colOff>447675</xdr:colOff>
      <xdr:row>102</xdr:row>
      <xdr:rowOff>152400</xdr:rowOff>
    </xdr:from>
    <xdr:to>
      <xdr:col>4</xdr:col>
      <xdr:colOff>1808693</xdr:colOff>
      <xdr:row>111</xdr:row>
      <xdr:rowOff>28575</xdr:rowOff>
    </xdr:to>
    <xdr:cxnSp macro="">
      <xdr:nvCxnSpPr>
        <xdr:cNvPr id="10" name="Straight Arrow Connector 3">
          <a:extLst>
            <a:ext uri="{FF2B5EF4-FFF2-40B4-BE49-F238E27FC236}">
              <a16:creationId xmlns:a16="http://schemas.microsoft.com/office/drawing/2014/main" id="{00000000-0008-0000-1400-00000A000000}"/>
            </a:ext>
          </a:extLst>
        </xdr:cNvPr>
        <xdr:cNvCxnSpPr>
          <a:cxnSpLocks noChangeShapeType="1"/>
        </xdr:cNvCxnSpPr>
      </xdr:nvCxnSpPr>
      <xdr:spPr bwMode="auto">
        <a:xfrm flipH="1">
          <a:off x="10086975" y="19602450"/>
          <a:ext cx="1361018" cy="1333500"/>
        </a:xfrm>
        <a:prstGeom prst="straightConnector1">
          <a:avLst/>
        </a:prstGeom>
        <a:noFill/>
        <a:ln w="31750" algn="ctr">
          <a:solidFill>
            <a:srgbClr val="FF0000"/>
          </a:solidFill>
          <a:round/>
          <a:headEnd/>
          <a:tailEnd type="triangle" w="med" len="med"/>
        </a:ln>
      </xdr:spPr>
    </xdr:cxnSp>
    <xdr:clientData/>
  </xdr:twoCellAnchor>
  <xdr:twoCellAnchor>
    <xdr:from>
      <xdr:col>4</xdr:col>
      <xdr:colOff>390525</xdr:colOff>
      <xdr:row>103</xdr:row>
      <xdr:rowOff>50800</xdr:rowOff>
    </xdr:from>
    <xdr:to>
      <xdr:col>4</xdr:col>
      <xdr:colOff>1823510</xdr:colOff>
      <xdr:row>119</xdr:row>
      <xdr:rowOff>152400</xdr:rowOff>
    </xdr:to>
    <xdr:cxnSp macro="">
      <xdr:nvCxnSpPr>
        <xdr:cNvPr id="11" name="Straight Arrow Connector 3">
          <a:extLst>
            <a:ext uri="{FF2B5EF4-FFF2-40B4-BE49-F238E27FC236}">
              <a16:creationId xmlns:a16="http://schemas.microsoft.com/office/drawing/2014/main" id="{00000000-0008-0000-1400-00000B000000}"/>
            </a:ext>
          </a:extLst>
        </xdr:cNvPr>
        <xdr:cNvCxnSpPr>
          <a:cxnSpLocks noChangeShapeType="1"/>
        </xdr:cNvCxnSpPr>
      </xdr:nvCxnSpPr>
      <xdr:spPr bwMode="auto">
        <a:xfrm flipH="1">
          <a:off x="10029825" y="19662775"/>
          <a:ext cx="1432985" cy="2692400"/>
        </a:xfrm>
        <a:prstGeom prst="straightConnector1">
          <a:avLst/>
        </a:prstGeom>
        <a:noFill/>
        <a:ln w="31750" algn="ctr">
          <a:solidFill>
            <a:srgbClr val="FF0000"/>
          </a:solidFill>
          <a:round/>
          <a:headEnd/>
          <a:tailEnd type="triangle" w="med" len="med"/>
        </a:ln>
      </xdr:spPr>
    </xdr:cxn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351865</xdr:colOff>
      <xdr:row>683</xdr:row>
      <xdr:rowOff>89647</xdr:rowOff>
    </xdr:from>
    <xdr:to>
      <xdr:col>13</xdr:col>
      <xdr:colOff>978647</xdr:colOff>
      <xdr:row>685</xdr:row>
      <xdr:rowOff>86286</xdr:rowOff>
    </xdr:to>
    <xdr:cxnSp macro="">
      <xdr:nvCxnSpPr>
        <xdr:cNvPr id="49529" name="Straight Arrow Connector 27">
          <a:extLst>
            <a:ext uri="{FF2B5EF4-FFF2-40B4-BE49-F238E27FC236}">
              <a16:creationId xmlns:a16="http://schemas.microsoft.com/office/drawing/2014/main" id="{00000000-0008-0000-1500-000079C10000}"/>
            </a:ext>
          </a:extLst>
        </xdr:cNvPr>
        <xdr:cNvCxnSpPr>
          <a:cxnSpLocks noChangeShapeType="1"/>
        </xdr:cNvCxnSpPr>
      </xdr:nvCxnSpPr>
      <xdr:spPr bwMode="auto">
        <a:xfrm flipH="1">
          <a:off x="14269571" y="112574294"/>
          <a:ext cx="626782" cy="317874"/>
        </a:xfrm>
        <a:prstGeom prst="straightConnector1">
          <a:avLst/>
        </a:prstGeom>
        <a:noFill/>
        <a:ln w="31750" algn="ctr">
          <a:solidFill>
            <a:srgbClr val="FF0000"/>
          </a:solidFill>
          <a:round/>
          <a:headEnd/>
          <a:tailEnd type="triangle" w="med" len="med"/>
        </a:ln>
      </xdr:spPr>
    </xdr:cxnSp>
    <xdr:clientData/>
  </xdr:twoCellAnchor>
  <xdr:twoCellAnchor>
    <xdr:from>
      <xdr:col>13</xdr:col>
      <xdr:colOff>561975</xdr:colOff>
      <xdr:row>337</xdr:row>
      <xdr:rowOff>9525</xdr:rowOff>
    </xdr:from>
    <xdr:to>
      <xdr:col>15</xdr:col>
      <xdr:colOff>0</xdr:colOff>
      <xdr:row>337</xdr:row>
      <xdr:rowOff>85726</xdr:rowOff>
    </xdr:to>
    <xdr:cxnSp macro="">
      <xdr:nvCxnSpPr>
        <xdr:cNvPr id="49540" name="Straight Arrow Connector 22">
          <a:extLst>
            <a:ext uri="{FF2B5EF4-FFF2-40B4-BE49-F238E27FC236}">
              <a16:creationId xmlns:a16="http://schemas.microsoft.com/office/drawing/2014/main" id="{00000000-0008-0000-1500-000084C10000}"/>
            </a:ext>
          </a:extLst>
        </xdr:cNvPr>
        <xdr:cNvCxnSpPr>
          <a:cxnSpLocks noChangeShapeType="1"/>
        </xdr:cNvCxnSpPr>
      </xdr:nvCxnSpPr>
      <xdr:spPr bwMode="auto">
        <a:xfrm flipH="1" flipV="1">
          <a:off x="10039350" y="72694800"/>
          <a:ext cx="1133475" cy="76201"/>
        </a:xfrm>
        <a:prstGeom prst="straightConnector1">
          <a:avLst/>
        </a:prstGeom>
        <a:noFill/>
        <a:ln w="31750" algn="ctr">
          <a:solidFill>
            <a:srgbClr val="FF0000"/>
          </a:solidFill>
          <a:round/>
          <a:headEnd/>
          <a:tailEnd type="triangle" w="med" len="med"/>
        </a:ln>
      </xdr:spPr>
    </xdr:cxnSp>
    <xdr:clientData/>
  </xdr:twoCellAnchor>
  <xdr:twoCellAnchor>
    <xdr:from>
      <xdr:col>13</xdr:col>
      <xdr:colOff>560294</xdr:colOff>
      <xdr:row>391</xdr:row>
      <xdr:rowOff>56029</xdr:rowOff>
    </xdr:from>
    <xdr:to>
      <xdr:col>14</xdr:col>
      <xdr:colOff>1098176</xdr:colOff>
      <xdr:row>391</xdr:row>
      <xdr:rowOff>67235</xdr:rowOff>
    </xdr:to>
    <xdr:cxnSp macro="">
      <xdr:nvCxnSpPr>
        <xdr:cNvPr id="49541" name="Straight Arrow Connector 24">
          <a:extLst>
            <a:ext uri="{FF2B5EF4-FFF2-40B4-BE49-F238E27FC236}">
              <a16:creationId xmlns:a16="http://schemas.microsoft.com/office/drawing/2014/main" id="{00000000-0008-0000-1500-000085C10000}"/>
            </a:ext>
          </a:extLst>
        </xdr:cNvPr>
        <xdr:cNvCxnSpPr>
          <a:cxnSpLocks noChangeShapeType="1"/>
        </xdr:cNvCxnSpPr>
      </xdr:nvCxnSpPr>
      <xdr:spPr bwMode="auto">
        <a:xfrm flipH="1" flipV="1">
          <a:off x="13480676" y="77421441"/>
          <a:ext cx="1512794" cy="11206"/>
        </a:xfrm>
        <a:prstGeom prst="straightConnector1">
          <a:avLst/>
        </a:prstGeom>
        <a:noFill/>
        <a:ln w="31750" algn="ctr">
          <a:solidFill>
            <a:srgbClr val="FF0000"/>
          </a:solidFill>
          <a:round/>
          <a:headEnd/>
          <a:tailEnd type="triangle" w="med" len="med"/>
        </a:ln>
      </xdr:spPr>
    </xdr:cxnSp>
    <xdr:clientData/>
  </xdr:twoCellAnchor>
  <xdr:twoCellAnchor>
    <xdr:from>
      <xdr:col>13</xdr:col>
      <xdr:colOff>455706</xdr:colOff>
      <xdr:row>451</xdr:row>
      <xdr:rowOff>104775</xdr:rowOff>
    </xdr:from>
    <xdr:to>
      <xdr:col>15</xdr:col>
      <xdr:colOff>0</xdr:colOff>
      <xdr:row>452</xdr:row>
      <xdr:rowOff>29883</xdr:rowOff>
    </xdr:to>
    <xdr:cxnSp macro="">
      <xdr:nvCxnSpPr>
        <xdr:cNvPr id="49542" name="Straight Arrow Connector 26">
          <a:extLst>
            <a:ext uri="{FF2B5EF4-FFF2-40B4-BE49-F238E27FC236}">
              <a16:creationId xmlns:a16="http://schemas.microsoft.com/office/drawing/2014/main" id="{00000000-0008-0000-1500-000086C10000}"/>
            </a:ext>
          </a:extLst>
        </xdr:cNvPr>
        <xdr:cNvCxnSpPr>
          <a:cxnSpLocks noChangeShapeType="1"/>
        </xdr:cNvCxnSpPr>
      </xdr:nvCxnSpPr>
      <xdr:spPr bwMode="auto">
        <a:xfrm flipH="1">
          <a:off x="14373412" y="78710304"/>
          <a:ext cx="1748117" cy="89461"/>
        </a:xfrm>
        <a:prstGeom prst="straightConnector1">
          <a:avLst/>
        </a:prstGeom>
        <a:noFill/>
        <a:ln w="31750" algn="ctr">
          <a:solidFill>
            <a:srgbClr val="FF0000"/>
          </a:solidFill>
          <a:round/>
          <a:headEnd/>
          <a:tailEnd type="triangle" w="med" len="med"/>
        </a:ln>
      </xdr:spPr>
    </xdr:cxnSp>
    <xdr:clientData/>
  </xdr:twoCellAnchor>
  <xdr:twoCellAnchor>
    <xdr:from>
      <xdr:col>13</xdr:col>
      <xdr:colOff>642470</xdr:colOff>
      <xdr:row>480</xdr:row>
      <xdr:rowOff>95250</xdr:rowOff>
    </xdr:from>
    <xdr:to>
      <xdr:col>15</xdr:col>
      <xdr:colOff>0</xdr:colOff>
      <xdr:row>481</xdr:row>
      <xdr:rowOff>14941</xdr:rowOff>
    </xdr:to>
    <xdr:cxnSp macro="">
      <xdr:nvCxnSpPr>
        <xdr:cNvPr id="49543" name="Straight Arrow Connector 28">
          <a:extLst>
            <a:ext uri="{FF2B5EF4-FFF2-40B4-BE49-F238E27FC236}">
              <a16:creationId xmlns:a16="http://schemas.microsoft.com/office/drawing/2014/main" id="{00000000-0008-0000-1500-000087C10000}"/>
            </a:ext>
          </a:extLst>
        </xdr:cNvPr>
        <xdr:cNvCxnSpPr>
          <a:cxnSpLocks noChangeShapeType="1"/>
        </xdr:cNvCxnSpPr>
      </xdr:nvCxnSpPr>
      <xdr:spPr bwMode="auto">
        <a:xfrm flipH="1">
          <a:off x="14560176" y="82211956"/>
          <a:ext cx="1561353" cy="84044"/>
        </a:xfrm>
        <a:prstGeom prst="straightConnector1">
          <a:avLst/>
        </a:prstGeom>
        <a:noFill/>
        <a:ln w="31750" algn="ctr">
          <a:solidFill>
            <a:srgbClr val="FF0000"/>
          </a:solidFill>
          <a:round/>
          <a:headEnd/>
          <a:tailEnd type="triangle" w="med" len="med"/>
        </a:ln>
      </xdr:spPr>
    </xdr:cxnSp>
    <xdr:clientData/>
  </xdr:twoCellAnchor>
  <xdr:twoCellAnchor>
    <xdr:from>
      <xdr:col>13</xdr:col>
      <xdr:colOff>526677</xdr:colOff>
      <xdr:row>514</xdr:row>
      <xdr:rowOff>104775</xdr:rowOff>
    </xdr:from>
    <xdr:to>
      <xdr:col>15</xdr:col>
      <xdr:colOff>3</xdr:colOff>
      <xdr:row>514</xdr:row>
      <xdr:rowOff>123265</xdr:rowOff>
    </xdr:to>
    <xdr:cxnSp macro="">
      <xdr:nvCxnSpPr>
        <xdr:cNvPr id="49548" name="Straight Arrow Connector 30124">
          <a:extLst>
            <a:ext uri="{FF2B5EF4-FFF2-40B4-BE49-F238E27FC236}">
              <a16:creationId xmlns:a16="http://schemas.microsoft.com/office/drawing/2014/main" id="{00000000-0008-0000-1500-00008CC10000}"/>
            </a:ext>
          </a:extLst>
        </xdr:cNvPr>
        <xdr:cNvCxnSpPr>
          <a:cxnSpLocks noChangeShapeType="1"/>
        </xdr:cNvCxnSpPr>
      </xdr:nvCxnSpPr>
      <xdr:spPr bwMode="auto">
        <a:xfrm flipH="1">
          <a:off x="13447059" y="97539922"/>
          <a:ext cx="1580032" cy="18490"/>
        </a:xfrm>
        <a:prstGeom prst="straightConnector1">
          <a:avLst/>
        </a:prstGeom>
        <a:noFill/>
        <a:ln w="31750" algn="ctr">
          <a:solidFill>
            <a:srgbClr val="FF0000"/>
          </a:solidFill>
          <a:round/>
          <a:headEnd/>
          <a:tailEnd type="triangle" w="med" len="med"/>
        </a:ln>
      </xdr:spPr>
    </xdr:cxnSp>
    <xdr:clientData/>
  </xdr:twoCellAnchor>
  <xdr:twoCellAnchor>
    <xdr:from>
      <xdr:col>13</xdr:col>
      <xdr:colOff>571500</xdr:colOff>
      <xdr:row>514</xdr:row>
      <xdr:rowOff>123825</xdr:rowOff>
    </xdr:from>
    <xdr:to>
      <xdr:col>15</xdr:col>
      <xdr:colOff>9525</xdr:colOff>
      <xdr:row>521</xdr:row>
      <xdr:rowOff>22411</xdr:rowOff>
    </xdr:to>
    <xdr:cxnSp macro="">
      <xdr:nvCxnSpPr>
        <xdr:cNvPr id="39" name="Straight Arrow Connector 30124">
          <a:extLst>
            <a:ext uri="{FF2B5EF4-FFF2-40B4-BE49-F238E27FC236}">
              <a16:creationId xmlns:a16="http://schemas.microsoft.com/office/drawing/2014/main" id="{00000000-0008-0000-1500-000027000000}"/>
            </a:ext>
          </a:extLst>
        </xdr:cNvPr>
        <xdr:cNvCxnSpPr>
          <a:cxnSpLocks noChangeShapeType="1"/>
        </xdr:cNvCxnSpPr>
      </xdr:nvCxnSpPr>
      <xdr:spPr bwMode="auto">
        <a:xfrm flipH="1">
          <a:off x="13491882" y="97558972"/>
          <a:ext cx="1544731" cy="996763"/>
        </a:xfrm>
        <a:prstGeom prst="straightConnector1">
          <a:avLst/>
        </a:prstGeom>
        <a:noFill/>
        <a:ln w="31750" algn="ctr">
          <a:solidFill>
            <a:srgbClr val="FF0000"/>
          </a:solidFill>
          <a:round/>
          <a:headEnd/>
          <a:tailEnd type="triangle" w="med" len="med"/>
        </a:ln>
      </xdr:spPr>
    </xdr:cxnSp>
    <xdr:clientData/>
  </xdr:twoCellAnchor>
  <xdr:twoCellAnchor>
    <xdr:from>
      <xdr:col>13</xdr:col>
      <xdr:colOff>661147</xdr:colOff>
      <xdr:row>536</xdr:row>
      <xdr:rowOff>42334</xdr:rowOff>
    </xdr:from>
    <xdr:to>
      <xdr:col>14</xdr:col>
      <xdr:colOff>963084</xdr:colOff>
      <xdr:row>537</xdr:row>
      <xdr:rowOff>56030</xdr:rowOff>
    </xdr:to>
    <xdr:cxnSp macro="">
      <xdr:nvCxnSpPr>
        <xdr:cNvPr id="48" name="Straight Arrow Connector 30124">
          <a:extLst>
            <a:ext uri="{FF2B5EF4-FFF2-40B4-BE49-F238E27FC236}">
              <a16:creationId xmlns:a16="http://schemas.microsoft.com/office/drawing/2014/main" id="{00000000-0008-0000-1500-000030000000}"/>
            </a:ext>
          </a:extLst>
        </xdr:cNvPr>
        <xdr:cNvCxnSpPr>
          <a:cxnSpLocks noChangeShapeType="1"/>
        </xdr:cNvCxnSpPr>
      </xdr:nvCxnSpPr>
      <xdr:spPr bwMode="auto">
        <a:xfrm flipH="1">
          <a:off x="13581529" y="100928893"/>
          <a:ext cx="1276849" cy="170578"/>
        </a:xfrm>
        <a:prstGeom prst="straightConnector1">
          <a:avLst/>
        </a:prstGeom>
        <a:noFill/>
        <a:ln w="31750" algn="ctr">
          <a:solidFill>
            <a:srgbClr val="FF0000"/>
          </a:solidFill>
          <a:round/>
          <a:headEnd/>
          <a:tailEnd type="triangle" w="med" len="med"/>
        </a:ln>
      </xdr:spPr>
    </xdr:cxnSp>
    <xdr:clientData/>
  </xdr:twoCellAnchor>
  <xdr:twoCellAnchor>
    <xdr:from>
      <xdr:col>13</xdr:col>
      <xdr:colOff>635000</xdr:colOff>
      <xdr:row>402</xdr:row>
      <xdr:rowOff>82176</xdr:rowOff>
    </xdr:from>
    <xdr:to>
      <xdr:col>14</xdr:col>
      <xdr:colOff>1157941</xdr:colOff>
      <xdr:row>402</xdr:row>
      <xdr:rowOff>89647</xdr:rowOff>
    </xdr:to>
    <xdr:cxnSp macro="">
      <xdr:nvCxnSpPr>
        <xdr:cNvPr id="33" name="Straight Arrow Connector 24">
          <a:extLst>
            <a:ext uri="{FF2B5EF4-FFF2-40B4-BE49-F238E27FC236}">
              <a16:creationId xmlns:a16="http://schemas.microsoft.com/office/drawing/2014/main" id="{00000000-0008-0000-1500-000021000000}"/>
            </a:ext>
          </a:extLst>
        </xdr:cNvPr>
        <xdr:cNvCxnSpPr>
          <a:cxnSpLocks noChangeShapeType="1"/>
        </xdr:cNvCxnSpPr>
      </xdr:nvCxnSpPr>
      <xdr:spPr bwMode="auto">
        <a:xfrm flipH="1" flipV="1">
          <a:off x="14552706" y="69902294"/>
          <a:ext cx="1538941"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280147</xdr:colOff>
      <xdr:row>667</xdr:row>
      <xdr:rowOff>100853</xdr:rowOff>
    </xdr:from>
    <xdr:to>
      <xdr:col>13</xdr:col>
      <xdr:colOff>963706</xdr:colOff>
      <xdr:row>667</xdr:row>
      <xdr:rowOff>123264</xdr:rowOff>
    </xdr:to>
    <xdr:cxnSp macro="">
      <xdr:nvCxnSpPr>
        <xdr:cNvPr id="2" name="Straight Arrow Connector 27">
          <a:extLst>
            <a:ext uri="{FF2B5EF4-FFF2-40B4-BE49-F238E27FC236}">
              <a16:creationId xmlns:a16="http://schemas.microsoft.com/office/drawing/2014/main" id="{00000000-0008-0000-1500-000002000000}"/>
            </a:ext>
          </a:extLst>
        </xdr:cNvPr>
        <xdr:cNvCxnSpPr>
          <a:cxnSpLocks noChangeShapeType="1"/>
        </xdr:cNvCxnSpPr>
      </xdr:nvCxnSpPr>
      <xdr:spPr bwMode="auto">
        <a:xfrm flipH="1">
          <a:off x="13200529" y="123399177"/>
          <a:ext cx="683559" cy="22411"/>
        </a:xfrm>
        <a:prstGeom prst="straightConnector1">
          <a:avLst/>
        </a:prstGeom>
        <a:noFill/>
        <a:ln w="31750" algn="ctr">
          <a:solidFill>
            <a:srgbClr val="FF0000"/>
          </a:solidFill>
          <a:round/>
          <a:headEnd/>
          <a:tailEnd type="triangle" w="med" len="med"/>
        </a:ln>
      </xdr:spPr>
    </xdr:cxnSp>
    <xdr:clientData/>
  </xdr:twoCellAnchor>
  <xdr:twoCellAnchor>
    <xdr:from>
      <xdr:col>13</xdr:col>
      <xdr:colOff>306293</xdr:colOff>
      <xdr:row>689</xdr:row>
      <xdr:rowOff>74706</xdr:rowOff>
    </xdr:from>
    <xdr:to>
      <xdr:col>13</xdr:col>
      <xdr:colOff>986118</xdr:colOff>
      <xdr:row>689</xdr:row>
      <xdr:rowOff>84668</xdr:rowOff>
    </xdr:to>
    <xdr:cxnSp macro="">
      <xdr:nvCxnSpPr>
        <xdr:cNvPr id="4" name="Straight Arrow Connector 27">
          <a:extLst>
            <a:ext uri="{FF2B5EF4-FFF2-40B4-BE49-F238E27FC236}">
              <a16:creationId xmlns:a16="http://schemas.microsoft.com/office/drawing/2014/main" id="{00000000-0008-0000-1500-000004000000}"/>
            </a:ext>
          </a:extLst>
        </xdr:cNvPr>
        <xdr:cNvCxnSpPr>
          <a:cxnSpLocks noChangeShapeType="1"/>
        </xdr:cNvCxnSpPr>
      </xdr:nvCxnSpPr>
      <xdr:spPr bwMode="auto">
        <a:xfrm flipH="1">
          <a:off x="14223999" y="113515588"/>
          <a:ext cx="679825" cy="9962"/>
        </a:xfrm>
        <a:prstGeom prst="straightConnector1">
          <a:avLst/>
        </a:prstGeom>
        <a:noFill/>
        <a:ln w="31750" algn="ctr">
          <a:solidFill>
            <a:srgbClr val="FF0000"/>
          </a:solidFill>
          <a:round/>
          <a:headEnd/>
          <a:tailEnd type="triangle" w="med" len="med"/>
        </a:ln>
      </xdr:spPr>
    </xdr:cxnSp>
    <xdr:clientData/>
  </xdr:twoCellAnchor>
  <xdr:twoCellAnchor>
    <xdr:from>
      <xdr:col>13</xdr:col>
      <xdr:colOff>212912</xdr:colOff>
      <xdr:row>671</xdr:row>
      <xdr:rowOff>100853</xdr:rowOff>
    </xdr:from>
    <xdr:to>
      <xdr:col>13</xdr:col>
      <xdr:colOff>948765</xdr:colOff>
      <xdr:row>676</xdr:row>
      <xdr:rowOff>89648</xdr:rowOff>
    </xdr:to>
    <xdr:cxnSp macro="">
      <xdr:nvCxnSpPr>
        <xdr:cNvPr id="6" name="Straight Arrow Connector 27">
          <a:extLst>
            <a:ext uri="{FF2B5EF4-FFF2-40B4-BE49-F238E27FC236}">
              <a16:creationId xmlns:a16="http://schemas.microsoft.com/office/drawing/2014/main" id="{00000000-0008-0000-1500-000006000000}"/>
            </a:ext>
          </a:extLst>
        </xdr:cNvPr>
        <xdr:cNvCxnSpPr>
          <a:cxnSpLocks noChangeShapeType="1"/>
        </xdr:cNvCxnSpPr>
      </xdr:nvCxnSpPr>
      <xdr:spPr bwMode="auto">
        <a:xfrm flipH="1" flipV="1">
          <a:off x="14130618" y="112040147"/>
          <a:ext cx="735853" cy="145677"/>
        </a:xfrm>
        <a:prstGeom prst="straightConnector1">
          <a:avLst/>
        </a:prstGeom>
        <a:noFill/>
        <a:ln w="31750" algn="ctr">
          <a:solidFill>
            <a:srgbClr val="FF0000"/>
          </a:solidFill>
          <a:round/>
          <a:headEnd/>
          <a:tailEnd type="triangle" w="med" len="med"/>
        </a:ln>
      </xdr:spPr>
    </xdr:cxnSp>
    <xdr:clientData/>
  </xdr:twoCellAnchor>
  <xdr:twoCellAnchor>
    <xdr:from>
      <xdr:col>13</xdr:col>
      <xdr:colOff>268941</xdr:colOff>
      <xdr:row>52</xdr:row>
      <xdr:rowOff>74706</xdr:rowOff>
    </xdr:from>
    <xdr:to>
      <xdr:col>14</xdr:col>
      <xdr:colOff>1113118</xdr:colOff>
      <xdr:row>52</xdr:row>
      <xdr:rowOff>89647</xdr:rowOff>
    </xdr:to>
    <xdr:cxnSp macro="">
      <xdr:nvCxnSpPr>
        <xdr:cNvPr id="3" name="Straight Arrow Connector 30114">
          <a:extLst>
            <a:ext uri="{FF2B5EF4-FFF2-40B4-BE49-F238E27FC236}">
              <a16:creationId xmlns:a16="http://schemas.microsoft.com/office/drawing/2014/main" id="{00000000-0008-0000-1500-000003000000}"/>
            </a:ext>
          </a:extLst>
        </xdr:cNvPr>
        <xdr:cNvCxnSpPr>
          <a:cxnSpLocks noChangeShapeType="1"/>
        </xdr:cNvCxnSpPr>
      </xdr:nvCxnSpPr>
      <xdr:spPr bwMode="auto">
        <a:xfrm flipH="1">
          <a:off x="14186647" y="8800353"/>
          <a:ext cx="1860177" cy="14941"/>
        </a:xfrm>
        <a:prstGeom prst="straightConnector1">
          <a:avLst/>
        </a:prstGeom>
        <a:noFill/>
        <a:ln w="31750" algn="ctr">
          <a:solidFill>
            <a:srgbClr val="FF0000"/>
          </a:solidFill>
          <a:round/>
          <a:headEnd/>
          <a:tailEnd type="triangle" w="med" len="med"/>
        </a:ln>
      </xdr:spPr>
    </xdr:cxnSp>
    <xdr:clientData/>
  </xdr:twoCellAnchor>
  <xdr:twoCellAnchor>
    <xdr:from>
      <xdr:col>13</xdr:col>
      <xdr:colOff>201706</xdr:colOff>
      <xdr:row>668</xdr:row>
      <xdr:rowOff>138206</xdr:rowOff>
    </xdr:from>
    <xdr:to>
      <xdr:col>13</xdr:col>
      <xdr:colOff>1000311</xdr:colOff>
      <xdr:row>669</xdr:row>
      <xdr:rowOff>111312</xdr:rowOff>
    </xdr:to>
    <xdr:cxnSp macro="">
      <xdr:nvCxnSpPr>
        <xdr:cNvPr id="8" name="Straight Arrow Connector 27">
          <a:extLst>
            <a:ext uri="{FF2B5EF4-FFF2-40B4-BE49-F238E27FC236}">
              <a16:creationId xmlns:a16="http://schemas.microsoft.com/office/drawing/2014/main" id="{00000000-0008-0000-1500-000008000000}"/>
            </a:ext>
          </a:extLst>
        </xdr:cNvPr>
        <xdr:cNvCxnSpPr>
          <a:cxnSpLocks noChangeShapeType="1"/>
        </xdr:cNvCxnSpPr>
      </xdr:nvCxnSpPr>
      <xdr:spPr bwMode="auto">
        <a:xfrm flipH="1" flipV="1">
          <a:off x="14119412" y="111584441"/>
          <a:ext cx="798605" cy="137459"/>
        </a:xfrm>
        <a:prstGeom prst="straightConnector1">
          <a:avLst/>
        </a:prstGeom>
        <a:noFill/>
        <a:ln w="31750" algn="ctr">
          <a:solidFill>
            <a:srgbClr val="FF0000"/>
          </a:solidFill>
          <a:round/>
          <a:headEnd/>
          <a:tailEnd type="triangle" w="med" len="med"/>
        </a:ln>
      </xdr:spPr>
    </xdr:cxnSp>
    <xdr:clientData/>
  </xdr:twoCellAnchor>
  <xdr:twoCellAnchor>
    <xdr:from>
      <xdr:col>13</xdr:col>
      <xdr:colOff>201706</xdr:colOff>
      <xdr:row>670</xdr:row>
      <xdr:rowOff>74707</xdr:rowOff>
    </xdr:from>
    <xdr:to>
      <xdr:col>13</xdr:col>
      <xdr:colOff>978647</xdr:colOff>
      <xdr:row>670</xdr:row>
      <xdr:rowOff>82177</xdr:rowOff>
    </xdr:to>
    <xdr:cxnSp macro="">
      <xdr:nvCxnSpPr>
        <xdr:cNvPr id="7" name="Straight Arrow Connector 27">
          <a:extLst>
            <a:ext uri="{FF2B5EF4-FFF2-40B4-BE49-F238E27FC236}">
              <a16:creationId xmlns:a16="http://schemas.microsoft.com/office/drawing/2014/main" id="{00000000-0008-0000-1500-000007000000}"/>
            </a:ext>
          </a:extLst>
        </xdr:cNvPr>
        <xdr:cNvCxnSpPr>
          <a:cxnSpLocks noChangeShapeType="1"/>
        </xdr:cNvCxnSpPr>
      </xdr:nvCxnSpPr>
      <xdr:spPr bwMode="auto">
        <a:xfrm flipH="1" flipV="1">
          <a:off x="14119412" y="111849648"/>
          <a:ext cx="776941" cy="7470"/>
        </a:xfrm>
        <a:prstGeom prst="straightConnector1">
          <a:avLst/>
        </a:prstGeom>
        <a:noFill/>
        <a:ln w="31750" algn="ctr">
          <a:solidFill>
            <a:srgbClr val="FF0000"/>
          </a:solidFill>
          <a:round/>
          <a:headEnd/>
          <a:tailEnd type="triangle" w="med" len="med"/>
        </a:ln>
      </xdr:spPr>
    </xdr:cxnSp>
    <xdr:clientData/>
  </xdr:twoCellAnchor>
  <xdr:twoCellAnchor>
    <xdr:from>
      <xdr:col>13</xdr:col>
      <xdr:colOff>455706</xdr:colOff>
      <xdr:row>455</xdr:row>
      <xdr:rowOff>82177</xdr:rowOff>
    </xdr:from>
    <xdr:to>
      <xdr:col>14</xdr:col>
      <xdr:colOff>1169146</xdr:colOff>
      <xdr:row>468</xdr:row>
      <xdr:rowOff>44824</xdr:rowOff>
    </xdr:to>
    <xdr:cxnSp macro="">
      <xdr:nvCxnSpPr>
        <xdr:cNvPr id="29" name="Straight Arrow Connector 26">
          <a:extLst>
            <a:ext uri="{FF2B5EF4-FFF2-40B4-BE49-F238E27FC236}">
              <a16:creationId xmlns:a16="http://schemas.microsoft.com/office/drawing/2014/main" id="{00000000-0008-0000-1500-00001D000000}"/>
            </a:ext>
          </a:extLst>
        </xdr:cNvPr>
        <xdr:cNvCxnSpPr>
          <a:cxnSpLocks noChangeShapeType="1"/>
        </xdr:cNvCxnSpPr>
      </xdr:nvCxnSpPr>
      <xdr:spPr bwMode="auto">
        <a:xfrm flipH="1">
          <a:off x="14373412" y="79330177"/>
          <a:ext cx="1729440" cy="119529"/>
        </a:xfrm>
        <a:prstGeom prst="straightConnector1">
          <a:avLst/>
        </a:prstGeom>
        <a:noFill/>
        <a:ln w="31750" algn="ctr">
          <a:solidFill>
            <a:srgbClr val="FF0000"/>
          </a:solidFill>
          <a:round/>
          <a:headEnd/>
          <a:tailEnd type="triangle" w="med" len="med"/>
        </a:ln>
      </xdr:spPr>
    </xdr:cxnSp>
    <xdr:clientData/>
  </xdr:twoCellAnchor>
  <xdr:twoCellAnchor>
    <xdr:from>
      <xdr:col>13</xdr:col>
      <xdr:colOff>642470</xdr:colOff>
      <xdr:row>497</xdr:row>
      <xdr:rowOff>67235</xdr:rowOff>
    </xdr:from>
    <xdr:to>
      <xdr:col>14</xdr:col>
      <xdr:colOff>1143000</xdr:colOff>
      <xdr:row>497</xdr:row>
      <xdr:rowOff>82176</xdr:rowOff>
    </xdr:to>
    <xdr:cxnSp macro="">
      <xdr:nvCxnSpPr>
        <xdr:cNvPr id="37" name="Straight Arrow Connector 26">
          <a:extLst>
            <a:ext uri="{FF2B5EF4-FFF2-40B4-BE49-F238E27FC236}">
              <a16:creationId xmlns:a16="http://schemas.microsoft.com/office/drawing/2014/main" id="{00000000-0008-0000-1500-000025000000}"/>
            </a:ext>
          </a:extLst>
        </xdr:cNvPr>
        <xdr:cNvCxnSpPr>
          <a:cxnSpLocks noChangeShapeType="1"/>
        </xdr:cNvCxnSpPr>
      </xdr:nvCxnSpPr>
      <xdr:spPr bwMode="auto">
        <a:xfrm flipH="1" flipV="1">
          <a:off x="14560176" y="82818941"/>
          <a:ext cx="1516530" cy="14941"/>
        </a:xfrm>
        <a:prstGeom prst="straightConnector1">
          <a:avLst/>
        </a:prstGeom>
        <a:noFill/>
        <a:ln w="31750" algn="ctr">
          <a:solidFill>
            <a:srgbClr val="FF0000"/>
          </a:solidFill>
          <a:round/>
          <a:headEnd/>
          <a:tailEnd type="triangle" w="med" len="med"/>
        </a:ln>
      </xdr:spPr>
    </xdr:cxnSp>
    <xdr:clientData/>
  </xdr:twoCellAnchor>
  <xdr:twoCellAnchor>
    <xdr:from>
      <xdr:col>13</xdr:col>
      <xdr:colOff>306295</xdr:colOff>
      <xdr:row>739</xdr:row>
      <xdr:rowOff>74706</xdr:rowOff>
    </xdr:from>
    <xdr:to>
      <xdr:col>13</xdr:col>
      <xdr:colOff>986120</xdr:colOff>
      <xdr:row>739</xdr:row>
      <xdr:rowOff>84668</xdr:rowOff>
    </xdr:to>
    <xdr:cxnSp macro="">
      <xdr:nvCxnSpPr>
        <xdr:cNvPr id="54" name="Straight Arrow Connector 27">
          <a:extLst>
            <a:ext uri="{FF2B5EF4-FFF2-40B4-BE49-F238E27FC236}">
              <a16:creationId xmlns:a16="http://schemas.microsoft.com/office/drawing/2014/main" id="{00000000-0008-0000-1500-000036000000}"/>
            </a:ext>
          </a:extLst>
        </xdr:cNvPr>
        <xdr:cNvCxnSpPr>
          <a:cxnSpLocks noChangeShapeType="1"/>
        </xdr:cNvCxnSpPr>
      </xdr:nvCxnSpPr>
      <xdr:spPr bwMode="auto">
        <a:xfrm flipH="1">
          <a:off x="14224001" y="121882647"/>
          <a:ext cx="679825" cy="9962"/>
        </a:xfrm>
        <a:prstGeom prst="straightConnector1">
          <a:avLst/>
        </a:prstGeom>
        <a:noFill/>
        <a:ln w="31750" algn="ctr">
          <a:solidFill>
            <a:srgbClr val="FF0000"/>
          </a:solidFill>
          <a:round/>
          <a:headEnd/>
          <a:tailEnd type="triangle" w="med" len="med"/>
        </a:ln>
      </xdr:spPr>
    </xdr:cxnSp>
    <xdr:clientData/>
  </xdr:twoCellAnchor>
  <xdr:twoCellAnchor>
    <xdr:from>
      <xdr:col>13</xdr:col>
      <xdr:colOff>321236</xdr:colOff>
      <xdr:row>729</xdr:row>
      <xdr:rowOff>82176</xdr:rowOff>
    </xdr:from>
    <xdr:to>
      <xdr:col>13</xdr:col>
      <xdr:colOff>1001061</xdr:colOff>
      <xdr:row>729</xdr:row>
      <xdr:rowOff>92138</xdr:rowOff>
    </xdr:to>
    <xdr:cxnSp macro="">
      <xdr:nvCxnSpPr>
        <xdr:cNvPr id="55" name="Straight Arrow Connector 27">
          <a:extLst>
            <a:ext uri="{FF2B5EF4-FFF2-40B4-BE49-F238E27FC236}">
              <a16:creationId xmlns:a16="http://schemas.microsoft.com/office/drawing/2014/main" id="{00000000-0008-0000-1500-000037000000}"/>
            </a:ext>
          </a:extLst>
        </xdr:cNvPr>
        <xdr:cNvCxnSpPr>
          <a:cxnSpLocks noChangeShapeType="1"/>
        </xdr:cNvCxnSpPr>
      </xdr:nvCxnSpPr>
      <xdr:spPr bwMode="auto">
        <a:xfrm flipH="1">
          <a:off x="14238942" y="120052352"/>
          <a:ext cx="679825" cy="9962"/>
        </a:xfrm>
        <a:prstGeom prst="straightConnector1">
          <a:avLst/>
        </a:prstGeom>
        <a:noFill/>
        <a:ln w="31750" algn="ctr">
          <a:solidFill>
            <a:srgbClr val="FF0000"/>
          </a:solidFill>
          <a:round/>
          <a:headEnd/>
          <a:tailEnd type="triangle" w="med" len="med"/>
        </a:ln>
      </xdr:spPr>
    </xdr:cxnSp>
    <xdr:clientData/>
  </xdr:twoCellAnchor>
  <xdr:twoCellAnchor>
    <xdr:from>
      <xdr:col>13</xdr:col>
      <xdr:colOff>321235</xdr:colOff>
      <xdr:row>759</xdr:row>
      <xdr:rowOff>82177</xdr:rowOff>
    </xdr:from>
    <xdr:to>
      <xdr:col>13</xdr:col>
      <xdr:colOff>1001060</xdr:colOff>
      <xdr:row>759</xdr:row>
      <xdr:rowOff>92139</xdr:rowOff>
    </xdr:to>
    <xdr:cxnSp macro="">
      <xdr:nvCxnSpPr>
        <xdr:cNvPr id="56" name="Straight Arrow Connector 27">
          <a:extLst>
            <a:ext uri="{FF2B5EF4-FFF2-40B4-BE49-F238E27FC236}">
              <a16:creationId xmlns:a16="http://schemas.microsoft.com/office/drawing/2014/main" id="{00000000-0008-0000-1500-000038000000}"/>
            </a:ext>
          </a:extLst>
        </xdr:cNvPr>
        <xdr:cNvCxnSpPr>
          <a:cxnSpLocks noChangeShapeType="1"/>
        </xdr:cNvCxnSpPr>
      </xdr:nvCxnSpPr>
      <xdr:spPr bwMode="auto">
        <a:xfrm flipH="1">
          <a:off x="14238941" y="125147295"/>
          <a:ext cx="679825" cy="9962"/>
        </a:xfrm>
        <a:prstGeom prst="straightConnector1">
          <a:avLst/>
        </a:prstGeom>
        <a:noFill/>
        <a:ln w="31750" algn="ctr">
          <a:solidFill>
            <a:srgbClr val="FF0000"/>
          </a:solidFill>
          <a:round/>
          <a:headEnd/>
          <a:tailEnd type="triangle" w="med" len="med"/>
        </a:ln>
      </xdr:spPr>
    </xdr:cxnSp>
    <xdr:clientData/>
  </xdr:twoCellAnchor>
  <xdr:twoCellAnchor>
    <xdr:from>
      <xdr:col>13</xdr:col>
      <xdr:colOff>874059</xdr:colOff>
      <xdr:row>171</xdr:row>
      <xdr:rowOff>126999</xdr:rowOff>
    </xdr:from>
    <xdr:to>
      <xdr:col>14</xdr:col>
      <xdr:colOff>1180354</xdr:colOff>
      <xdr:row>171</xdr:row>
      <xdr:rowOff>134470</xdr:rowOff>
    </xdr:to>
    <xdr:cxnSp macro="">
      <xdr:nvCxnSpPr>
        <xdr:cNvPr id="59" name="Straight Arrow Connector 30114">
          <a:extLst>
            <a:ext uri="{FF2B5EF4-FFF2-40B4-BE49-F238E27FC236}">
              <a16:creationId xmlns:a16="http://schemas.microsoft.com/office/drawing/2014/main" id="{00000000-0008-0000-1500-00003B000000}"/>
            </a:ext>
          </a:extLst>
        </xdr:cNvPr>
        <xdr:cNvCxnSpPr>
          <a:cxnSpLocks noChangeShapeType="1"/>
        </xdr:cNvCxnSpPr>
      </xdr:nvCxnSpPr>
      <xdr:spPr bwMode="auto">
        <a:xfrm flipH="1">
          <a:off x="14791765" y="29053117"/>
          <a:ext cx="1322295"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874059</xdr:colOff>
      <xdr:row>248</xdr:row>
      <xdr:rowOff>82177</xdr:rowOff>
    </xdr:from>
    <xdr:to>
      <xdr:col>14</xdr:col>
      <xdr:colOff>1180354</xdr:colOff>
      <xdr:row>248</xdr:row>
      <xdr:rowOff>89648</xdr:rowOff>
    </xdr:to>
    <xdr:cxnSp macro="">
      <xdr:nvCxnSpPr>
        <xdr:cNvPr id="61" name="Straight Arrow Connector 30114">
          <a:extLst>
            <a:ext uri="{FF2B5EF4-FFF2-40B4-BE49-F238E27FC236}">
              <a16:creationId xmlns:a16="http://schemas.microsoft.com/office/drawing/2014/main" id="{00000000-0008-0000-1500-00003D000000}"/>
            </a:ext>
          </a:extLst>
        </xdr:cNvPr>
        <xdr:cNvCxnSpPr>
          <a:cxnSpLocks noChangeShapeType="1"/>
        </xdr:cNvCxnSpPr>
      </xdr:nvCxnSpPr>
      <xdr:spPr bwMode="auto">
        <a:xfrm flipH="1">
          <a:off x="14791765" y="41693353"/>
          <a:ext cx="1322295" cy="7471"/>
        </a:xfrm>
        <a:prstGeom prst="straightConnector1">
          <a:avLst/>
        </a:prstGeom>
        <a:noFill/>
        <a:ln w="31750" algn="ctr">
          <a:solidFill>
            <a:srgbClr val="FF0000"/>
          </a:solidFill>
          <a:round/>
          <a:headEnd/>
          <a:tailEnd type="triangle" w="med" len="med"/>
        </a:ln>
      </xdr:spPr>
    </xdr:cxnSp>
    <xdr:clientData/>
  </xdr:twoCellAnchor>
  <xdr:twoCellAnchor>
    <xdr:from>
      <xdr:col>14</xdr:col>
      <xdr:colOff>52294</xdr:colOff>
      <xdr:row>415</xdr:row>
      <xdr:rowOff>74705</xdr:rowOff>
    </xdr:from>
    <xdr:to>
      <xdr:col>14</xdr:col>
      <xdr:colOff>1165413</xdr:colOff>
      <xdr:row>415</xdr:row>
      <xdr:rowOff>89647</xdr:rowOff>
    </xdr:to>
    <xdr:cxnSp macro="">
      <xdr:nvCxnSpPr>
        <xdr:cNvPr id="49472" name="Straight Arrow Connector 30114">
          <a:extLst>
            <a:ext uri="{FF2B5EF4-FFF2-40B4-BE49-F238E27FC236}">
              <a16:creationId xmlns:a16="http://schemas.microsoft.com/office/drawing/2014/main" id="{00000000-0008-0000-1500-000040C10000}"/>
            </a:ext>
          </a:extLst>
        </xdr:cNvPr>
        <xdr:cNvCxnSpPr>
          <a:cxnSpLocks noChangeShapeType="1"/>
        </xdr:cNvCxnSpPr>
      </xdr:nvCxnSpPr>
      <xdr:spPr bwMode="auto">
        <a:xfrm flipH="1">
          <a:off x="14986000" y="72218176"/>
          <a:ext cx="1113119" cy="14942"/>
        </a:xfrm>
        <a:prstGeom prst="straightConnector1">
          <a:avLst/>
        </a:prstGeom>
        <a:noFill/>
        <a:ln w="31750" algn="ctr">
          <a:solidFill>
            <a:srgbClr val="FF0000"/>
          </a:solidFill>
          <a:round/>
          <a:headEnd/>
          <a:tailEnd type="triangle" w="med" len="med"/>
        </a:ln>
      </xdr:spPr>
    </xdr:cxnSp>
    <xdr:clientData/>
  </xdr:twoCellAnchor>
  <xdr:twoCellAnchor>
    <xdr:from>
      <xdr:col>14</xdr:col>
      <xdr:colOff>22412</xdr:colOff>
      <xdr:row>416</xdr:row>
      <xdr:rowOff>97117</xdr:rowOff>
    </xdr:from>
    <xdr:to>
      <xdr:col>14</xdr:col>
      <xdr:colOff>1165413</xdr:colOff>
      <xdr:row>418</xdr:row>
      <xdr:rowOff>59765</xdr:rowOff>
    </xdr:to>
    <xdr:cxnSp macro="">
      <xdr:nvCxnSpPr>
        <xdr:cNvPr id="49473" name="Straight Arrow Connector 30114">
          <a:extLst>
            <a:ext uri="{FF2B5EF4-FFF2-40B4-BE49-F238E27FC236}">
              <a16:creationId xmlns:a16="http://schemas.microsoft.com/office/drawing/2014/main" id="{00000000-0008-0000-1500-000041C10000}"/>
            </a:ext>
          </a:extLst>
        </xdr:cNvPr>
        <xdr:cNvCxnSpPr>
          <a:cxnSpLocks noChangeShapeType="1"/>
        </xdr:cNvCxnSpPr>
      </xdr:nvCxnSpPr>
      <xdr:spPr bwMode="auto">
        <a:xfrm flipH="1">
          <a:off x="14956118" y="72397470"/>
          <a:ext cx="1143001" cy="127001"/>
        </a:xfrm>
        <a:prstGeom prst="straightConnector1">
          <a:avLst/>
        </a:prstGeom>
        <a:noFill/>
        <a:ln w="31750" algn="ctr">
          <a:solidFill>
            <a:srgbClr val="FF0000"/>
          </a:solidFill>
          <a:round/>
          <a:headEnd/>
          <a:tailEnd type="triangle" w="med" len="med"/>
        </a:ln>
      </xdr:spPr>
    </xdr:cxnSp>
    <xdr:clientData/>
  </xdr:twoCellAnchor>
  <xdr:twoCellAnchor>
    <xdr:from>
      <xdr:col>13</xdr:col>
      <xdr:colOff>642470</xdr:colOff>
      <xdr:row>470</xdr:row>
      <xdr:rowOff>127000</xdr:rowOff>
    </xdr:from>
    <xdr:to>
      <xdr:col>14</xdr:col>
      <xdr:colOff>1105649</xdr:colOff>
      <xdr:row>472</xdr:row>
      <xdr:rowOff>59764</xdr:rowOff>
    </xdr:to>
    <xdr:cxnSp macro="">
      <xdr:nvCxnSpPr>
        <xdr:cNvPr id="49475" name="Straight Arrow Connector 30114">
          <a:extLst>
            <a:ext uri="{FF2B5EF4-FFF2-40B4-BE49-F238E27FC236}">
              <a16:creationId xmlns:a16="http://schemas.microsoft.com/office/drawing/2014/main" id="{00000000-0008-0000-1500-000043C10000}"/>
            </a:ext>
          </a:extLst>
        </xdr:cNvPr>
        <xdr:cNvCxnSpPr>
          <a:cxnSpLocks noChangeShapeType="1"/>
        </xdr:cNvCxnSpPr>
      </xdr:nvCxnSpPr>
      <xdr:spPr bwMode="auto">
        <a:xfrm flipH="1">
          <a:off x="14560176" y="79845647"/>
          <a:ext cx="1479179" cy="246529"/>
        </a:xfrm>
        <a:prstGeom prst="straightConnector1">
          <a:avLst/>
        </a:prstGeom>
        <a:noFill/>
        <a:ln w="31750" algn="ctr">
          <a:solidFill>
            <a:srgbClr val="FF0000"/>
          </a:solidFill>
          <a:round/>
          <a:headEnd/>
          <a:tailEnd type="triangle" w="med" len="med"/>
        </a:ln>
      </xdr:spPr>
    </xdr:cxnSp>
    <xdr:clientData/>
  </xdr:twoCellAnchor>
  <xdr:twoCellAnchor>
    <xdr:from>
      <xdr:col>13</xdr:col>
      <xdr:colOff>635000</xdr:colOff>
      <xdr:row>476</xdr:row>
      <xdr:rowOff>52294</xdr:rowOff>
    </xdr:from>
    <xdr:to>
      <xdr:col>14</xdr:col>
      <xdr:colOff>1157943</xdr:colOff>
      <xdr:row>476</xdr:row>
      <xdr:rowOff>67236</xdr:rowOff>
    </xdr:to>
    <xdr:cxnSp macro="">
      <xdr:nvCxnSpPr>
        <xdr:cNvPr id="49477" name="Straight Arrow Connector 30114">
          <a:extLst>
            <a:ext uri="{FF2B5EF4-FFF2-40B4-BE49-F238E27FC236}">
              <a16:creationId xmlns:a16="http://schemas.microsoft.com/office/drawing/2014/main" id="{00000000-0008-0000-1500-000045C10000}"/>
            </a:ext>
          </a:extLst>
        </xdr:cNvPr>
        <xdr:cNvCxnSpPr>
          <a:cxnSpLocks noChangeShapeType="1"/>
        </xdr:cNvCxnSpPr>
      </xdr:nvCxnSpPr>
      <xdr:spPr bwMode="auto">
        <a:xfrm flipH="1" flipV="1">
          <a:off x="14552706" y="80921412"/>
          <a:ext cx="1538943" cy="14942"/>
        </a:xfrm>
        <a:prstGeom prst="straightConnector1">
          <a:avLst/>
        </a:prstGeom>
        <a:noFill/>
        <a:ln w="31750" algn="ctr">
          <a:solidFill>
            <a:srgbClr val="FF0000"/>
          </a:solidFill>
          <a:round/>
          <a:headEnd/>
          <a:tailEnd type="triangle" w="med" len="med"/>
        </a:ln>
      </xdr:spPr>
    </xdr:cxnSp>
    <xdr:clientData/>
  </xdr:twoCellAnchor>
  <xdr:twoCellAnchor>
    <xdr:from>
      <xdr:col>13</xdr:col>
      <xdr:colOff>298823</xdr:colOff>
      <xdr:row>587</xdr:row>
      <xdr:rowOff>82176</xdr:rowOff>
    </xdr:from>
    <xdr:to>
      <xdr:col>13</xdr:col>
      <xdr:colOff>1008531</xdr:colOff>
      <xdr:row>587</xdr:row>
      <xdr:rowOff>89647</xdr:rowOff>
    </xdr:to>
    <xdr:cxnSp macro="">
      <xdr:nvCxnSpPr>
        <xdr:cNvPr id="49481" name="Straight Arrow Connector 30114">
          <a:extLst>
            <a:ext uri="{FF2B5EF4-FFF2-40B4-BE49-F238E27FC236}">
              <a16:creationId xmlns:a16="http://schemas.microsoft.com/office/drawing/2014/main" id="{00000000-0008-0000-1500-000049C10000}"/>
            </a:ext>
          </a:extLst>
        </xdr:cNvPr>
        <xdr:cNvCxnSpPr>
          <a:cxnSpLocks noChangeShapeType="1"/>
        </xdr:cNvCxnSpPr>
      </xdr:nvCxnSpPr>
      <xdr:spPr bwMode="auto">
        <a:xfrm flipH="1">
          <a:off x="14216529" y="97207294"/>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306294</xdr:colOff>
      <xdr:row>590</xdr:row>
      <xdr:rowOff>89647</xdr:rowOff>
    </xdr:from>
    <xdr:to>
      <xdr:col>14</xdr:col>
      <xdr:colOff>2</xdr:colOff>
      <xdr:row>590</xdr:row>
      <xdr:rowOff>97118</xdr:rowOff>
    </xdr:to>
    <xdr:cxnSp macro="">
      <xdr:nvCxnSpPr>
        <xdr:cNvPr id="49484" name="Straight Arrow Connector 30114">
          <a:extLst>
            <a:ext uri="{FF2B5EF4-FFF2-40B4-BE49-F238E27FC236}">
              <a16:creationId xmlns:a16="http://schemas.microsoft.com/office/drawing/2014/main" id="{00000000-0008-0000-1500-00004CC10000}"/>
            </a:ext>
          </a:extLst>
        </xdr:cNvPr>
        <xdr:cNvCxnSpPr>
          <a:cxnSpLocks noChangeShapeType="1"/>
        </xdr:cNvCxnSpPr>
      </xdr:nvCxnSpPr>
      <xdr:spPr bwMode="auto">
        <a:xfrm flipH="1">
          <a:off x="14224000" y="97692882"/>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298823</xdr:colOff>
      <xdr:row>595</xdr:row>
      <xdr:rowOff>104589</xdr:rowOff>
    </xdr:from>
    <xdr:to>
      <xdr:col>13</xdr:col>
      <xdr:colOff>1008531</xdr:colOff>
      <xdr:row>595</xdr:row>
      <xdr:rowOff>112060</xdr:rowOff>
    </xdr:to>
    <xdr:cxnSp macro="">
      <xdr:nvCxnSpPr>
        <xdr:cNvPr id="49485" name="Straight Arrow Connector 30114">
          <a:extLst>
            <a:ext uri="{FF2B5EF4-FFF2-40B4-BE49-F238E27FC236}">
              <a16:creationId xmlns:a16="http://schemas.microsoft.com/office/drawing/2014/main" id="{00000000-0008-0000-1500-00004DC10000}"/>
            </a:ext>
          </a:extLst>
        </xdr:cNvPr>
        <xdr:cNvCxnSpPr>
          <a:cxnSpLocks noChangeShapeType="1"/>
        </xdr:cNvCxnSpPr>
      </xdr:nvCxnSpPr>
      <xdr:spPr bwMode="auto">
        <a:xfrm flipH="1">
          <a:off x="14216529" y="98514648"/>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283883</xdr:colOff>
      <xdr:row>605</xdr:row>
      <xdr:rowOff>104589</xdr:rowOff>
    </xdr:from>
    <xdr:to>
      <xdr:col>13</xdr:col>
      <xdr:colOff>993591</xdr:colOff>
      <xdr:row>605</xdr:row>
      <xdr:rowOff>112060</xdr:rowOff>
    </xdr:to>
    <xdr:cxnSp macro="">
      <xdr:nvCxnSpPr>
        <xdr:cNvPr id="49486" name="Straight Arrow Connector 30114">
          <a:extLst>
            <a:ext uri="{FF2B5EF4-FFF2-40B4-BE49-F238E27FC236}">
              <a16:creationId xmlns:a16="http://schemas.microsoft.com/office/drawing/2014/main" id="{00000000-0008-0000-1500-00004EC10000}"/>
            </a:ext>
          </a:extLst>
        </xdr:cNvPr>
        <xdr:cNvCxnSpPr>
          <a:cxnSpLocks noChangeShapeType="1"/>
        </xdr:cNvCxnSpPr>
      </xdr:nvCxnSpPr>
      <xdr:spPr bwMode="auto">
        <a:xfrm flipH="1">
          <a:off x="14201589" y="100195530"/>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283883</xdr:colOff>
      <xdr:row>614</xdr:row>
      <xdr:rowOff>112058</xdr:rowOff>
    </xdr:from>
    <xdr:to>
      <xdr:col>13</xdr:col>
      <xdr:colOff>993591</xdr:colOff>
      <xdr:row>614</xdr:row>
      <xdr:rowOff>119529</xdr:rowOff>
    </xdr:to>
    <xdr:cxnSp macro="">
      <xdr:nvCxnSpPr>
        <xdr:cNvPr id="49487" name="Straight Arrow Connector 30114">
          <a:extLst>
            <a:ext uri="{FF2B5EF4-FFF2-40B4-BE49-F238E27FC236}">
              <a16:creationId xmlns:a16="http://schemas.microsoft.com/office/drawing/2014/main" id="{00000000-0008-0000-1500-00004FC10000}"/>
            </a:ext>
          </a:extLst>
        </xdr:cNvPr>
        <xdr:cNvCxnSpPr>
          <a:cxnSpLocks noChangeShapeType="1"/>
        </xdr:cNvCxnSpPr>
      </xdr:nvCxnSpPr>
      <xdr:spPr bwMode="auto">
        <a:xfrm flipH="1">
          <a:off x="14201589" y="101726999"/>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291353</xdr:colOff>
      <xdr:row>622</xdr:row>
      <xdr:rowOff>97118</xdr:rowOff>
    </xdr:from>
    <xdr:to>
      <xdr:col>13</xdr:col>
      <xdr:colOff>1001061</xdr:colOff>
      <xdr:row>622</xdr:row>
      <xdr:rowOff>104589</xdr:rowOff>
    </xdr:to>
    <xdr:cxnSp macro="">
      <xdr:nvCxnSpPr>
        <xdr:cNvPr id="49488" name="Straight Arrow Connector 30114">
          <a:extLst>
            <a:ext uri="{FF2B5EF4-FFF2-40B4-BE49-F238E27FC236}">
              <a16:creationId xmlns:a16="http://schemas.microsoft.com/office/drawing/2014/main" id="{00000000-0008-0000-1500-000050C10000}"/>
            </a:ext>
          </a:extLst>
        </xdr:cNvPr>
        <xdr:cNvCxnSpPr>
          <a:cxnSpLocks noChangeShapeType="1"/>
        </xdr:cNvCxnSpPr>
      </xdr:nvCxnSpPr>
      <xdr:spPr bwMode="auto">
        <a:xfrm flipH="1">
          <a:off x="14209059" y="103056765"/>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298824</xdr:colOff>
      <xdr:row>637</xdr:row>
      <xdr:rowOff>82176</xdr:rowOff>
    </xdr:from>
    <xdr:to>
      <xdr:col>13</xdr:col>
      <xdr:colOff>1008532</xdr:colOff>
      <xdr:row>637</xdr:row>
      <xdr:rowOff>89647</xdr:rowOff>
    </xdr:to>
    <xdr:cxnSp macro="">
      <xdr:nvCxnSpPr>
        <xdr:cNvPr id="49489" name="Straight Arrow Connector 30114">
          <a:extLst>
            <a:ext uri="{FF2B5EF4-FFF2-40B4-BE49-F238E27FC236}">
              <a16:creationId xmlns:a16="http://schemas.microsoft.com/office/drawing/2014/main" id="{00000000-0008-0000-1500-000051C10000}"/>
            </a:ext>
          </a:extLst>
        </xdr:cNvPr>
        <xdr:cNvCxnSpPr>
          <a:cxnSpLocks noChangeShapeType="1"/>
        </xdr:cNvCxnSpPr>
      </xdr:nvCxnSpPr>
      <xdr:spPr bwMode="auto">
        <a:xfrm flipH="1">
          <a:off x="14216530" y="105439882"/>
          <a:ext cx="709708" cy="7471"/>
        </a:xfrm>
        <a:prstGeom prst="straightConnector1">
          <a:avLst/>
        </a:prstGeom>
        <a:noFill/>
        <a:ln w="31750" algn="ctr">
          <a:solidFill>
            <a:srgbClr val="FF0000"/>
          </a:solidFill>
          <a:round/>
          <a:headEnd/>
          <a:tailEnd type="triangle" w="med" len="med"/>
        </a:ln>
      </xdr:spPr>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52916</xdr:colOff>
      <xdr:row>158</xdr:row>
      <xdr:rowOff>137584</xdr:rowOff>
    </xdr:from>
    <xdr:to>
      <xdr:col>2</xdr:col>
      <xdr:colOff>1735666</xdr:colOff>
      <xdr:row>159</xdr:row>
      <xdr:rowOff>74083</xdr:rowOff>
    </xdr:to>
    <xdr:cxnSp macro="">
      <xdr:nvCxnSpPr>
        <xdr:cNvPr id="3" name="Straight Arrow Connector 2">
          <a:extLst>
            <a:ext uri="{FF2B5EF4-FFF2-40B4-BE49-F238E27FC236}">
              <a16:creationId xmlns:a16="http://schemas.microsoft.com/office/drawing/2014/main" id="{00000000-0008-0000-1D00-000003000000}"/>
            </a:ext>
          </a:extLst>
        </xdr:cNvPr>
        <xdr:cNvCxnSpPr/>
      </xdr:nvCxnSpPr>
      <xdr:spPr bwMode="auto">
        <a:xfrm>
          <a:off x="8551333" y="71680917"/>
          <a:ext cx="1682750" cy="264583"/>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2</xdr:col>
          <xdr:colOff>412750</xdr:colOff>
          <xdr:row>165</xdr:row>
          <xdr:rowOff>31750</xdr:rowOff>
        </xdr:from>
        <xdr:to>
          <xdr:col>2</xdr:col>
          <xdr:colOff>1327150</xdr:colOff>
          <xdr:row>169</xdr:row>
          <xdr:rowOff>152400</xdr:rowOff>
        </xdr:to>
        <xdr:sp macro="" textlink="">
          <xdr:nvSpPr>
            <xdr:cNvPr id="97281" name="Object 1" hidden="1">
              <a:extLst>
                <a:ext uri="{63B3BB69-23CF-44E3-9099-C40C66FF867C}">
                  <a14:compatExt spid="_x0000_s97281"/>
                </a:ext>
                <a:ext uri="{FF2B5EF4-FFF2-40B4-BE49-F238E27FC236}">
                  <a16:creationId xmlns:a16="http://schemas.microsoft.com/office/drawing/2014/main" id="{00000000-0008-0000-1D00-0000017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3</xdr:col>
      <xdr:colOff>24928</xdr:colOff>
      <xdr:row>8</xdr:row>
      <xdr:rowOff>159724</xdr:rowOff>
    </xdr:from>
    <xdr:to>
      <xdr:col>11</xdr:col>
      <xdr:colOff>20695</xdr:colOff>
      <xdr:row>20</xdr:row>
      <xdr:rowOff>82314</xdr:rowOff>
    </xdr:to>
    <xdr:sp macro="" textlink="">
      <xdr:nvSpPr>
        <xdr:cNvPr id="2" name="TextBox 1">
          <a:extLst>
            <a:ext uri="{FF2B5EF4-FFF2-40B4-BE49-F238E27FC236}">
              <a16:creationId xmlns:a16="http://schemas.microsoft.com/office/drawing/2014/main" id="{00000000-0008-0000-1E00-000002000000}"/>
            </a:ext>
          </a:extLst>
        </xdr:cNvPr>
        <xdr:cNvSpPr txBox="1"/>
      </xdr:nvSpPr>
      <xdr:spPr>
        <a:xfrm>
          <a:off x="1955328" y="4109424"/>
          <a:ext cx="9469967" cy="28181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000" b="1" i="0">
              <a:latin typeface="Arial" panose="020B0604020202020204" pitchFamily="34" charset="0"/>
              <a:cs typeface="Arial" panose="020B0604020202020204" pitchFamily="34" charset="0"/>
            </a:rPr>
            <a:t>	High Level Steps</a:t>
          </a:r>
        </a:p>
        <a:p>
          <a:endParaRPr lang="en-NZ" sz="1000" b="1" i="0">
            <a:latin typeface="Arial" panose="020B0604020202020204" pitchFamily="34" charset="0"/>
            <a:cs typeface="Arial" panose="020B0604020202020204" pitchFamily="34" charset="0"/>
          </a:endParaRPr>
        </a:p>
        <a:p>
          <a:r>
            <a:rPr lang="en-NZ" sz="1000" b="1">
              <a:solidFill>
                <a:srgbClr val="FF0000"/>
              </a:solidFill>
              <a:latin typeface="Arial" panose="020B0604020202020204" pitchFamily="34" charset="0"/>
              <a:cs typeface="Arial" panose="020B0604020202020204" pitchFamily="34" charset="0"/>
            </a:rPr>
            <a:t>Step 1</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Obtain a copy of your cyclical</a:t>
          </a:r>
          <a:r>
            <a:rPr lang="en-NZ" sz="1000" baseline="0">
              <a:latin typeface="Arial" panose="020B0604020202020204" pitchFamily="34" charset="0"/>
              <a:cs typeface="Arial" panose="020B0604020202020204" pitchFamily="34" charset="0"/>
            </a:rPr>
            <a:t> maintenance</a:t>
          </a:r>
          <a:r>
            <a:rPr lang="en-NZ" sz="1000">
              <a:latin typeface="Arial" panose="020B0604020202020204" pitchFamily="34" charset="0"/>
              <a:cs typeface="Arial" panose="020B0604020202020204" pitchFamily="34" charset="0"/>
            </a:rPr>
            <a:t> plan and copy over details from the plan into the Calculation Tab of the Cyclical Maintenance</a:t>
          </a:r>
          <a:r>
            <a:rPr lang="en-NZ" sz="1000" baseline="0">
              <a:latin typeface="Arial" panose="020B0604020202020204" pitchFamily="34" charset="0"/>
              <a:cs typeface="Arial" panose="020B0604020202020204" pitchFamily="34" charset="0"/>
            </a:rPr>
            <a:t> Provision Calculator at the following link: </a:t>
          </a:r>
          <a:r>
            <a:rPr lang="en-NZ" sz="1000">
              <a:hlinkClick xmlns:r="http://schemas.openxmlformats.org/officeDocument/2006/relationships" r:id=""/>
            </a:rPr>
            <a:t>Planning property maintenance - Ministry of Education</a:t>
          </a:r>
          <a:r>
            <a:rPr lang="en-NZ" sz="1000"/>
            <a:t>	</a:t>
          </a:r>
          <a:endParaRPr lang="en-NZ" sz="1000">
            <a:latin typeface="Arial" panose="020B0604020202020204" pitchFamily="34" charset="0"/>
            <a:cs typeface="Arial" panose="020B0604020202020204" pitchFamily="34" charset="0"/>
          </a:endParaRPr>
        </a:p>
        <a:p>
          <a:endParaRPr lang="en-NZ" sz="1000">
            <a:latin typeface="Arial" panose="020B0604020202020204" pitchFamily="34" charset="0"/>
            <a:cs typeface="Arial" panose="020B0604020202020204" pitchFamily="34" charset="0"/>
          </a:endParaRPr>
        </a:p>
        <a:p>
          <a:r>
            <a:rPr lang="en-NZ" sz="1000" b="1">
              <a:solidFill>
                <a:srgbClr val="FFC000"/>
              </a:solidFill>
              <a:latin typeface="Arial" panose="020B0604020202020204" pitchFamily="34" charset="0"/>
              <a:cs typeface="Arial" panose="020B0604020202020204" pitchFamily="34" charset="0"/>
            </a:rPr>
            <a:t>Step 2: </a:t>
          </a:r>
          <a:r>
            <a:rPr lang="en-NZ" sz="1000">
              <a:latin typeface="Arial" panose="020B0604020202020204" pitchFamily="34" charset="0"/>
              <a:cs typeface="Arial" panose="020B0604020202020204" pitchFamily="34" charset="0"/>
            </a:rPr>
            <a:t>Update spreadsheet to reflect current year of calculation.</a:t>
          </a:r>
        </a:p>
        <a:p>
          <a:endParaRPr lang="en-NZ" sz="1000">
            <a:latin typeface="Arial" panose="020B0604020202020204" pitchFamily="34" charset="0"/>
            <a:cs typeface="Arial" panose="020B0604020202020204" pitchFamily="34" charset="0"/>
          </a:endParaRPr>
        </a:p>
        <a:p>
          <a:r>
            <a:rPr lang="en-NZ" sz="1000" b="1">
              <a:solidFill>
                <a:srgbClr val="92D050"/>
              </a:solidFill>
              <a:latin typeface="Arial" panose="020B0604020202020204" pitchFamily="34" charset="0"/>
              <a:cs typeface="Arial" panose="020B0604020202020204" pitchFamily="34" charset="0"/>
            </a:rPr>
            <a:t>Step 3</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calculation to determine when the painting jobs were last completed.</a:t>
          </a:r>
        </a:p>
        <a:p>
          <a:endParaRPr lang="en-NZ" sz="1000">
            <a:latin typeface="Arial" panose="020B0604020202020204" pitchFamily="34" charset="0"/>
            <a:cs typeface="Arial" panose="020B0604020202020204" pitchFamily="34" charset="0"/>
          </a:endParaRPr>
        </a:p>
        <a:p>
          <a:r>
            <a:rPr lang="en-NZ" sz="1000" b="1">
              <a:solidFill>
                <a:srgbClr val="00B0F0"/>
              </a:solidFill>
              <a:latin typeface="Arial" panose="020B0604020202020204" pitchFamily="34" charset="0"/>
              <a:cs typeface="Arial" panose="020B0604020202020204" pitchFamily="34" charset="0"/>
            </a:rPr>
            <a:t>Step 4: </a:t>
          </a:r>
          <a:r>
            <a:rPr lang="en-NZ" sz="1000">
              <a:latin typeface="Arial" panose="020B0604020202020204" pitchFamily="34" charset="0"/>
              <a:cs typeface="Arial" panose="020B0604020202020204" pitchFamily="34" charset="0"/>
            </a:rPr>
            <a:t>Enter any new buildings or adjusted projects.</a:t>
          </a:r>
        </a:p>
        <a:p>
          <a:endParaRPr lang="en-NZ" sz="1000">
            <a:latin typeface="Arial" panose="020B0604020202020204" pitchFamily="34" charset="0"/>
            <a:cs typeface="Arial" panose="020B0604020202020204" pitchFamily="34" charset="0"/>
          </a:endParaRPr>
        </a:p>
        <a:p>
          <a:r>
            <a:rPr lang="en-NZ" sz="1000" b="1">
              <a:solidFill>
                <a:srgbClr val="7030A0"/>
              </a:solidFill>
              <a:latin typeface="Arial" panose="020B0604020202020204" pitchFamily="34" charset="0"/>
              <a:cs typeface="Arial" panose="020B0604020202020204" pitchFamily="34" charset="0"/>
            </a:rPr>
            <a:t>Step 5</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and confirm that year next expected is correct.</a:t>
          </a:r>
        </a:p>
        <a:p>
          <a:endParaRPr lang="en-NZ" sz="1000">
            <a:latin typeface="Arial" panose="020B0604020202020204" pitchFamily="34" charset="0"/>
            <a:cs typeface="Arial" panose="020B0604020202020204" pitchFamily="34" charset="0"/>
          </a:endParaRPr>
        </a:p>
        <a:p>
          <a:r>
            <a:rPr lang="en-NZ" sz="1000" b="1">
              <a:solidFill>
                <a:schemeClr val="accent3">
                  <a:lumMod val="75000"/>
                </a:schemeClr>
              </a:solidFill>
              <a:latin typeface="Arial" panose="020B0604020202020204" pitchFamily="34" charset="0"/>
              <a:cs typeface="Arial" panose="020B0604020202020204" pitchFamily="34" charset="0"/>
            </a:rPr>
            <a:t>Step 6</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the estimated cost and confirm it is in line with the latest information available.</a:t>
          </a:r>
        </a:p>
        <a:p>
          <a:endParaRPr lang="en-NZ" sz="1000">
            <a:latin typeface="Arial" panose="020B0604020202020204" pitchFamily="34" charset="0"/>
            <a:cs typeface="Arial" panose="020B0604020202020204" pitchFamily="34" charset="0"/>
          </a:endParaRPr>
        </a:p>
        <a:p>
          <a:r>
            <a:rPr lang="en-NZ" sz="1000" b="1">
              <a:solidFill>
                <a:srgbClr val="002060"/>
              </a:solidFill>
              <a:latin typeface="Arial" panose="020B0604020202020204" pitchFamily="34" charset="0"/>
              <a:cs typeface="Arial" panose="020B0604020202020204" pitchFamily="34" charset="0"/>
            </a:rPr>
            <a:t>Step 7</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Extract prior year balances for comparison purposes.</a:t>
          </a:r>
        </a:p>
        <a:p>
          <a:endParaRPr lang="en-NZ" sz="1000">
            <a:latin typeface="Arial" panose="020B0604020202020204" pitchFamily="34" charset="0"/>
            <a:cs typeface="Arial" panose="020B0604020202020204" pitchFamily="34" charset="0"/>
          </a:endParaRPr>
        </a:p>
        <a:p>
          <a:r>
            <a:rPr lang="en-NZ" sz="1000" b="1">
              <a:latin typeface="Arial" panose="020B0604020202020204" pitchFamily="34" charset="0"/>
              <a:cs typeface="Arial" panose="020B0604020202020204" pitchFamily="34" charset="0"/>
            </a:rPr>
            <a:t>Step 8: </a:t>
          </a:r>
          <a:r>
            <a:rPr lang="en-NZ" sz="1000">
              <a:latin typeface="Arial" panose="020B0604020202020204" pitchFamily="34" charset="0"/>
              <a:cs typeface="Arial" panose="020B0604020202020204" pitchFamily="34" charset="0"/>
            </a:rPr>
            <a:t>Prepare journal for recording of provision adjustment in financial statements.</a:t>
          </a:r>
        </a:p>
        <a:p>
          <a:endParaRPr lang="en-NZ" sz="1000">
            <a:latin typeface="Arial" panose="020B0604020202020204" pitchFamily="34" charset="0"/>
            <a:cs typeface="Arial" panose="020B0604020202020204" pitchFamily="34" charset="0"/>
          </a:endParaRPr>
        </a:p>
      </xdr:txBody>
    </xdr:sp>
    <xdr:clientData/>
  </xdr:twoCellAnchor>
  <xdr:twoCellAnchor>
    <xdr:from>
      <xdr:col>3</xdr:col>
      <xdr:colOff>13608</xdr:colOff>
      <xdr:row>24</xdr:row>
      <xdr:rowOff>40821</xdr:rowOff>
    </xdr:from>
    <xdr:to>
      <xdr:col>4</xdr:col>
      <xdr:colOff>0</xdr:colOff>
      <xdr:row>34</xdr:row>
      <xdr:rowOff>326572</xdr:rowOff>
    </xdr:to>
    <xdr:sp macro="" textlink="">
      <xdr:nvSpPr>
        <xdr:cNvPr id="3" name="Rectangle 2">
          <a:extLst>
            <a:ext uri="{FF2B5EF4-FFF2-40B4-BE49-F238E27FC236}">
              <a16:creationId xmlns:a16="http://schemas.microsoft.com/office/drawing/2014/main" id="{00000000-0008-0000-1E00-000003000000}"/>
            </a:ext>
          </a:extLst>
        </xdr:cNvPr>
        <xdr:cNvSpPr/>
      </xdr:nvSpPr>
      <xdr:spPr>
        <a:xfrm>
          <a:off x="1944008" y="7533821"/>
          <a:ext cx="2767692" cy="3981451"/>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2560048</xdr:colOff>
      <xdr:row>21</xdr:row>
      <xdr:rowOff>60642</xdr:rowOff>
    </xdr:from>
    <xdr:to>
      <xdr:col>5</xdr:col>
      <xdr:colOff>108857</xdr:colOff>
      <xdr:row>23</xdr:row>
      <xdr:rowOff>87856</xdr:rowOff>
    </xdr:to>
    <xdr:sp macro="" textlink="">
      <xdr:nvSpPr>
        <xdr:cNvPr id="4" name="Rectangle 3">
          <a:extLst>
            <a:ext uri="{FF2B5EF4-FFF2-40B4-BE49-F238E27FC236}">
              <a16:creationId xmlns:a16="http://schemas.microsoft.com/office/drawing/2014/main" id="{00000000-0008-0000-1E00-000004000000}"/>
            </a:ext>
          </a:extLst>
        </xdr:cNvPr>
        <xdr:cNvSpPr/>
      </xdr:nvSpPr>
      <xdr:spPr>
        <a:xfrm>
          <a:off x="4490448" y="7071042"/>
          <a:ext cx="1536609" cy="351064"/>
        </a:xfrm>
        <a:prstGeom prst="rect">
          <a:avLst/>
        </a:prstGeom>
        <a:noFill/>
        <a:ln w="76200">
          <a:solidFill>
            <a:srgbClr val="FFC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5</xdr:col>
      <xdr:colOff>40821</xdr:colOff>
      <xdr:row>24</xdr:row>
      <xdr:rowOff>40822</xdr:rowOff>
    </xdr:from>
    <xdr:to>
      <xdr:col>5</xdr:col>
      <xdr:colOff>870856</xdr:colOff>
      <xdr:row>34</xdr:row>
      <xdr:rowOff>285751</xdr:rowOff>
    </xdr:to>
    <xdr:sp macro="" textlink="">
      <xdr:nvSpPr>
        <xdr:cNvPr id="5" name="Rectangle 4">
          <a:extLst>
            <a:ext uri="{FF2B5EF4-FFF2-40B4-BE49-F238E27FC236}">
              <a16:creationId xmlns:a16="http://schemas.microsoft.com/office/drawing/2014/main" id="{00000000-0008-0000-1E00-000005000000}"/>
            </a:ext>
          </a:extLst>
        </xdr:cNvPr>
        <xdr:cNvSpPr/>
      </xdr:nvSpPr>
      <xdr:spPr>
        <a:xfrm>
          <a:off x="5959021" y="7533822"/>
          <a:ext cx="830035" cy="3940629"/>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136071</xdr:colOff>
      <xdr:row>24</xdr:row>
      <xdr:rowOff>27215</xdr:rowOff>
    </xdr:from>
    <xdr:to>
      <xdr:col>4</xdr:col>
      <xdr:colOff>1006928</xdr:colOff>
      <xdr:row>34</xdr:row>
      <xdr:rowOff>272144</xdr:rowOff>
    </xdr:to>
    <xdr:sp macro="" textlink="">
      <xdr:nvSpPr>
        <xdr:cNvPr id="6" name="Rectangle 5">
          <a:extLst>
            <a:ext uri="{FF2B5EF4-FFF2-40B4-BE49-F238E27FC236}">
              <a16:creationId xmlns:a16="http://schemas.microsoft.com/office/drawing/2014/main" id="{00000000-0008-0000-1E00-000006000000}"/>
            </a:ext>
          </a:extLst>
        </xdr:cNvPr>
        <xdr:cNvSpPr/>
      </xdr:nvSpPr>
      <xdr:spPr>
        <a:xfrm>
          <a:off x="4847771" y="7520215"/>
          <a:ext cx="870857" cy="3940629"/>
        </a:xfrm>
        <a:prstGeom prst="rect">
          <a:avLst/>
        </a:prstGeom>
        <a:noFill/>
        <a:ln w="76200">
          <a:solidFill>
            <a:srgbClr val="92D05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0</xdr:colOff>
      <xdr:row>34</xdr:row>
      <xdr:rowOff>367393</xdr:rowOff>
    </xdr:from>
    <xdr:to>
      <xdr:col>10</xdr:col>
      <xdr:colOff>898071</xdr:colOff>
      <xdr:row>37</xdr:row>
      <xdr:rowOff>68036</xdr:rowOff>
    </xdr:to>
    <xdr:sp macro="" textlink="">
      <xdr:nvSpPr>
        <xdr:cNvPr id="7" name="Rectangle 6">
          <a:extLst>
            <a:ext uri="{FF2B5EF4-FFF2-40B4-BE49-F238E27FC236}">
              <a16:creationId xmlns:a16="http://schemas.microsoft.com/office/drawing/2014/main" id="{00000000-0008-0000-1E00-000007000000}"/>
            </a:ext>
          </a:extLst>
        </xdr:cNvPr>
        <xdr:cNvSpPr/>
      </xdr:nvSpPr>
      <xdr:spPr>
        <a:xfrm>
          <a:off x="1930400" y="11556093"/>
          <a:ext cx="9413421" cy="729343"/>
        </a:xfrm>
        <a:prstGeom prst="rect">
          <a:avLst/>
        </a:prstGeom>
        <a:noFill/>
        <a:ln w="76200">
          <a:solidFill>
            <a:srgbClr val="00B0F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5</xdr:col>
      <xdr:colOff>149678</xdr:colOff>
      <xdr:row>24</xdr:row>
      <xdr:rowOff>816429</xdr:rowOff>
    </xdr:from>
    <xdr:to>
      <xdr:col>5</xdr:col>
      <xdr:colOff>775608</xdr:colOff>
      <xdr:row>28</xdr:row>
      <xdr:rowOff>27213</xdr:rowOff>
    </xdr:to>
    <xdr:sp macro="" textlink="">
      <xdr:nvSpPr>
        <xdr:cNvPr id="8" name="Rectangle 7">
          <a:extLst>
            <a:ext uri="{FF2B5EF4-FFF2-40B4-BE49-F238E27FC236}">
              <a16:creationId xmlns:a16="http://schemas.microsoft.com/office/drawing/2014/main" id="{00000000-0008-0000-1E00-000008000000}"/>
            </a:ext>
          </a:extLst>
        </xdr:cNvPr>
        <xdr:cNvSpPr/>
      </xdr:nvSpPr>
      <xdr:spPr>
        <a:xfrm>
          <a:off x="6067878" y="8309429"/>
          <a:ext cx="625930" cy="1001484"/>
        </a:xfrm>
        <a:prstGeom prst="rect">
          <a:avLst/>
        </a:prstGeom>
        <a:noFill/>
        <a:ln w="76200">
          <a:solidFill>
            <a:srgbClr val="7030A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10</xdr:col>
      <xdr:colOff>13607</xdr:colOff>
      <xdr:row>24</xdr:row>
      <xdr:rowOff>54429</xdr:rowOff>
    </xdr:from>
    <xdr:to>
      <xdr:col>11</xdr:col>
      <xdr:colOff>27215</xdr:colOff>
      <xdr:row>34</xdr:row>
      <xdr:rowOff>272143</xdr:rowOff>
    </xdr:to>
    <xdr:sp macro="" textlink="">
      <xdr:nvSpPr>
        <xdr:cNvPr id="9" name="Rectangle 8">
          <a:extLst>
            <a:ext uri="{FF2B5EF4-FFF2-40B4-BE49-F238E27FC236}">
              <a16:creationId xmlns:a16="http://schemas.microsoft.com/office/drawing/2014/main" id="{00000000-0008-0000-1E00-000009000000}"/>
            </a:ext>
          </a:extLst>
        </xdr:cNvPr>
        <xdr:cNvSpPr/>
      </xdr:nvSpPr>
      <xdr:spPr>
        <a:xfrm>
          <a:off x="10459357" y="7547429"/>
          <a:ext cx="972458" cy="3913414"/>
        </a:xfrm>
        <a:prstGeom prst="rect">
          <a:avLst/>
        </a:prstGeom>
        <a:noFill/>
        <a:ln w="76200">
          <a:solidFill>
            <a:schemeClr val="tx1">
              <a:lumMod val="50000"/>
              <a:lumOff val="50000"/>
            </a:schemeClr>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9</xdr:col>
      <xdr:colOff>0</xdr:colOff>
      <xdr:row>41</xdr:row>
      <xdr:rowOff>13607</xdr:rowOff>
    </xdr:from>
    <xdr:to>
      <xdr:col>11</xdr:col>
      <xdr:colOff>857249</xdr:colOff>
      <xdr:row>58</xdr:row>
      <xdr:rowOff>54428</xdr:rowOff>
    </xdr:to>
    <xdr:sp macro="" textlink="">
      <xdr:nvSpPr>
        <xdr:cNvPr id="10" name="Rectangle 9">
          <a:extLst>
            <a:ext uri="{FF2B5EF4-FFF2-40B4-BE49-F238E27FC236}">
              <a16:creationId xmlns:a16="http://schemas.microsoft.com/office/drawing/2014/main" id="{00000000-0008-0000-1E00-00000A000000}"/>
            </a:ext>
          </a:extLst>
        </xdr:cNvPr>
        <xdr:cNvSpPr/>
      </xdr:nvSpPr>
      <xdr:spPr>
        <a:xfrm>
          <a:off x="9467850" y="12942207"/>
          <a:ext cx="2793999" cy="5520871"/>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0</xdr:colOff>
      <xdr:row>59</xdr:row>
      <xdr:rowOff>108856</xdr:rowOff>
    </xdr:from>
    <xdr:to>
      <xdr:col>10</xdr:col>
      <xdr:colOff>190499</xdr:colOff>
      <xdr:row>66</xdr:row>
      <xdr:rowOff>149677</xdr:rowOff>
    </xdr:to>
    <xdr:sp macro="" textlink="">
      <xdr:nvSpPr>
        <xdr:cNvPr id="11" name="Rectangle 10">
          <a:extLst>
            <a:ext uri="{FF2B5EF4-FFF2-40B4-BE49-F238E27FC236}">
              <a16:creationId xmlns:a16="http://schemas.microsoft.com/office/drawing/2014/main" id="{00000000-0008-0000-1E00-00000B000000}"/>
            </a:ext>
          </a:extLst>
        </xdr:cNvPr>
        <xdr:cNvSpPr/>
      </xdr:nvSpPr>
      <xdr:spPr>
        <a:xfrm>
          <a:off x="1930400" y="18676256"/>
          <a:ext cx="8705849" cy="1348921"/>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166686</xdr:colOff>
      <xdr:row>243</xdr:row>
      <xdr:rowOff>95249</xdr:rowOff>
    </xdr:from>
    <xdr:to>
      <xdr:col>16</xdr:col>
      <xdr:colOff>1131094</xdr:colOff>
      <xdr:row>243</xdr:row>
      <xdr:rowOff>95250</xdr:rowOff>
    </xdr:to>
    <xdr:cxnSp macro="">
      <xdr:nvCxnSpPr>
        <xdr:cNvPr id="3" name="Straight Arrow Connector 2">
          <a:extLst>
            <a:ext uri="{FF2B5EF4-FFF2-40B4-BE49-F238E27FC236}">
              <a16:creationId xmlns:a16="http://schemas.microsoft.com/office/drawing/2014/main" id="{00000000-0008-0000-1F00-000003000000}"/>
            </a:ext>
          </a:extLst>
        </xdr:cNvPr>
        <xdr:cNvCxnSpPr/>
      </xdr:nvCxnSpPr>
      <xdr:spPr bwMode="auto">
        <a:xfrm flipH="1" flipV="1">
          <a:off x="19371467" y="46231968"/>
          <a:ext cx="964408" cy="1"/>
        </a:xfrm>
        <a:prstGeom prst="straightConnector1">
          <a:avLst/>
        </a:prstGeom>
        <a:ln>
          <a:solidFill>
            <a:srgbClr val="FF0000"/>
          </a:solidFill>
          <a:headEnd type="none" w="med" len="med"/>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359833</xdr:colOff>
      <xdr:row>19</xdr:row>
      <xdr:rowOff>84667</xdr:rowOff>
    </xdr:from>
    <xdr:to>
      <xdr:col>6</xdr:col>
      <xdr:colOff>804333</xdr:colOff>
      <xdr:row>19</xdr:row>
      <xdr:rowOff>84667</xdr:rowOff>
    </xdr:to>
    <xdr:cxnSp macro="">
      <xdr:nvCxnSpPr>
        <xdr:cNvPr id="2" name="Straight Arrow Connector 27">
          <a:extLst>
            <a:ext uri="{FF2B5EF4-FFF2-40B4-BE49-F238E27FC236}">
              <a16:creationId xmlns:a16="http://schemas.microsoft.com/office/drawing/2014/main" id="{00000000-0008-0000-2200-000002000000}"/>
            </a:ext>
          </a:extLst>
        </xdr:cNvPr>
        <xdr:cNvCxnSpPr>
          <a:cxnSpLocks noChangeShapeType="1"/>
        </xdr:cNvCxnSpPr>
      </xdr:nvCxnSpPr>
      <xdr:spPr bwMode="auto">
        <a:xfrm flipH="1">
          <a:off x="7303558" y="4018492"/>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75</xdr:row>
      <xdr:rowOff>84667</xdr:rowOff>
    </xdr:from>
    <xdr:to>
      <xdr:col>6</xdr:col>
      <xdr:colOff>804333</xdr:colOff>
      <xdr:row>75</xdr:row>
      <xdr:rowOff>84667</xdr:rowOff>
    </xdr:to>
    <xdr:cxnSp macro="">
      <xdr:nvCxnSpPr>
        <xdr:cNvPr id="3" name="Straight Arrow Connector 27">
          <a:extLst>
            <a:ext uri="{FF2B5EF4-FFF2-40B4-BE49-F238E27FC236}">
              <a16:creationId xmlns:a16="http://schemas.microsoft.com/office/drawing/2014/main" id="{00000000-0008-0000-2200-000003000000}"/>
            </a:ext>
          </a:extLst>
        </xdr:cNvPr>
        <xdr:cNvCxnSpPr>
          <a:cxnSpLocks noChangeShapeType="1"/>
        </xdr:cNvCxnSpPr>
      </xdr:nvCxnSpPr>
      <xdr:spPr bwMode="auto">
        <a:xfrm flipH="1">
          <a:off x="7303558" y="1446741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531</xdr:row>
      <xdr:rowOff>84667</xdr:rowOff>
    </xdr:from>
    <xdr:to>
      <xdr:col>6</xdr:col>
      <xdr:colOff>804333</xdr:colOff>
      <xdr:row>531</xdr:row>
      <xdr:rowOff>84667</xdr:rowOff>
    </xdr:to>
    <xdr:cxnSp macro="">
      <xdr:nvCxnSpPr>
        <xdr:cNvPr id="4" name="Straight Arrow Connector 27">
          <a:extLst>
            <a:ext uri="{FF2B5EF4-FFF2-40B4-BE49-F238E27FC236}">
              <a16:creationId xmlns:a16="http://schemas.microsoft.com/office/drawing/2014/main" id="{00000000-0008-0000-2200-000004000000}"/>
            </a:ext>
          </a:extLst>
        </xdr:cNvPr>
        <xdr:cNvCxnSpPr>
          <a:cxnSpLocks noChangeShapeType="1"/>
        </xdr:cNvCxnSpPr>
      </xdr:nvCxnSpPr>
      <xdr:spPr bwMode="auto">
        <a:xfrm flipH="1">
          <a:off x="7303558" y="10154496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537</xdr:row>
      <xdr:rowOff>84667</xdr:rowOff>
    </xdr:from>
    <xdr:to>
      <xdr:col>6</xdr:col>
      <xdr:colOff>804333</xdr:colOff>
      <xdr:row>537</xdr:row>
      <xdr:rowOff>84667</xdr:rowOff>
    </xdr:to>
    <xdr:cxnSp macro="">
      <xdr:nvCxnSpPr>
        <xdr:cNvPr id="5" name="Straight Arrow Connector 27">
          <a:extLst>
            <a:ext uri="{FF2B5EF4-FFF2-40B4-BE49-F238E27FC236}">
              <a16:creationId xmlns:a16="http://schemas.microsoft.com/office/drawing/2014/main" id="{00000000-0008-0000-2200-000005000000}"/>
            </a:ext>
          </a:extLst>
        </xdr:cNvPr>
        <xdr:cNvCxnSpPr>
          <a:cxnSpLocks noChangeShapeType="1"/>
        </xdr:cNvCxnSpPr>
      </xdr:nvCxnSpPr>
      <xdr:spPr bwMode="auto">
        <a:xfrm flipH="1">
          <a:off x="7303558" y="10264986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550</xdr:row>
      <xdr:rowOff>84667</xdr:rowOff>
    </xdr:from>
    <xdr:to>
      <xdr:col>6</xdr:col>
      <xdr:colOff>804333</xdr:colOff>
      <xdr:row>550</xdr:row>
      <xdr:rowOff>84667</xdr:rowOff>
    </xdr:to>
    <xdr:cxnSp macro="">
      <xdr:nvCxnSpPr>
        <xdr:cNvPr id="6" name="Straight Arrow Connector 27">
          <a:extLst>
            <a:ext uri="{FF2B5EF4-FFF2-40B4-BE49-F238E27FC236}">
              <a16:creationId xmlns:a16="http://schemas.microsoft.com/office/drawing/2014/main" id="{00000000-0008-0000-2200-000006000000}"/>
            </a:ext>
          </a:extLst>
        </xdr:cNvPr>
        <xdr:cNvCxnSpPr>
          <a:cxnSpLocks noChangeShapeType="1"/>
        </xdr:cNvCxnSpPr>
      </xdr:nvCxnSpPr>
      <xdr:spPr bwMode="auto">
        <a:xfrm flipH="1">
          <a:off x="7291916" y="1026795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558</xdr:row>
      <xdr:rowOff>84667</xdr:rowOff>
    </xdr:from>
    <xdr:to>
      <xdr:col>6</xdr:col>
      <xdr:colOff>804333</xdr:colOff>
      <xdr:row>558</xdr:row>
      <xdr:rowOff>84667</xdr:rowOff>
    </xdr:to>
    <xdr:cxnSp macro="">
      <xdr:nvCxnSpPr>
        <xdr:cNvPr id="7" name="Straight Arrow Connector 27">
          <a:extLst>
            <a:ext uri="{FF2B5EF4-FFF2-40B4-BE49-F238E27FC236}">
              <a16:creationId xmlns:a16="http://schemas.microsoft.com/office/drawing/2014/main" id="{00000000-0008-0000-2200-000007000000}"/>
            </a:ext>
          </a:extLst>
        </xdr:cNvPr>
        <xdr:cNvCxnSpPr>
          <a:cxnSpLocks noChangeShapeType="1"/>
        </xdr:cNvCxnSpPr>
      </xdr:nvCxnSpPr>
      <xdr:spPr bwMode="auto">
        <a:xfrm flipH="1">
          <a:off x="7303558" y="106545592"/>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583</xdr:row>
      <xdr:rowOff>84667</xdr:rowOff>
    </xdr:from>
    <xdr:to>
      <xdr:col>6</xdr:col>
      <xdr:colOff>804333</xdr:colOff>
      <xdr:row>583</xdr:row>
      <xdr:rowOff>84667</xdr:rowOff>
    </xdr:to>
    <xdr:cxnSp macro="">
      <xdr:nvCxnSpPr>
        <xdr:cNvPr id="8" name="Straight Arrow Connector 27">
          <a:extLst>
            <a:ext uri="{FF2B5EF4-FFF2-40B4-BE49-F238E27FC236}">
              <a16:creationId xmlns:a16="http://schemas.microsoft.com/office/drawing/2014/main" id="{00000000-0008-0000-2200-000008000000}"/>
            </a:ext>
          </a:extLst>
        </xdr:cNvPr>
        <xdr:cNvCxnSpPr>
          <a:cxnSpLocks noChangeShapeType="1"/>
        </xdr:cNvCxnSpPr>
      </xdr:nvCxnSpPr>
      <xdr:spPr bwMode="auto">
        <a:xfrm flipH="1">
          <a:off x="7303558" y="11116521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618</xdr:row>
      <xdr:rowOff>84667</xdr:rowOff>
    </xdr:from>
    <xdr:to>
      <xdr:col>6</xdr:col>
      <xdr:colOff>804333</xdr:colOff>
      <xdr:row>618</xdr:row>
      <xdr:rowOff>84667</xdr:rowOff>
    </xdr:to>
    <xdr:cxnSp macro="">
      <xdr:nvCxnSpPr>
        <xdr:cNvPr id="9" name="Straight Arrow Connector 27">
          <a:extLst>
            <a:ext uri="{FF2B5EF4-FFF2-40B4-BE49-F238E27FC236}">
              <a16:creationId xmlns:a16="http://schemas.microsoft.com/office/drawing/2014/main" id="{00000000-0008-0000-2200-000009000000}"/>
            </a:ext>
          </a:extLst>
        </xdr:cNvPr>
        <xdr:cNvCxnSpPr>
          <a:cxnSpLocks noChangeShapeType="1"/>
        </xdr:cNvCxnSpPr>
      </xdr:nvCxnSpPr>
      <xdr:spPr bwMode="auto">
        <a:xfrm flipH="1">
          <a:off x="7303558" y="11764221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621</xdr:row>
      <xdr:rowOff>84667</xdr:rowOff>
    </xdr:from>
    <xdr:to>
      <xdr:col>6</xdr:col>
      <xdr:colOff>804333</xdr:colOff>
      <xdr:row>621</xdr:row>
      <xdr:rowOff>84667</xdr:rowOff>
    </xdr:to>
    <xdr:cxnSp macro="">
      <xdr:nvCxnSpPr>
        <xdr:cNvPr id="10" name="Straight Arrow Connector 27">
          <a:extLst>
            <a:ext uri="{FF2B5EF4-FFF2-40B4-BE49-F238E27FC236}">
              <a16:creationId xmlns:a16="http://schemas.microsoft.com/office/drawing/2014/main" id="{00000000-0008-0000-2200-00000A000000}"/>
            </a:ext>
          </a:extLst>
        </xdr:cNvPr>
        <xdr:cNvCxnSpPr>
          <a:cxnSpLocks noChangeShapeType="1"/>
        </xdr:cNvCxnSpPr>
      </xdr:nvCxnSpPr>
      <xdr:spPr bwMode="auto">
        <a:xfrm flipH="1">
          <a:off x="7303558" y="11821371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628</xdr:row>
      <xdr:rowOff>84667</xdr:rowOff>
    </xdr:from>
    <xdr:to>
      <xdr:col>6</xdr:col>
      <xdr:colOff>804333</xdr:colOff>
      <xdr:row>628</xdr:row>
      <xdr:rowOff>84667</xdr:rowOff>
    </xdr:to>
    <xdr:cxnSp macro="">
      <xdr:nvCxnSpPr>
        <xdr:cNvPr id="11" name="Straight Arrow Connector 27">
          <a:extLst>
            <a:ext uri="{FF2B5EF4-FFF2-40B4-BE49-F238E27FC236}">
              <a16:creationId xmlns:a16="http://schemas.microsoft.com/office/drawing/2014/main" id="{00000000-0008-0000-2200-00000B000000}"/>
            </a:ext>
          </a:extLst>
        </xdr:cNvPr>
        <xdr:cNvCxnSpPr>
          <a:cxnSpLocks noChangeShapeType="1"/>
        </xdr:cNvCxnSpPr>
      </xdr:nvCxnSpPr>
      <xdr:spPr bwMode="auto">
        <a:xfrm flipH="1">
          <a:off x="7291916" y="118395750"/>
          <a:ext cx="254000" cy="0"/>
        </a:xfrm>
        <a:prstGeom prst="straightConnector1">
          <a:avLst/>
        </a:prstGeom>
        <a:noFill/>
        <a:ln w="31750" algn="ctr">
          <a:solidFill>
            <a:srgbClr val="FF0000"/>
          </a:solidFill>
          <a:round/>
          <a:headEnd/>
          <a:tailEnd type="triangle" w="med" len="med"/>
        </a:ln>
      </xdr:spPr>
    </xdr:cxn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tiongovtnz-my.sharepoint.com/personal/edwardsad_moe_govt_nz/Documents/Desktop/2025%20Kiwi%20Park%20Single%20School%20Model%20-%20draft%20circulated%2024-9-2025%20-%20UPDATED%2017-10-25.xlsx" TargetMode="External"/><Relationship Id="rId2" Type="http://schemas.microsoft.com/office/2019/04/relationships/externalLinkLongPath" Target="Kiwi%20Park%202026/2025%20Kiwi%20Park%20Single%20School%20Model%20-%20draft%20circulated%2024-9-2025%20-%20UPDATED%2017-10-25.xlsx?5DE7CE2C" TargetMode="External"/><Relationship Id="rId1" Type="http://schemas.openxmlformats.org/officeDocument/2006/relationships/externalLinkPath" Target="file:///\\5DE7CE2C\2025%20Kiwi%20Park%20Single%20School%20Model%20-%20draft%20circulated%2024-9-2025%20-%20UPDATED%2017-1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hanges for 2025 model"/>
      <sheetName val="How to use the Kiwi Park Model"/>
      <sheetName val="Data Input -&gt;"/>
      <sheetName val=" School Trial Balance Input"/>
      <sheetName val="Trial Balance Converter"/>
      <sheetName val="Inputs"/>
      <sheetName val="Annual Report Index"/>
      <sheetName val="Financial Statements -&gt;"/>
      <sheetName val="Title Page"/>
      <sheetName val="Index Page"/>
      <sheetName val="Statement of Responsibility"/>
      <sheetName val="St of Comprehensive Rev. &amp; Exp."/>
      <sheetName val="St of Ch in Net Assets &amp; Equity"/>
      <sheetName val="Statement of Financial Position"/>
      <sheetName val="Statement of Cash Flows"/>
      <sheetName val="St of Accounting Policies"/>
      <sheetName val="Notes &amp; Disclosures"/>
      <sheetName val="Supporting work papers -&gt;"/>
      <sheetName val="Actual CF Model CY"/>
      <sheetName val="Budget CF Model CY"/>
      <sheetName val="Guidance -&gt;"/>
      <sheetName val="Guidance - General"/>
      <sheetName val="Guidance - Specific Disclosures"/>
      <sheetName val="Guidance - Cyclical Main Calc"/>
      <sheetName val="Guidance - RTLB (Lead Sch Only)"/>
      <sheetName val="Revenue Types "/>
      <sheetName val="Reporting -&gt;"/>
      <sheetName val="Kiwi Park Data"/>
    </sheetNames>
    <sheetDataSet>
      <sheetData sheetId="0" refreshError="1"/>
      <sheetData sheetId="1" refreshError="1"/>
      <sheetData sheetId="2" refreshError="1"/>
      <sheetData sheetId="3" refreshError="1"/>
      <sheetData sheetId="4" refreshError="1">
        <row r="13">
          <cell r="A13" t="str">
            <v>Kiwi Park Code</v>
          </cell>
          <cell r="B13" t="str">
            <v>Revenue &amp; Expenditure</v>
          </cell>
          <cell r="C13" t="str">
            <v>Actual 2025 Amount</v>
          </cell>
          <cell r="D13" t="str">
            <v>Budget 2025 Amount</v>
          </cell>
        </row>
        <row r="14">
          <cell r="B14" t="str">
            <v>1. Government Grants</v>
          </cell>
        </row>
        <row r="15">
          <cell r="B15" t="str">
            <v>Revenue</v>
          </cell>
        </row>
        <row r="16">
          <cell r="A16">
            <v>1120</v>
          </cell>
          <cell r="B16" t="str">
            <v>Government Grants - Ministry of Education</v>
          </cell>
          <cell r="C16">
            <v>-666800</v>
          </cell>
          <cell r="D16">
            <v>-669000</v>
          </cell>
        </row>
        <row r="17">
          <cell r="A17">
            <v>1160</v>
          </cell>
          <cell r="B17" t="str">
            <v>Teachers' Salaries Grants</v>
          </cell>
          <cell r="C17">
            <v>-1693887</v>
          </cell>
          <cell r="D17">
            <v>-1670000</v>
          </cell>
        </row>
        <row r="18">
          <cell r="A18">
            <v>1170</v>
          </cell>
          <cell r="B18" t="str">
            <v>Use of Land and Buildings Grants</v>
          </cell>
          <cell r="C18">
            <v>-540000</v>
          </cell>
          <cell r="D18">
            <v>-500000</v>
          </cell>
        </row>
        <row r="19">
          <cell r="A19">
            <v>1181</v>
          </cell>
          <cell r="B19" t="str">
            <v>Ka Ora, Ka Ako - Healthy School Lunches Programme</v>
          </cell>
          <cell r="C19">
            <v>-260000</v>
          </cell>
          <cell r="D19">
            <v>-255000</v>
          </cell>
        </row>
        <row r="20">
          <cell r="A20">
            <v>1130</v>
          </cell>
          <cell r="B20" t="str">
            <v>Other Government Grants</v>
          </cell>
          <cell r="C20">
            <v>-22000</v>
          </cell>
          <cell r="D20">
            <v>0</v>
          </cell>
        </row>
        <row r="22">
          <cell r="B22" t="str">
            <v>2. Local Funds</v>
          </cell>
        </row>
        <row r="23">
          <cell r="B23" t="str">
            <v>Revenue</v>
          </cell>
        </row>
        <row r="24">
          <cell r="A24">
            <v>1520</v>
          </cell>
          <cell r="B24" t="str">
            <v>Donations and Bequests</v>
          </cell>
          <cell r="C24">
            <v>-80845</v>
          </cell>
          <cell r="D24">
            <v>-39000</v>
          </cell>
        </row>
        <row r="25">
          <cell r="A25">
            <v>1530</v>
          </cell>
          <cell r="B25" t="str">
            <v>Fundraising and Community Grants</v>
          </cell>
          <cell r="C25">
            <v>-66990</v>
          </cell>
          <cell r="D25">
            <v>-51000</v>
          </cell>
        </row>
        <row r="26">
          <cell r="A26">
            <v>1570</v>
          </cell>
          <cell r="B26" t="str">
            <v>Other Revenue</v>
          </cell>
          <cell r="C26">
            <v>-24215</v>
          </cell>
          <cell r="D26">
            <v>-8500</v>
          </cell>
        </row>
        <row r="27">
          <cell r="A27">
            <v>1560</v>
          </cell>
          <cell r="B27" t="str">
            <v>Trading</v>
          </cell>
          <cell r="C27">
            <v>-36118</v>
          </cell>
          <cell r="D27">
            <v>-35000</v>
          </cell>
        </row>
        <row r="28">
          <cell r="A28">
            <v>1510</v>
          </cell>
          <cell r="B28" t="str">
            <v>Fees for Extra Curricular Activities</v>
          </cell>
          <cell r="C28">
            <v>-58406</v>
          </cell>
          <cell r="D28">
            <v>-45000</v>
          </cell>
        </row>
        <row r="29">
          <cell r="A29">
            <v>1473</v>
          </cell>
          <cell r="B29" t="str">
            <v>International Student Fees</v>
          </cell>
          <cell r="C29">
            <v>-30000</v>
          </cell>
          <cell r="D29">
            <v>-15000</v>
          </cell>
        </row>
        <row r="31">
          <cell r="B31" t="str">
            <v>Expenses</v>
          </cell>
        </row>
        <row r="32">
          <cell r="A32">
            <v>2410</v>
          </cell>
          <cell r="B32" t="str">
            <v>Extra Curricular Activities Costs</v>
          </cell>
          <cell r="C32">
            <v>62704</v>
          </cell>
          <cell r="D32">
            <v>54000</v>
          </cell>
        </row>
        <row r="33">
          <cell r="A33">
            <v>2440</v>
          </cell>
          <cell r="B33" t="str">
            <v>Trading</v>
          </cell>
          <cell r="C33">
            <v>35741</v>
          </cell>
          <cell r="D33">
            <v>32000</v>
          </cell>
        </row>
        <row r="34">
          <cell r="A34">
            <v>2420</v>
          </cell>
          <cell r="B34" t="str">
            <v>Fundraising and Community Grant Costs</v>
          </cell>
          <cell r="C34">
            <v>1254</v>
          </cell>
          <cell r="D34">
            <v>1000</v>
          </cell>
        </row>
        <row r="35">
          <cell r="A35">
            <v>2430</v>
          </cell>
          <cell r="B35" t="str">
            <v>Other Locally Raised Funds Expenditure</v>
          </cell>
          <cell r="C35">
            <v>24805</v>
          </cell>
          <cell r="D35">
            <v>10000</v>
          </cell>
        </row>
        <row r="36">
          <cell r="A36">
            <v>2060</v>
          </cell>
          <cell r="B36" t="str">
            <v>International Student - Employee Benefits - Salaries</v>
          </cell>
          <cell r="C36">
            <v>18750</v>
          </cell>
          <cell r="D36">
            <v>13375</v>
          </cell>
        </row>
        <row r="37">
          <cell r="A37">
            <v>2062</v>
          </cell>
          <cell r="B37" t="str">
            <v>International Student - Other Expenses</v>
          </cell>
          <cell r="C37">
            <v>6250</v>
          </cell>
          <cell r="D37">
            <v>1625</v>
          </cell>
        </row>
        <row r="39">
          <cell r="B39" t="str">
            <v>3. Hostel</v>
          </cell>
        </row>
        <row r="40">
          <cell r="B40" t="str">
            <v>Revenue</v>
          </cell>
        </row>
        <row r="41">
          <cell r="A41">
            <v>1410</v>
          </cell>
          <cell r="B41" t="str">
            <v>Hostel Fees</v>
          </cell>
          <cell r="C41">
            <v>-20000</v>
          </cell>
          <cell r="D41">
            <v>-18000</v>
          </cell>
        </row>
        <row r="42">
          <cell r="A42">
            <v>1450</v>
          </cell>
          <cell r="B42" t="str">
            <v>Other Revenue</v>
          </cell>
          <cell r="C42">
            <v>-5000</v>
          </cell>
          <cell r="D42">
            <v>0</v>
          </cell>
        </row>
        <row r="43">
          <cell r="A43">
            <v>1430</v>
          </cell>
          <cell r="B43" t="str">
            <v>Student Contributions</v>
          </cell>
          <cell r="C43">
            <v>-2000</v>
          </cell>
          <cell r="D43">
            <v>-2000</v>
          </cell>
        </row>
        <row r="45">
          <cell r="B45" t="str">
            <v>Expenditure</v>
          </cell>
        </row>
        <row r="46">
          <cell r="A46">
            <v>2024</v>
          </cell>
          <cell r="B46" t="str">
            <v>Other Hostel Expenses</v>
          </cell>
          <cell r="C46">
            <v>15000</v>
          </cell>
          <cell r="D46">
            <v>9000</v>
          </cell>
        </row>
        <row r="47">
          <cell r="A47">
            <v>2038</v>
          </cell>
          <cell r="B47" t="str">
            <v>Employee Benefits - Salaries</v>
          </cell>
          <cell r="C47">
            <v>12000</v>
          </cell>
          <cell r="D47">
            <v>11000</v>
          </cell>
        </row>
        <row r="49">
          <cell r="B49" t="str">
            <v>4. Learning Resources</v>
          </cell>
        </row>
        <row r="50">
          <cell r="B50" t="str">
            <v>Expenses</v>
          </cell>
        </row>
        <row r="51">
          <cell r="A51">
            <v>2310</v>
          </cell>
          <cell r="B51" t="str">
            <v>Curricular</v>
          </cell>
          <cell r="C51">
            <v>88206</v>
          </cell>
          <cell r="D51">
            <v>65500</v>
          </cell>
        </row>
        <row r="52">
          <cell r="A52">
            <v>2325</v>
          </cell>
          <cell r="B52" t="str">
            <v>Information and Communication Technology</v>
          </cell>
          <cell r="C52">
            <v>13096</v>
          </cell>
          <cell r="D52">
            <v>14000</v>
          </cell>
        </row>
        <row r="53">
          <cell r="A53">
            <v>2370</v>
          </cell>
          <cell r="B53" t="str">
            <v>Employee Benefits - Salaries</v>
          </cell>
          <cell r="C53">
            <v>1840338</v>
          </cell>
          <cell r="D53">
            <v>1810000</v>
          </cell>
        </row>
        <row r="54">
          <cell r="A54">
            <v>2380</v>
          </cell>
          <cell r="B54" t="str">
            <v>Staff Development</v>
          </cell>
          <cell r="C54">
            <v>18123</v>
          </cell>
          <cell r="D54">
            <v>20000</v>
          </cell>
        </row>
        <row r="55">
          <cell r="A55">
            <v>2360</v>
          </cell>
          <cell r="B55" t="str">
            <v xml:space="preserve">Other Learning Resources </v>
          </cell>
          <cell r="C55">
            <v>1757</v>
          </cell>
          <cell r="D55">
            <v>2000</v>
          </cell>
        </row>
        <row r="56">
          <cell r="A56">
            <v>26100</v>
          </cell>
        </row>
        <row r="57">
          <cell r="B57" t="str">
            <v>5. Administration</v>
          </cell>
        </row>
        <row r="58">
          <cell r="B58" t="str">
            <v>Expenses</v>
          </cell>
        </row>
        <row r="59">
          <cell r="A59">
            <v>2110</v>
          </cell>
          <cell r="B59" t="str">
            <v>Service Providers, Contractors and Consultancy</v>
          </cell>
          <cell r="C59">
            <v>10303</v>
          </cell>
          <cell r="D59">
            <v>15000</v>
          </cell>
        </row>
        <row r="60">
          <cell r="A60">
            <v>2120</v>
          </cell>
          <cell r="B60" t="str">
            <v>Audit Fees</v>
          </cell>
          <cell r="C60">
            <v>16391</v>
          </cell>
          <cell r="D60">
            <v>6000</v>
          </cell>
        </row>
        <row r="61">
          <cell r="A61">
            <v>2130</v>
          </cell>
          <cell r="B61" t="str">
            <v>Board Fees and Expenses</v>
          </cell>
          <cell r="C61">
            <v>7977</v>
          </cell>
          <cell r="D61">
            <v>3000</v>
          </cell>
        </row>
        <row r="62">
          <cell r="A62">
            <v>2136</v>
          </cell>
          <cell r="B62" t="str">
            <v>Intervention Costs</v>
          </cell>
          <cell r="C62">
            <v>8000</v>
          </cell>
          <cell r="D62">
            <v>0</v>
          </cell>
        </row>
        <row r="63">
          <cell r="A63">
            <v>2170</v>
          </cell>
          <cell r="B63" t="str">
            <v>Operating Leases</v>
          </cell>
          <cell r="C63">
            <v>9255</v>
          </cell>
          <cell r="D63">
            <v>11000</v>
          </cell>
        </row>
        <row r="64">
          <cell r="A64">
            <v>2155</v>
          </cell>
          <cell r="B64" t="str">
            <v>Legal Fees</v>
          </cell>
          <cell r="C64">
            <v>2000</v>
          </cell>
          <cell r="D64">
            <v>500</v>
          </cell>
        </row>
        <row r="65">
          <cell r="A65">
            <v>2160</v>
          </cell>
          <cell r="B65" t="str">
            <v>Other Administration Expenses</v>
          </cell>
          <cell r="C65">
            <v>78838</v>
          </cell>
          <cell r="D65">
            <v>60000</v>
          </cell>
        </row>
        <row r="66">
          <cell r="A66">
            <v>2180</v>
          </cell>
          <cell r="B66" t="str">
            <v>Employee Benefits - Salaries</v>
          </cell>
          <cell r="C66">
            <v>94030</v>
          </cell>
          <cell r="D66">
            <v>103000</v>
          </cell>
        </row>
        <row r="67">
          <cell r="A67">
            <v>2195</v>
          </cell>
          <cell r="B67" t="str">
            <v>Insurance</v>
          </cell>
          <cell r="C67">
            <v>6269</v>
          </cell>
          <cell r="D67">
            <v>6000</v>
          </cell>
        </row>
        <row r="68">
          <cell r="A68">
            <v>2196</v>
          </cell>
          <cell r="B68" t="str">
            <v>Ka Ora, Ka Ako - Healthy School Lunches Programme</v>
          </cell>
          <cell r="C68">
            <v>260000</v>
          </cell>
          <cell r="D68">
            <v>255000</v>
          </cell>
        </row>
        <row r="70">
          <cell r="B70" t="str">
            <v>6. Other Revenue and Expenses</v>
          </cell>
        </row>
        <row r="71">
          <cell r="B71" t="str">
            <v>Revenue</v>
          </cell>
        </row>
        <row r="72">
          <cell r="A72">
            <v>1710</v>
          </cell>
          <cell r="B72" t="str">
            <v>Gain/Loss on Sale of Assets</v>
          </cell>
          <cell r="C72">
            <v>-1000</v>
          </cell>
          <cell r="D72">
            <v>0</v>
          </cell>
        </row>
        <row r="73">
          <cell r="A73">
            <v>1320</v>
          </cell>
          <cell r="B73" t="str">
            <v>Interest Received</v>
          </cell>
          <cell r="C73">
            <v>-9254</v>
          </cell>
          <cell r="D73">
            <v>-5000</v>
          </cell>
        </row>
        <row r="74">
          <cell r="A74">
            <v>1330</v>
          </cell>
          <cell r="B74" t="str">
            <v>Other Investment Income</v>
          </cell>
          <cell r="C74">
            <v>0</v>
          </cell>
          <cell r="D74">
            <v>0</v>
          </cell>
        </row>
        <row r="75">
          <cell r="A75">
            <v>1720</v>
          </cell>
          <cell r="B75" t="str">
            <v>Other Revenue</v>
          </cell>
          <cell r="C75">
            <v>0</v>
          </cell>
          <cell r="D75">
            <v>0</v>
          </cell>
        </row>
        <row r="76">
          <cell r="A76">
            <v>1703</v>
          </cell>
          <cell r="B76" t="str">
            <v>Use of Land and Buildings Integrated</v>
          </cell>
          <cell r="C76">
            <v>0</v>
          </cell>
          <cell r="D76">
            <v>0</v>
          </cell>
        </row>
        <row r="78">
          <cell r="B78" t="str">
            <v>Expenses</v>
          </cell>
        </row>
        <row r="79">
          <cell r="A79">
            <v>2090</v>
          </cell>
          <cell r="B79" t="str">
            <v>Interest</v>
          </cell>
          <cell r="C79">
            <v>10665</v>
          </cell>
          <cell r="D79">
            <v>9000</v>
          </cell>
        </row>
        <row r="80">
          <cell r="A80">
            <v>2084</v>
          </cell>
          <cell r="B80" t="str">
            <v>Impairment of PPE</v>
          </cell>
          <cell r="C80">
            <v>3000</v>
          </cell>
          <cell r="D80">
            <v>0</v>
          </cell>
        </row>
        <row r="81">
          <cell r="A81">
            <v>2070</v>
          </cell>
          <cell r="B81" t="str">
            <v>Loss on Disposal of Assets</v>
          </cell>
          <cell r="C81">
            <v>3257</v>
          </cell>
          <cell r="D81">
            <v>0</v>
          </cell>
        </row>
        <row r="82">
          <cell r="A82">
            <v>2082</v>
          </cell>
          <cell r="B82" t="str">
            <v>Loss on Uncollectable Accounts Receivable</v>
          </cell>
          <cell r="C82">
            <v>5000</v>
          </cell>
          <cell r="D82">
            <v>0</v>
          </cell>
        </row>
        <row r="83">
          <cell r="A83">
            <v>2086</v>
          </cell>
          <cell r="B83" t="str">
            <v>Impairment Loss - Other</v>
          </cell>
          <cell r="C83">
            <v>0</v>
          </cell>
          <cell r="D83">
            <v>0</v>
          </cell>
        </row>
        <row r="84">
          <cell r="A84">
            <v>2185</v>
          </cell>
          <cell r="B84" t="str">
            <v>Transport Expenditure</v>
          </cell>
          <cell r="C84">
            <v>0</v>
          </cell>
          <cell r="D84">
            <v>0</v>
          </cell>
        </row>
        <row r="87">
          <cell r="B87" t="str">
            <v>7. Property</v>
          </cell>
        </row>
        <row r="88">
          <cell r="B88" t="str">
            <v>Expenses</v>
          </cell>
        </row>
        <row r="89">
          <cell r="A89">
            <v>2520</v>
          </cell>
          <cell r="B89" t="str">
            <v>Consultancy and Contract Services</v>
          </cell>
          <cell r="C89">
            <v>33470</v>
          </cell>
          <cell r="D89">
            <v>36000</v>
          </cell>
        </row>
        <row r="90">
          <cell r="A90">
            <v>2530</v>
          </cell>
          <cell r="B90" t="str">
            <v>Cyclical Maintenance</v>
          </cell>
          <cell r="C90">
            <v>31402</v>
          </cell>
          <cell r="D90">
            <v>30000</v>
          </cell>
        </row>
        <row r="91">
          <cell r="A91">
            <v>2550</v>
          </cell>
          <cell r="B91" t="str">
            <v>Heat, Light and Water</v>
          </cell>
          <cell r="C91">
            <v>20112</v>
          </cell>
          <cell r="D91">
            <v>21000</v>
          </cell>
        </row>
        <row r="92">
          <cell r="A92">
            <v>2575</v>
          </cell>
          <cell r="B92" t="str">
            <v>Rates</v>
          </cell>
          <cell r="C92">
            <v>2507</v>
          </cell>
          <cell r="D92">
            <v>2500</v>
          </cell>
        </row>
        <row r="93">
          <cell r="A93">
            <v>2580</v>
          </cell>
          <cell r="B93" t="str">
            <v>Repairs and Maintenance</v>
          </cell>
          <cell r="C93">
            <v>66475</v>
          </cell>
          <cell r="D93">
            <v>64000</v>
          </cell>
        </row>
        <row r="94">
          <cell r="A94">
            <v>2585</v>
          </cell>
          <cell r="B94" t="str">
            <v>Use of Land and Buildings</v>
          </cell>
          <cell r="C94">
            <v>540000</v>
          </cell>
          <cell r="D94">
            <v>500000</v>
          </cell>
        </row>
        <row r="95">
          <cell r="A95">
            <v>2570</v>
          </cell>
          <cell r="B95" t="str">
            <v>Employee Benefits - Salaries</v>
          </cell>
          <cell r="C95">
            <v>32787</v>
          </cell>
          <cell r="D95">
            <v>35000</v>
          </cell>
        </row>
        <row r="96">
          <cell r="A96">
            <v>2560</v>
          </cell>
          <cell r="B96" t="str">
            <v>Other Property Expenses</v>
          </cell>
          <cell r="C96">
            <v>9521</v>
          </cell>
          <cell r="D96">
            <v>9500</v>
          </cell>
        </row>
        <row r="98">
          <cell r="B98" t="str">
            <v>8. Depreciation</v>
          </cell>
        </row>
        <row r="99">
          <cell r="B99" t="str">
            <v>Expenses</v>
          </cell>
        </row>
        <row r="100">
          <cell r="A100">
            <v>2210</v>
          </cell>
          <cell r="B100" t="str">
            <v xml:space="preserve">Buildings - School </v>
          </cell>
          <cell r="C100">
            <v>12114</v>
          </cell>
          <cell r="D100">
            <v>13000</v>
          </cell>
        </row>
        <row r="101">
          <cell r="A101">
            <v>2215</v>
          </cell>
          <cell r="B101" t="str">
            <v>Building Improvements - Crown</v>
          </cell>
          <cell r="C101">
            <v>4464</v>
          </cell>
          <cell r="D101">
            <v>5000</v>
          </cell>
        </row>
        <row r="102">
          <cell r="A102">
            <v>2216</v>
          </cell>
          <cell r="B102" t="str">
            <v>Hostel</v>
          </cell>
          <cell r="C102">
            <v>0</v>
          </cell>
          <cell r="D102">
            <v>0</v>
          </cell>
        </row>
        <row r="103">
          <cell r="A103">
            <v>2230</v>
          </cell>
          <cell r="B103" t="str">
            <v>Furniture and Equipment</v>
          </cell>
          <cell r="C103">
            <v>19502</v>
          </cell>
          <cell r="D103">
            <v>30100</v>
          </cell>
        </row>
        <row r="104">
          <cell r="A104">
            <v>2220</v>
          </cell>
          <cell r="B104" t="str">
            <v>Information and Communication Technology</v>
          </cell>
          <cell r="C104">
            <v>27722</v>
          </cell>
          <cell r="D104">
            <v>30000</v>
          </cell>
        </row>
        <row r="105">
          <cell r="A105">
            <v>2280</v>
          </cell>
          <cell r="B105" t="str">
            <v>Intangible Assets</v>
          </cell>
          <cell r="C105">
            <v>800</v>
          </cell>
          <cell r="D105">
            <v>500</v>
          </cell>
        </row>
        <row r="106">
          <cell r="A106">
            <v>2255</v>
          </cell>
          <cell r="B106" t="str">
            <v>Motor Vehicles</v>
          </cell>
          <cell r="C106">
            <v>5000</v>
          </cell>
          <cell r="D106">
            <v>11000</v>
          </cell>
        </row>
        <row r="107">
          <cell r="A107">
            <v>2253</v>
          </cell>
          <cell r="B107" t="str">
            <v>Textbooks</v>
          </cell>
          <cell r="C107">
            <v>750</v>
          </cell>
          <cell r="D107">
            <v>0</v>
          </cell>
        </row>
        <row r="108">
          <cell r="A108">
            <v>2256</v>
          </cell>
          <cell r="B108" t="str">
            <v>Leased Assets</v>
          </cell>
          <cell r="C108">
            <v>12701</v>
          </cell>
          <cell r="D108">
            <v>10000</v>
          </cell>
        </row>
        <row r="109">
          <cell r="A109">
            <v>2250</v>
          </cell>
          <cell r="B109" t="str">
            <v>Library Resources</v>
          </cell>
          <cell r="C109">
            <v>3009</v>
          </cell>
          <cell r="D109">
            <v>2900</v>
          </cell>
        </row>
        <row r="112">
          <cell r="B112" t="str">
            <v>Statement of Financial Position</v>
          </cell>
        </row>
        <row r="113">
          <cell r="B113" t="str">
            <v>9. Cash and Cash Equivalents</v>
          </cell>
        </row>
        <row r="114">
          <cell r="B114" t="str">
            <v>Assets</v>
          </cell>
        </row>
        <row r="115">
          <cell r="A115">
            <v>5109</v>
          </cell>
          <cell r="B115" t="str">
            <v>Bank Accounts</v>
          </cell>
          <cell r="C115">
            <v>54883</v>
          </cell>
          <cell r="D115">
            <v>48000</v>
          </cell>
        </row>
        <row r="116">
          <cell r="A116">
            <v>5120</v>
          </cell>
          <cell r="B116" t="str">
            <v>Short-term Bank Deposits with a Maturity of Three Months or Less</v>
          </cell>
          <cell r="C116">
            <v>209226</v>
          </cell>
          <cell r="D116">
            <v>177000</v>
          </cell>
        </row>
        <row r="117">
          <cell r="A117">
            <v>5210</v>
          </cell>
          <cell r="B117" t="str">
            <v>Bank Overdraft</v>
          </cell>
          <cell r="C117">
            <v>-200</v>
          </cell>
          <cell r="D117">
            <v>0</v>
          </cell>
        </row>
        <row r="119">
          <cell r="B119" t="str">
            <v>10. Accounts Receivable</v>
          </cell>
        </row>
        <row r="120">
          <cell r="B120" t="str">
            <v>Assets</v>
          </cell>
        </row>
        <row r="121">
          <cell r="A121">
            <v>5129</v>
          </cell>
          <cell r="B121" t="str">
            <v>Receivables</v>
          </cell>
          <cell r="C121">
            <v>8535</v>
          </cell>
          <cell r="D121">
            <v>4000</v>
          </cell>
        </row>
        <row r="122">
          <cell r="A122">
            <v>5130</v>
          </cell>
          <cell r="B122" t="str">
            <v>Receivables from the Ministry of Education</v>
          </cell>
          <cell r="C122">
            <v>1000</v>
          </cell>
          <cell r="D122">
            <v>0</v>
          </cell>
        </row>
        <row r="123">
          <cell r="A123">
            <v>5138</v>
          </cell>
          <cell r="B123" t="str">
            <v>Loss on Uncollectible Accounts Receivable</v>
          </cell>
          <cell r="C123">
            <v>-5000</v>
          </cell>
          <cell r="D123">
            <v>0</v>
          </cell>
        </row>
        <row r="124">
          <cell r="A124">
            <v>5132</v>
          </cell>
          <cell r="B124" t="str">
            <v>Interest Receivable</v>
          </cell>
          <cell r="C124">
            <v>786</v>
          </cell>
          <cell r="D124">
            <v>1000</v>
          </cell>
        </row>
        <row r="125">
          <cell r="A125">
            <v>5133</v>
          </cell>
          <cell r="B125" t="str">
            <v>Banking Staffing Underuse</v>
          </cell>
          <cell r="C125">
            <v>0</v>
          </cell>
          <cell r="D125">
            <v>0</v>
          </cell>
        </row>
        <row r="126">
          <cell r="A126">
            <v>5134</v>
          </cell>
          <cell r="B126" t="str">
            <v>Teacher Salaries Grant Receivable</v>
          </cell>
          <cell r="C126">
            <v>118175</v>
          </cell>
          <cell r="D126">
            <v>119000</v>
          </cell>
        </row>
        <row r="128">
          <cell r="B128" t="str">
            <v>11. Other Current Assets</v>
          </cell>
        </row>
        <row r="129">
          <cell r="B129" t="str">
            <v>Assets</v>
          </cell>
        </row>
        <row r="130">
          <cell r="A130">
            <v>5137</v>
          </cell>
          <cell r="B130" t="str">
            <v>Prepayments</v>
          </cell>
          <cell r="C130">
            <v>9388</v>
          </cell>
          <cell r="D130">
            <v>9000</v>
          </cell>
        </row>
        <row r="131">
          <cell r="A131">
            <v>5135</v>
          </cell>
          <cell r="B131" t="str">
            <v>GST Receivable</v>
          </cell>
          <cell r="C131">
            <v>12737</v>
          </cell>
          <cell r="D131">
            <v>10000</v>
          </cell>
        </row>
        <row r="133">
          <cell r="B133" t="str">
            <v>12. Inventories</v>
          </cell>
        </row>
        <row r="134">
          <cell r="B134" t="str">
            <v>Assets</v>
          </cell>
        </row>
        <row r="135">
          <cell r="A135">
            <v>5142</v>
          </cell>
          <cell r="B135" t="str">
            <v xml:space="preserve">Stationery </v>
          </cell>
          <cell r="C135">
            <v>1202</v>
          </cell>
          <cell r="D135">
            <v>1000</v>
          </cell>
        </row>
        <row r="136">
          <cell r="A136">
            <v>5144</v>
          </cell>
          <cell r="B136" t="str">
            <v>School Uniforms</v>
          </cell>
          <cell r="C136">
            <v>20000</v>
          </cell>
          <cell r="D136">
            <v>25000</v>
          </cell>
        </row>
        <row r="137">
          <cell r="A137">
            <v>5141</v>
          </cell>
          <cell r="B137" t="str">
            <v>Canteen</v>
          </cell>
          <cell r="C137">
            <v>4679</v>
          </cell>
          <cell r="D137">
            <v>0</v>
          </cell>
        </row>
        <row r="139">
          <cell r="B139" t="str">
            <v>13. Investments</v>
          </cell>
        </row>
        <row r="140">
          <cell r="B140" t="str">
            <v>Assets</v>
          </cell>
        </row>
        <row r="141">
          <cell r="A141">
            <v>5150</v>
          </cell>
          <cell r="B141" t="str">
            <v>Short-term Deposits with Maturities Between Three Months and One Year</v>
          </cell>
          <cell r="C141">
            <v>171684</v>
          </cell>
          <cell r="D141">
            <v>150000</v>
          </cell>
        </row>
        <row r="143">
          <cell r="B143" t="str">
            <v>14.1. Property, Plant and Equipment - Cost</v>
          </cell>
        </row>
        <row r="144">
          <cell r="B144" t="str">
            <v>Assets</v>
          </cell>
        </row>
        <row r="145">
          <cell r="A145">
            <v>5770</v>
          </cell>
          <cell r="B145" t="str">
            <v>Land - School</v>
          </cell>
          <cell r="C145">
            <v>101000</v>
          </cell>
          <cell r="D145">
            <v>101000</v>
          </cell>
        </row>
        <row r="146">
          <cell r="A146">
            <v>5762</v>
          </cell>
          <cell r="B146" t="str">
            <v xml:space="preserve">Buildings - School </v>
          </cell>
          <cell r="C146">
            <v>154974</v>
          </cell>
          <cell r="D146">
            <v>160000</v>
          </cell>
        </row>
        <row r="147">
          <cell r="A147">
            <v>5602</v>
          </cell>
          <cell r="B147" t="str">
            <v>Building improvements - Crown</v>
          </cell>
          <cell r="C147">
            <v>110220</v>
          </cell>
          <cell r="D147">
            <v>100000</v>
          </cell>
        </row>
        <row r="148">
          <cell r="A148">
            <v>5606</v>
          </cell>
          <cell r="B148" t="str">
            <v>Hostel</v>
          </cell>
          <cell r="C148">
            <v>0</v>
          </cell>
          <cell r="D148">
            <v>0</v>
          </cell>
        </row>
        <row r="149">
          <cell r="A149">
            <v>5722</v>
          </cell>
          <cell r="B149" t="str">
            <v>Furniture and Equipment</v>
          </cell>
          <cell r="C149">
            <v>484202</v>
          </cell>
          <cell r="D149">
            <v>449012</v>
          </cell>
        </row>
        <row r="150">
          <cell r="A150">
            <v>5712</v>
          </cell>
          <cell r="B150" t="str">
            <v>Information and Communication Technology</v>
          </cell>
          <cell r="C150">
            <v>157144</v>
          </cell>
          <cell r="D150">
            <v>163000</v>
          </cell>
        </row>
        <row r="151">
          <cell r="A151">
            <v>5812</v>
          </cell>
          <cell r="B151" t="str">
            <v>Intangible Assets</v>
          </cell>
          <cell r="C151">
            <v>8000</v>
          </cell>
          <cell r="D151">
            <v>6000</v>
          </cell>
        </row>
        <row r="152">
          <cell r="A152">
            <v>5752</v>
          </cell>
          <cell r="B152" t="str">
            <v>Motor Vehicles</v>
          </cell>
          <cell r="C152">
            <v>20000</v>
          </cell>
          <cell r="D152">
            <v>55000</v>
          </cell>
        </row>
        <row r="153">
          <cell r="A153">
            <v>5612</v>
          </cell>
          <cell r="B153" t="str">
            <v>Textbooks</v>
          </cell>
          <cell r="C153">
            <v>2000</v>
          </cell>
          <cell r="D153">
            <v>1000</v>
          </cell>
        </row>
        <row r="154">
          <cell r="A154">
            <v>5622</v>
          </cell>
          <cell r="B154" t="str">
            <v>Leased Assets</v>
          </cell>
          <cell r="C154">
            <v>53768</v>
          </cell>
          <cell r="D154">
            <v>44000</v>
          </cell>
        </row>
        <row r="155">
          <cell r="A155">
            <v>5732</v>
          </cell>
          <cell r="B155" t="str">
            <v>Library Resources</v>
          </cell>
          <cell r="C155">
            <v>56101</v>
          </cell>
          <cell r="D155">
            <v>50000</v>
          </cell>
        </row>
        <row r="157">
          <cell r="B157" t="str">
            <v>14.2. Property, Plant and Equipment - Accumulated Depreciation</v>
          </cell>
        </row>
        <row r="158">
          <cell r="B158" t="str">
            <v>Assets</v>
          </cell>
        </row>
        <row r="159">
          <cell r="A159">
            <v>5764</v>
          </cell>
          <cell r="B159" t="str">
            <v xml:space="preserve">Buildings - School </v>
          </cell>
          <cell r="C159">
            <v>-57491</v>
          </cell>
          <cell r="D159">
            <v>-119000</v>
          </cell>
        </row>
        <row r="160">
          <cell r="A160">
            <v>5603</v>
          </cell>
          <cell r="B160" t="str">
            <v>Building Improvements - Crown</v>
          </cell>
          <cell r="C160">
            <v>-79388</v>
          </cell>
          <cell r="D160">
            <v>-80000</v>
          </cell>
        </row>
        <row r="161">
          <cell r="A161">
            <v>5607</v>
          </cell>
          <cell r="B161" t="str">
            <v>Hostel</v>
          </cell>
          <cell r="C161">
            <v>0</v>
          </cell>
          <cell r="D161">
            <v>0</v>
          </cell>
        </row>
        <row r="162">
          <cell r="A162">
            <v>5724</v>
          </cell>
          <cell r="B162" t="str">
            <v>Furniture and Equipment</v>
          </cell>
          <cell r="C162">
            <v>-321958</v>
          </cell>
          <cell r="D162">
            <v>-345512</v>
          </cell>
        </row>
        <row r="163">
          <cell r="A163">
            <v>5714</v>
          </cell>
          <cell r="B163" t="str">
            <v>Information and Communication Technology</v>
          </cell>
          <cell r="C163">
            <v>-116322</v>
          </cell>
          <cell r="D163">
            <v>-120000</v>
          </cell>
        </row>
        <row r="164">
          <cell r="A164">
            <v>5814</v>
          </cell>
          <cell r="B164" t="str">
            <v>Intangible Assets</v>
          </cell>
          <cell r="C164">
            <v>-800</v>
          </cell>
          <cell r="D164">
            <v>-500</v>
          </cell>
        </row>
        <row r="165">
          <cell r="A165">
            <v>5754</v>
          </cell>
          <cell r="B165" t="str">
            <v>Motor Vehicles</v>
          </cell>
          <cell r="C165">
            <v>-10000</v>
          </cell>
          <cell r="D165">
            <v>-11000</v>
          </cell>
        </row>
        <row r="166">
          <cell r="A166">
            <v>5614</v>
          </cell>
          <cell r="B166" t="str">
            <v xml:space="preserve">Textbooks </v>
          </cell>
          <cell r="C166">
            <v>-750</v>
          </cell>
          <cell r="D166">
            <v>0</v>
          </cell>
        </row>
        <row r="167">
          <cell r="A167">
            <v>5624</v>
          </cell>
          <cell r="B167" t="str">
            <v>Leased Assets</v>
          </cell>
          <cell r="C167">
            <v>-13001</v>
          </cell>
          <cell r="D167">
            <v>-13000</v>
          </cell>
        </row>
        <row r="168">
          <cell r="A168">
            <v>5734</v>
          </cell>
          <cell r="B168" t="str">
            <v>Library Resources</v>
          </cell>
          <cell r="C168">
            <v>-41920</v>
          </cell>
          <cell r="D168">
            <v>-42000</v>
          </cell>
        </row>
        <row r="170">
          <cell r="B170" t="str">
            <v>16. Other Non-Current Assets</v>
          </cell>
        </row>
        <row r="171">
          <cell r="B171" t="str">
            <v>Assets</v>
          </cell>
        </row>
        <row r="172">
          <cell r="A172">
            <v>5562</v>
          </cell>
          <cell r="B172" t="str">
            <v>Long-term Deposits with Maturities Greater Than One Year</v>
          </cell>
          <cell r="C172">
            <v>129201</v>
          </cell>
          <cell r="D172">
            <v>60000</v>
          </cell>
        </row>
        <row r="173">
          <cell r="A173">
            <v>5564</v>
          </cell>
          <cell r="B173" t="str">
            <v>Other Non-Cash Investments</v>
          </cell>
          <cell r="C173">
            <v>0</v>
          </cell>
          <cell r="D173">
            <v>0</v>
          </cell>
        </row>
        <row r="175">
          <cell r="B175" t="str">
            <v>17. Accounts Payable</v>
          </cell>
        </row>
        <row r="176">
          <cell r="B176" t="str">
            <v>Liabilities</v>
          </cell>
        </row>
        <row r="177">
          <cell r="A177">
            <v>5217</v>
          </cell>
          <cell r="B177" t="str">
            <v>Creditors</v>
          </cell>
          <cell r="C177">
            <v>-19599</v>
          </cell>
          <cell r="D177">
            <v>-24000</v>
          </cell>
        </row>
        <row r="178">
          <cell r="A178">
            <v>5218</v>
          </cell>
          <cell r="B178" t="str">
            <v>Accruals</v>
          </cell>
          <cell r="C178">
            <v>-41829</v>
          </cell>
          <cell r="D178">
            <v>-20000</v>
          </cell>
        </row>
        <row r="179">
          <cell r="A179">
            <v>5224</v>
          </cell>
          <cell r="B179" t="str">
            <v>Banking Staffing Overuse</v>
          </cell>
          <cell r="C179">
            <v>-3000</v>
          </cell>
          <cell r="D179">
            <v>-5000</v>
          </cell>
        </row>
        <row r="180">
          <cell r="A180">
            <v>5222</v>
          </cell>
          <cell r="B180" t="str">
            <v xml:space="preserve">Employee Entitlements - Salaries </v>
          </cell>
          <cell r="C180">
            <v>-89858</v>
          </cell>
          <cell r="D180">
            <v>-89000</v>
          </cell>
        </row>
        <row r="181">
          <cell r="A181">
            <v>5277</v>
          </cell>
          <cell r="B181" t="str">
            <v>Employee Entitlements - Leave Accrual</v>
          </cell>
          <cell r="C181">
            <v>-5000</v>
          </cell>
          <cell r="D181">
            <v>-10000</v>
          </cell>
        </row>
        <row r="183">
          <cell r="B183" t="str">
            <v>18. Borrowings</v>
          </cell>
        </row>
        <row r="184">
          <cell r="B184" t="str">
            <v>Liabilities</v>
          </cell>
        </row>
        <row r="185">
          <cell r="A185">
            <v>5247</v>
          </cell>
          <cell r="B185" t="str">
            <v>Borrowing (Due in One Year)</v>
          </cell>
          <cell r="C185">
            <v>-39000</v>
          </cell>
          <cell r="D185">
            <v>-42000</v>
          </cell>
        </row>
        <row r="186">
          <cell r="A186">
            <v>5930</v>
          </cell>
          <cell r="B186" t="str">
            <v>Borrowing (Due Beyond One Year)</v>
          </cell>
          <cell r="C186">
            <v>-11000</v>
          </cell>
          <cell r="D186">
            <v>-10000</v>
          </cell>
        </row>
        <row r="187">
          <cell r="A187">
            <v>5245</v>
          </cell>
          <cell r="B187" t="str">
            <v>PMS Current Liability</v>
          </cell>
          <cell r="C187">
            <v>-16754</v>
          </cell>
          <cell r="D187">
            <v>-11000</v>
          </cell>
        </row>
        <row r="188">
          <cell r="A188">
            <v>5925</v>
          </cell>
          <cell r="B188" t="str">
            <v>PMS Non Current Liability</v>
          </cell>
          <cell r="C188">
            <v>-57771</v>
          </cell>
          <cell r="D188">
            <v>-45000</v>
          </cell>
        </row>
        <row r="190">
          <cell r="B190" t="str">
            <v>19. Revenue Received in Advance</v>
          </cell>
        </row>
        <row r="191">
          <cell r="B191" t="str">
            <v>Liabilities</v>
          </cell>
        </row>
        <row r="192">
          <cell r="A192">
            <v>5240</v>
          </cell>
          <cell r="B192" t="str">
            <v>Grants in Advance - Ministry of Education</v>
          </cell>
          <cell r="C192">
            <v>-100000</v>
          </cell>
          <cell r="D192">
            <v>0</v>
          </cell>
        </row>
        <row r="193">
          <cell r="A193">
            <v>5227</v>
          </cell>
          <cell r="B193" t="str">
            <v xml:space="preserve">International Student Fees </v>
          </cell>
          <cell r="C193">
            <v>-30000</v>
          </cell>
          <cell r="D193">
            <v>-20000</v>
          </cell>
        </row>
        <row r="194">
          <cell r="A194">
            <v>5228</v>
          </cell>
          <cell r="B194" t="str">
            <v xml:space="preserve">Hostel Fees </v>
          </cell>
          <cell r="C194">
            <v>-20000</v>
          </cell>
          <cell r="D194">
            <v>-10000</v>
          </cell>
        </row>
        <row r="195">
          <cell r="A195">
            <v>5230</v>
          </cell>
          <cell r="B195" t="str">
            <v>Other</v>
          </cell>
          <cell r="C195">
            <v>-4005</v>
          </cell>
          <cell r="D195">
            <v>-4000</v>
          </cell>
        </row>
        <row r="197">
          <cell r="B197" t="str">
            <v>20. Other Liabilities</v>
          </cell>
        </row>
        <row r="198">
          <cell r="B198" t="str">
            <v>Liabilities</v>
          </cell>
        </row>
        <row r="199">
          <cell r="A199">
            <v>5223</v>
          </cell>
          <cell r="B199" t="str">
            <v>GST Payable</v>
          </cell>
          <cell r="C199">
            <v>0</v>
          </cell>
          <cell r="D199">
            <v>0</v>
          </cell>
        </row>
        <row r="201">
          <cell r="B201" t="str">
            <v>21. Provision for Cyclical Maintenance</v>
          </cell>
        </row>
        <row r="202">
          <cell r="B202" t="str">
            <v>Liabilities</v>
          </cell>
        </row>
        <row r="203">
          <cell r="A203">
            <v>5270</v>
          </cell>
          <cell r="B203" t="str">
            <v>Cyclical Maintenance - Current</v>
          </cell>
          <cell r="C203">
            <v>-27923</v>
          </cell>
          <cell r="D203">
            <v>-30000</v>
          </cell>
        </row>
        <row r="204">
          <cell r="A204">
            <v>5920</v>
          </cell>
          <cell r="B204" t="str">
            <v>Cyclical Maintenance - Term</v>
          </cell>
          <cell r="C204">
            <v>-115669</v>
          </cell>
          <cell r="D204">
            <v>-90000</v>
          </cell>
        </row>
        <row r="206">
          <cell r="B206" t="str">
            <v>22. Finance Lease Liability</v>
          </cell>
        </row>
        <row r="207">
          <cell r="B207" t="str">
            <v>Liabilities</v>
          </cell>
        </row>
        <row r="208">
          <cell r="A208">
            <v>5272</v>
          </cell>
          <cell r="B208" t="str">
            <v>No Later than One Year</v>
          </cell>
          <cell r="C208">
            <v>-13918</v>
          </cell>
          <cell r="D208">
            <v>-14000</v>
          </cell>
        </row>
        <row r="209">
          <cell r="A209">
            <v>5960</v>
          </cell>
          <cell r="B209" t="str">
            <v>Later than One Year</v>
          </cell>
          <cell r="C209">
            <v>-42523</v>
          </cell>
          <cell r="D209">
            <v>-24000</v>
          </cell>
        </row>
        <row r="211">
          <cell r="B211" t="str">
            <v>23. Funds Held in Trust</v>
          </cell>
        </row>
        <row r="212">
          <cell r="B212" t="str">
            <v>Liabilities</v>
          </cell>
        </row>
        <row r="213">
          <cell r="A213">
            <v>5241</v>
          </cell>
          <cell r="B213" t="str">
            <v>Funds Held in Trust on Behalf of Third Parties - Current</v>
          </cell>
          <cell r="C213">
            <v>-25000</v>
          </cell>
          <cell r="D213">
            <v>-15000</v>
          </cell>
        </row>
        <row r="214">
          <cell r="A214">
            <v>5890</v>
          </cell>
          <cell r="B214" t="str">
            <v>Funds Held in Trust on Behalf of Third Parties - Non-current</v>
          </cell>
          <cell r="C214">
            <v>-5000</v>
          </cell>
          <cell r="D214">
            <v>-5000</v>
          </cell>
        </row>
        <row r="216">
          <cell r="B216" t="str">
            <v>24. Funds Held for Capital Works Projects</v>
          </cell>
        </row>
        <row r="217">
          <cell r="B217" t="str">
            <v>Liabilities</v>
          </cell>
        </row>
        <row r="218">
          <cell r="A218">
            <v>5260</v>
          </cell>
          <cell r="B218" t="str">
            <v>Fencing Stage 2</v>
          </cell>
          <cell r="C218">
            <v>-350</v>
          </cell>
          <cell r="D218">
            <v>0</v>
          </cell>
        </row>
        <row r="219">
          <cell r="A219">
            <v>5260</v>
          </cell>
          <cell r="B219" t="str">
            <v>Block A</v>
          </cell>
          <cell r="C219">
            <v>0</v>
          </cell>
          <cell r="D219">
            <v>0</v>
          </cell>
        </row>
        <row r="220">
          <cell r="A220">
            <v>5260</v>
          </cell>
          <cell r="B220" t="str">
            <v>Block G Roof</v>
          </cell>
          <cell r="C220">
            <v>-400</v>
          </cell>
          <cell r="D220">
            <v>0</v>
          </cell>
        </row>
        <row r="221">
          <cell r="A221">
            <v>5260</v>
          </cell>
          <cell r="B221" t="str">
            <v>Electrical Switch Board</v>
          </cell>
          <cell r="C221">
            <v>-3541</v>
          </cell>
          <cell r="D221">
            <v>-4000</v>
          </cell>
        </row>
        <row r="222">
          <cell r="A222">
            <v>5260</v>
          </cell>
          <cell r="B222" t="str">
            <v>New Capital Works Project</v>
          </cell>
          <cell r="C222">
            <v>0</v>
          </cell>
          <cell r="D222">
            <v>0</v>
          </cell>
        </row>
        <row r="223">
          <cell r="A223">
            <v>5260</v>
          </cell>
          <cell r="B223" t="str">
            <v>New Capital Works Project</v>
          </cell>
          <cell r="C223">
            <v>0</v>
          </cell>
          <cell r="D223">
            <v>0</v>
          </cell>
        </row>
        <row r="224">
          <cell r="A224">
            <v>5260</v>
          </cell>
          <cell r="B224" t="str">
            <v>New Capital Works Project</v>
          </cell>
          <cell r="C224">
            <v>0</v>
          </cell>
          <cell r="D224">
            <v>0</v>
          </cell>
        </row>
        <row r="225">
          <cell r="A225">
            <v>5260</v>
          </cell>
          <cell r="B225" t="str">
            <v>New Capital Works Project</v>
          </cell>
          <cell r="C225">
            <v>0</v>
          </cell>
          <cell r="D225">
            <v>0</v>
          </cell>
        </row>
        <row r="226">
          <cell r="A226">
            <v>5260</v>
          </cell>
          <cell r="B226" t="str">
            <v>New Capital Works Project</v>
          </cell>
          <cell r="C226">
            <v>0</v>
          </cell>
          <cell r="D226">
            <v>0</v>
          </cell>
        </row>
        <row r="227">
          <cell r="A227">
            <v>5260</v>
          </cell>
          <cell r="B227" t="str">
            <v>New Capital Works Project</v>
          </cell>
          <cell r="C227">
            <v>0</v>
          </cell>
          <cell r="D227">
            <v>0</v>
          </cell>
        </row>
        <row r="228">
          <cell r="A228">
            <v>5260</v>
          </cell>
          <cell r="B228" t="str">
            <v>New Capital Works Project</v>
          </cell>
          <cell r="C228">
            <v>0</v>
          </cell>
          <cell r="D228">
            <v>0</v>
          </cell>
        </row>
        <row r="229">
          <cell r="A229">
            <v>5260</v>
          </cell>
          <cell r="B229" t="str">
            <v>New Capital Works Project</v>
          </cell>
          <cell r="C229">
            <v>0</v>
          </cell>
          <cell r="D229">
            <v>0</v>
          </cell>
        </row>
        <row r="230">
          <cell r="A230">
            <v>5260</v>
          </cell>
          <cell r="B230" t="str">
            <v>New Capital Works Project</v>
          </cell>
          <cell r="C230">
            <v>0</v>
          </cell>
          <cell r="D230">
            <v>0</v>
          </cell>
        </row>
        <row r="231">
          <cell r="A231">
            <v>5260</v>
          </cell>
          <cell r="B231" t="str">
            <v>New Capital Works Project</v>
          </cell>
          <cell r="C231">
            <v>0</v>
          </cell>
          <cell r="D231">
            <v>0</v>
          </cell>
        </row>
        <row r="232">
          <cell r="A232">
            <v>5260</v>
          </cell>
          <cell r="B232" t="str">
            <v>New Capital Works Project</v>
          </cell>
          <cell r="C232">
            <v>0</v>
          </cell>
          <cell r="D232">
            <v>0</v>
          </cell>
        </row>
        <row r="233">
          <cell r="A233">
            <v>5260</v>
          </cell>
          <cell r="B233" t="str">
            <v>New Capital Works Project</v>
          </cell>
          <cell r="C233">
            <v>0</v>
          </cell>
          <cell r="D233">
            <v>0</v>
          </cell>
        </row>
        <row r="235">
          <cell r="B235" t="str">
            <v>25. Funds Held on Behalf Cluster</v>
          </cell>
        </row>
        <row r="236">
          <cell r="B236" t="str">
            <v>Liabilities</v>
          </cell>
        </row>
        <row r="237">
          <cell r="A237">
            <v>5261</v>
          </cell>
          <cell r="B237" t="str">
            <v>Cluster Funds Held at Year End</v>
          </cell>
          <cell r="C237">
            <v>-2000</v>
          </cell>
          <cell r="D237">
            <v>-10000</v>
          </cell>
        </row>
        <row r="239">
          <cell r="B239" t="str">
            <v>26. Equity</v>
          </cell>
        </row>
        <row r="240">
          <cell r="B240" t="str">
            <v>Equity</v>
          </cell>
        </row>
        <row r="241">
          <cell r="A241">
            <v>3220</v>
          </cell>
          <cell r="B241" t="str">
            <v>Contribution - Furniture and Equipment</v>
          </cell>
          <cell r="C241">
            <v>-12000</v>
          </cell>
          <cell r="D241">
            <v>0</v>
          </cell>
        </row>
        <row r="242">
          <cell r="A242">
            <v>3230</v>
          </cell>
          <cell r="B242" t="str">
            <v>Contribution - Other</v>
          </cell>
          <cell r="C242">
            <v>0</v>
          </cell>
          <cell r="D242">
            <v>0</v>
          </cell>
        </row>
        <row r="243">
          <cell r="A243">
            <v>3240</v>
          </cell>
          <cell r="B243" t="str">
            <v>Distribution to MOE</v>
          </cell>
          <cell r="C243">
            <v>3574</v>
          </cell>
          <cell r="D243">
            <v>0</v>
          </cell>
        </row>
        <row r="244">
          <cell r="A244">
            <v>3200</v>
          </cell>
          <cell r="B244" t="str">
            <v>Accumulated surplus/(deficit)</v>
          </cell>
          <cell r="C244">
            <v>-518339</v>
          </cell>
          <cell r="D244">
            <v>-520000</v>
          </cell>
        </row>
        <row r="245">
          <cell r="A245">
            <v>3202</v>
          </cell>
          <cell r="B245" t="str">
            <v>Other Equity Reserves</v>
          </cell>
          <cell r="C245">
            <v>0</v>
          </cell>
          <cell r="D245">
            <v>0</v>
          </cell>
        </row>
      </sheetData>
      <sheetData sheetId="5" refreshError="1">
        <row r="2">
          <cell r="B2" t="str">
            <v>Kiwi Park School</v>
          </cell>
          <cell r="F2" t="str">
            <v>State</v>
          </cell>
        </row>
        <row r="3">
          <cell r="B3">
            <v>2025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solidFill>
          <a:srgbClr val="FFFFFF"/>
        </a:solidFill>
        <a:ln w="15875" cap="flat" cmpd="sng" algn="ctr">
          <a:solidFill>
            <a:srgbClr val="FF0000"/>
          </a:solidFill>
          <a:prstDash val="solid"/>
          <a:round/>
          <a:headEnd type="none" w="med" len="med"/>
          <a:tailEnd type="arrow"/>
        </a:ln>
        <a:effectLst/>
      </a:spPr>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ducation.govt.nz/school/funding-and-financials/school-finances/"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eb-assets.education.govt.nz/s3fs-public/2025-11/Financial-Information-for-Schools-Handbook%20131125.pdf?VersionId=DZh6X65qEyjgzwD.lOILwE1UlMgAoGYI"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ducation.govt.nz/education-professionals/schools-year-0-13/administration-and-management/school-planning-and-reporting-framework"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ducation.govt.nz/education-professionals/schools-year-0-13/administration-and-management/school-planning-and-reporting-framework"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3.bin"/><Relationship Id="rId1" Type="http://schemas.openxmlformats.org/officeDocument/2006/relationships/hyperlink" Target="https://www.education.govt.nz/school/funding-and-financials/school-finances/"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education.govt.nz/education-professionals/schools-year-0-13/funding-and-financials/day-day-financial-management" TargetMode="External"/><Relationship Id="rId1" Type="http://schemas.openxmlformats.org/officeDocument/2006/relationships/hyperlink" Target="https://www.education.govt.nz/education-professionals/schools-year-0-13/funding-and-financials/managing-staffing-usage-banking-staffing" TargetMode="External"/><Relationship Id="rId4" Type="http://schemas.openxmlformats.org/officeDocument/2006/relationships/drawing" Target="../drawings/drawing5.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s://www.education.govt.nz/education-professionals/schools-year-0-13/funding-and-financials/day-day-financial-management" TargetMode="External"/><Relationship Id="rId1" Type="http://schemas.openxmlformats.org/officeDocument/2006/relationships/hyperlink" Target="https://www.education.govt.nz/our-work/about-us/contact-us/regional-offices/school-finance-contacts"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www.education.govt.nz/education-professionals/schools-year-0-13/facilities-and-operations/funding-state-integrated-school-property-maintenance-and-upgrades" TargetMode="External"/><Relationship Id="rId13" Type="http://schemas.openxmlformats.org/officeDocument/2006/relationships/vmlDrawing" Target="../drawings/vmlDrawing7.vml"/><Relationship Id="rId3" Type="http://schemas.openxmlformats.org/officeDocument/2006/relationships/hyperlink" Target="https://www2.nzqa.govt.nz/tertiary/quality-assurance/the-code/" TargetMode="External"/><Relationship Id="rId7" Type="http://schemas.openxmlformats.org/officeDocument/2006/relationships/hyperlink" Target="https://www.education.govt.nz/education-professionals/schools-year-0-13/funding-and-financials/5-year-agreement-funding" TargetMode="External"/><Relationship Id="rId12" Type="http://schemas.openxmlformats.org/officeDocument/2006/relationships/drawing" Target="../drawings/drawing6.xml"/><Relationship Id="rId2" Type="http://schemas.openxmlformats.org/officeDocument/2006/relationships/hyperlink" Target="https://www.legislation.govt.nz/act/public/2020/0038/latest/LMS262217.html" TargetMode="External"/><Relationship Id="rId1" Type="http://schemas.openxmlformats.org/officeDocument/2006/relationships/hyperlink" Target="https://www.oag.govt.nz/2019/severance-payments/docs/severance-payments.pdf/view" TargetMode="External"/><Relationship Id="rId6" Type="http://schemas.openxmlformats.org/officeDocument/2006/relationships/hyperlink" Target="https://www.education.govt.nz/education-professionals/schools-year-0-13/facilities-and-operations/planning-property-maintenance" TargetMode="External"/><Relationship Id="rId11" Type="http://schemas.openxmlformats.org/officeDocument/2006/relationships/printerSettings" Target="../printerSettings/printerSettings30.bin"/><Relationship Id="rId5" Type="http://schemas.openxmlformats.org/officeDocument/2006/relationships/hyperlink" Target="https://www.education.govt.nz/education-professionals/schools-year-0-13/funding-and-financials/day-day-financial-management" TargetMode="External"/><Relationship Id="rId15" Type="http://schemas.openxmlformats.org/officeDocument/2006/relationships/image" Target="../media/image2.emf"/><Relationship Id="rId10" Type="http://schemas.openxmlformats.org/officeDocument/2006/relationships/hyperlink" Target="https://www.education.govt.nz/education-professionals/schools-year-0-13/funding-and-financials/day-day-financial-management" TargetMode="External"/><Relationship Id="rId4" Type="http://schemas.openxmlformats.org/officeDocument/2006/relationships/hyperlink" Target="https://www.education.govt.nz/school/funding-and-financials/school-finances/" TargetMode="External"/><Relationship Id="rId9" Type="http://schemas.openxmlformats.org/officeDocument/2006/relationships/hyperlink" Target="https://www.education.govt.nz/education-professionals/schools-year-0-13/facilities-and-operations/te-mana-tuhono" TargetMode="External"/><Relationship Id="rId14" Type="http://schemas.openxmlformats.org/officeDocument/2006/relationships/oleObject" Target="../embeddings/oleObject1.bin"/></Relationships>
</file>

<file path=xl/worksheets/_rels/sheet31.xml.rels><?xml version="1.0" encoding="UTF-8" standalone="yes"?>
<Relationships xmlns="http://schemas.openxmlformats.org/package/2006/relationships"><Relationship Id="rId3" Type="http://schemas.openxmlformats.org/officeDocument/2006/relationships/hyperlink" Target="https://www.treasury.govt.nz/information-and-services/public-sector-leadership/guidance/reporting-financial/discount-rates/discount-rates-and-cpi-assumptions-accounting-valuation-purposes" TargetMode="External"/><Relationship Id="rId2" Type="http://schemas.openxmlformats.org/officeDocument/2006/relationships/hyperlink" Target="https://www.education.govt.nz/education-professionals/schools-year-0-13/facilities-and-operations/planning-property-maintenance" TargetMode="External"/><Relationship Id="rId1" Type="http://schemas.openxmlformats.org/officeDocument/2006/relationships/hyperlink" Target="https://assets.education.govt.nz/public/Documents/School/RAPS/Funding/Cyclical-Maintenance-Provision-Calculator.xlsx" TargetMode="External"/><Relationship Id="rId5" Type="http://schemas.openxmlformats.org/officeDocument/2006/relationships/drawing" Target="../drawings/drawing7.xm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32.bin"/><Relationship Id="rId1" Type="http://schemas.openxmlformats.org/officeDocument/2006/relationships/hyperlink" Target="https://rtlb.tki.org.nz/"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education.govt.nz/education-professionals/schools-year-0-13/funding-and-financials/furniture-and-equipment-funding-state-schools" TargetMode="External"/><Relationship Id="rId7" Type="http://schemas.openxmlformats.org/officeDocument/2006/relationships/printerSettings" Target="../printerSettings/printerSettings33.bin"/><Relationship Id="rId2" Type="http://schemas.openxmlformats.org/officeDocument/2006/relationships/hyperlink" Target="https://www.education.govt.nz/education-professionals/schools-year-0-13/funding-and-financials/furniture-and-equipment-funding-integrated-schools" TargetMode="External"/><Relationship Id="rId1" Type="http://schemas.openxmlformats.org/officeDocument/2006/relationships/hyperlink" Target="https://www.ird.govt.nz/-/media/project/ir/home/documents/forms-and-guides/ir200---ir299/ir253/ir253-2024.pdf?modified=20230417015058&amp;modified=20230417015058" TargetMode="External"/><Relationship Id="rId6" Type="http://schemas.openxmlformats.org/officeDocument/2006/relationships/hyperlink" Target="https://web-assets.education.govt.nz/s3fs-public/2025-01/Core%20Component%20Rates%202024-2025%20v1.2.pdf?VersionId=VeCI..B93ZKU3Ywpan2KtKWLUN7NezSI" TargetMode="External"/><Relationship Id="rId5" Type="http://schemas.openxmlformats.org/officeDocument/2006/relationships/hyperlink" Target="https://www.education.govt.nz/education-professionals/schools-year-0-13/funding-and-financials/day-day-financial-management" TargetMode="External"/><Relationship Id="rId4" Type="http://schemas.openxmlformats.org/officeDocument/2006/relationships/hyperlink" Target="https://www.education.govt.nz/education-professionals/schools-year-0-13/funding-and-financials/operational-funding/new-classroom-grant"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3870-802F-4249-AB6B-3024308974FF}">
  <sheetPr>
    <tabColor rgb="FF0000FF"/>
  </sheetPr>
  <dimension ref="A1:B68"/>
  <sheetViews>
    <sheetView showGridLines="0" tabSelected="1" zoomScale="99" zoomScaleNormal="85" workbookViewId="0">
      <pane ySplit="1" topLeftCell="A2" activePane="bottomLeft" state="frozen"/>
      <selection activeCell="C363" sqref="C361:M369"/>
      <selection pane="bottomLeft" activeCell="A2" sqref="A2"/>
    </sheetView>
  </sheetViews>
  <sheetFormatPr defaultColWidth="50" defaultRowHeight="12.5" x14ac:dyDescent="0.25"/>
  <cols>
    <col min="1" max="1" width="9" style="1113" bestFit="1" customWidth="1"/>
    <col min="2" max="2" width="81.1796875" customWidth="1"/>
  </cols>
  <sheetData>
    <row r="1" spans="1:2" ht="13" x14ac:dyDescent="0.25">
      <c r="A1" s="978" t="s">
        <v>0</v>
      </c>
      <c r="B1" s="979" t="s">
        <v>1</v>
      </c>
    </row>
    <row r="2" spans="1:2" ht="13" x14ac:dyDescent="0.25">
      <c r="A2" s="932">
        <v>1</v>
      </c>
      <c r="B2" s="540" t="s">
        <v>2</v>
      </c>
    </row>
    <row r="3" spans="1:2" x14ac:dyDescent="0.25">
      <c r="A3" s="980"/>
      <c r="B3" s="75"/>
    </row>
    <row r="4" spans="1:2" x14ac:dyDescent="0.25">
      <c r="A4" s="980"/>
      <c r="B4" s="75"/>
    </row>
    <row r="5" spans="1:2" ht="13" x14ac:dyDescent="0.25">
      <c r="A5" s="981">
        <f>A2+1</f>
        <v>2</v>
      </c>
      <c r="B5" s="540" t="s">
        <v>3</v>
      </c>
    </row>
    <row r="6" spans="1:2" x14ac:dyDescent="0.25">
      <c r="A6" s="132">
        <v>2.1</v>
      </c>
      <c r="B6" s="5" t="s">
        <v>1725</v>
      </c>
    </row>
    <row r="7" spans="1:2" x14ac:dyDescent="0.25">
      <c r="A7" s="980"/>
      <c r="B7" s="75"/>
    </row>
    <row r="8" spans="1:2" ht="13" x14ac:dyDescent="0.25">
      <c r="A8" s="981"/>
      <c r="B8" s="540"/>
    </row>
    <row r="9" spans="1:2" ht="13" x14ac:dyDescent="0.25">
      <c r="A9" s="981">
        <f>A5+1</f>
        <v>3</v>
      </c>
      <c r="B9" s="540" t="s">
        <v>4</v>
      </c>
    </row>
    <row r="10" spans="1:2" x14ac:dyDescent="0.25">
      <c r="A10" s="980"/>
      <c r="B10" s="5"/>
    </row>
    <row r="11" spans="1:2" ht="13" x14ac:dyDescent="0.25">
      <c r="A11" s="981"/>
      <c r="B11" s="540"/>
    </row>
    <row r="12" spans="1:2" ht="13" x14ac:dyDescent="0.25">
      <c r="A12" s="981">
        <f>A9+1</f>
        <v>4</v>
      </c>
      <c r="B12" s="540" t="s">
        <v>5</v>
      </c>
    </row>
    <row r="13" spans="1:2" x14ac:dyDescent="0.25">
      <c r="A13" s="980"/>
      <c r="B13" s="5"/>
    </row>
    <row r="14" spans="1:2" ht="13" x14ac:dyDescent="0.25">
      <c r="A14" s="981"/>
      <c r="B14" s="540"/>
    </row>
    <row r="15" spans="1:2" ht="13" x14ac:dyDescent="0.25">
      <c r="A15" s="981">
        <f>A12+1</f>
        <v>5</v>
      </c>
      <c r="B15" s="540" t="s">
        <v>6</v>
      </c>
    </row>
    <row r="18" spans="1:2" ht="13" x14ac:dyDescent="0.25">
      <c r="A18" s="932">
        <f>A15+1</f>
        <v>6</v>
      </c>
      <c r="B18" s="540" t="s">
        <v>7</v>
      </c>
    </row>
    <row r="19" spans="1:2" x14ac:dyDescent="0.25">
      <c r="A19" s="980"/>
      <c r="B19" s="5"/>
    </row>
    <row r="20" spans="1:2" x14ac:dyDescent="0.25">
      <c r="A20" s="980"/>
      <c r="B20" s="75"/>
    </row>
    <row r="21" spans="1:2" ht="13" x14ac:dyDescent="0.25">
      <c r="A21" s="981">
        <f>A18+1</f>
        <v>7</v>
      </c>
      <c r="B21" s="540" t="s">
        <v>8</v>
      </c>
    </row>
    <row r="22" spans="1:2" x14ac:dyDescent="0.25">
      <c r="A22" s="980"/>
      <c r="B22" s="75"/>
    </row>
    <row r="23" spans="1:2" x14ac:dyDescent="0.25">
      <c r="A23" s="933"/>
      <c r="B23" s="75"/>
    </row>
    <row r="24" spans="1:2" ht="13" x14ac:dyDescent="0.25">
      <c r="A24" s="981">
        <f>A21+1</f>
        <v>8</v>
      </c>
      <c r="B24" s="540" t="s">
        <v>9</v>
      </c>
    </row>
    <row r="25" spans="1:2" x14ac:dyDescent="0.25">
      <c r="A25" s="980"/>
      <c r="B25" s="5"/>
    </row>
    <row r="26" spans="1:2" x14ac:dyDescent="0.25">
      <c r="A26" s="63"/>
      <c r="B26" s="75"/>
    </row>
    <row r="27" spans="1:2" ht="13" x14ac:dyDescent="0.25">
      <c r="A27" s="981">
        <f>A24+1</f>
        <v>9</v>
      </c>
      <c r="B27" s="540" t="s">
        <v>10</v>
      </c>
    </row>
    <row r="28" spans="1:2" x14ac:dyDescent="0.25">
      <c r="A28" s="980"/>
      <c r="B28" s="75"/>
    </row>
    <row r="29" spans="1:2" x14ac:dyDescent="0.25">
      <c r="A29" s="63"/>
      <c r="B29" s="5"/>
    </row>
    <row r="30" spans="1:2" ht="13" x14ac:dyDescent="0.25">
      <c r="A30" s="981">
        <f>A27+1</f>
        <v>10</v>
      </c>
      <c r="B30" s="540" t="s">
        <v>11</v>
      </c>
    </row>
    <row r="31" spans="1:2" x14ac:dyDescent="0.25">
      <c r="A31" s="980"/>
      <c r="B31" s="5"/>
    </row>
    <row r="32" spans="1:2" x14ac:dyDescent="0.25">
      <c r="A32" s="63"/>
      <c r="B32" s="5"/>
    </row>
    <row r="33" spans="1:2" ht="13" x14ac:dyDescent="0.25">
      <c r="A33" s="981">
        <f>A30+1</f>
        <v>11</v>
      </c>
      <c r="B33" s="540" t="s">
        <v>12</v>
      </c>
    </row>
    <row r="36" spans="1:2" ht="13" x14ac:dyDescent="0.25">
      <c r="A36" s="981">
        <f>A33+1</f>
        <v>12</v>
      </c>
      <c r="B36" s="540" t="s">
        <v>13</v>
      </c>
    </row>
    <row r="37" spans="1:2" x14ac:dyDescent="0.25">
      <c r="A37" s="933"/>
      <c r="B37" s="75"/>
    </row>
    <row r="38" spans="1:2" x14ac:dyDescent="0.25">
      <c r="A38" s="933"/>
      <c r="B38" s="75"/>
    </row>
    <row r="39" spans="1:2" ht="13" x14ac:dyDescent="0.25">
      <c r="A39" s="981">
        <f>A36+1</f>
        <v>13</v>
      </c>
      <c r="B39" s="540" t="s">
        <v>14</v>
      </c>
    </row>
    <row r="40" spans="1:2" x14ac:dyDescent="0.25">
      <c r="A40" s="980"/>
      <c r="B40" s="75"/>
    </row>
    <row r="41" spans="1:2" x14ac:dyDescent="0.25">
      <c r="A41" s="933"/>
      <c r="B41" s="75"/>
    </row>
    <row r="42" spans="1:2" ht="13" x14ac:dyDescent="0.25">
      <c r="A42" s="932">
        <f>A39+1</f>
        <v>14</v>
      </c>
      <c r="B42" s="540" t="s">
        <v>15</v>
      </c>
    </row>
    <row r="43" spans="1:2" x14ac:dyDescent="0.25">
      <c r="A43" s="63"/>
      <c r="B43" s="5"/>
    </row>
    <row r="44" spans="1:2" x14ac:dyDescent="0.25">
      <c r="A44" s="933"/>
      <c r="B44" s="75"/>
    </row>
    <row r="45" spans="1:2" ht="13" x14ac:dyDescent="0.25">
      <c r="A45" s="981">
        <f>A42+1</f>
        <v>15</v>
      </c>
      <c r="B45" s="540" t="s">
        <v>16</v>
      </c>
    </row>
    <row r="46" spans="1:2" x14ac:dyDescent="0.25">
      <c r="A46" s="980">
        <v>15.1</v>
      </c>
      <c r="B46" s="75" t="s">
        <v>1710</v>
      </c>
    </row>
    <row r="47" spans="1:2" x14ac:dyDescent="0.25">
      <c r="A47" s="980"/>
      <c r="B47" s="75"/>
    </row>
    <row r="48" spans="1:2" x14ac:dyDescent="0.25">
      <c r="A48" s="63"/>
      <c r="B48" s="75"/>
    </row>
    <row r="49" spans="1:2" ht="13" x14ac:dyDescent="0.25">
      <c r="A49" s="981">
        <f>A45+1</f>
        <v>16</v>
      </c>
      <c r="B49" s="540" t="s">
        <v>17</v>
      </c>
    </row>
    <row r="50" spans="1:2" x14ac:dyDescent="0.25">
      <c r="A50" s="132">
        <v>16.100000000000001</v>
      </c>
      <c r="B50" s="5" t="s">
        <v>1721</v>
      </c>
    </row>
    <row r="51" spans="1:2" x14ac:dyDescent="0.25">
      <c r="A51" s="980">
        <v>16.2</v>
      </c>
      <c r="B51" s="63" t="s">
        <v>1722</v>
      </c>
    </row>
    <row r="52" spans="1:2" x14ac:dyDescent="0.25">
      <c r="A52" s="980">
        <v>16.3</v>
      </c>
      <c r="B52" s="63" t="s">
        <v>1723</v>
      </c>
    </row>
    <row r="53" spans="1:2" x14ac:dyDescent="0.25">
      <c r="A53" s="980">
        <v>16.399999999999999</v>
      </c>
      <c r="B53" s="63" t="s">
        <v>1724</v>
      </c>
    </row>
    <row r="54" spans="1:2" x14ac:dyDescent="0.25">
      <c r="A54" s="980"/>
      <c r="B54" s="63"/>
    </row>
    <row r="55" spans="1:2" x14ac:dyDescent="0.25">
      <c r="A55" s="63"/>
      <c r="B55" s="5"/>
    </row>
    <row r="56" spans="1:2" ht="13" x14ac:dyDescent="0.25">
      <c r="A56" s="981">
        <f>A49+1</f>
        <v>17</v>
      </c>
      <c r="B56" s="540" t="s">
        <v>18</v>
      </c>
    </row>
    <row r="57" spans="1:2" x14ac:dyDescent="0.25">
      <c r="A57" s="980"/>
      <c r="B57" s="75"/>
    </row>
    <row r="58" spans="1:2" x14ac:dyDescent="0.25">
      <c r="A58" s="63"/>
      <c r="B58" s="75"/>
    </row>
    <row r="59" spans="1:2" ht="13" x14ac:dyDescent="0.25">
      <c r="A59" s="981">
        <f>A56+1</f>
        <v>18</v>
      </c>
      <c r="B59" s="540" t="s">
        <v>19</v>
      </c>
    </row>
    <row r="60" spans="1:2" x14ac:dyDescent="0.25">
      <c r="A60" s="980"/>
      <c r="B60" s="75"/>
    </row>
    <row r="61" spans="1:2" x14ac:dyDescent="0.25">
      <c r="A61" s="63"/>
      <c r="B61" s="75"/>
    </row>
    <row r="62" spans="1:2" ht="13" x14ac:dyDescent="0.3">
      <c r="A62" s="981">
        <f>A59+1</f>
        <v>19</v>
      </c>
      <c r="B62" s="1" t="s">
        <v>20</v>
      </c>
    </row>
    <row r="63" spans="1:2" x14ac:dyDescent="0.25">
      <c r="A63" s="63"/>
      <c r="B63" s="5"/>
    </row>
    <row r="64" spans="1:2" x14ac:dyDescent="0.25">
      <c r="A64" s="63"/>
      <c r="B64" s="5"/>
    </row>
    <row r="65" spans="1:2" ht="13" x14ac:dyDescent="0.3">
      <c r="A65" s="981">
        <f>A62+1</f>
        <v>20</v>
      </c>
      <c r="B65" s="1" t="s">
        <v>21</v>
      </c>
    </row>
    <row r="66" spans="1:2" x14ac:dyDescent="0.25">
      <c r="A66" s="980"/>
      <c r="B66" s="5"/>
    </row>
    <row r="67" spans="1:2" x14ac:dyDescent="0.25">
      <c r="A67" s="63"/>
      <c r="B67" s="5"/>
    </row>
    <row r="68" spans="1:2" ht="13" x14ac:dyDescent="0.3">
      <c r="A68" s="981">
        <f>A65+1</f>
        <v>21</v>
      </c>
      <c r="B68" s="1" t="s">
        <v>22</v>
      </c>
    </row>
  </sheetData>
  <phoneticPr fontId="97" type="noConversion"/>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pageSetUpPr fitToPage="1"/>
  </sheetPr>
  <dimension ref="A2:Q136"/>
  <sheetViews>
    <sheetView showGridLines="0" zoomScaleNormal="100" workbookViewId="0"/>
  </sheetViews>
  <sheetFormatPr defaultColWidth="9.1796875" defaultRowHeight="12.5" x14ac:dyDescent="0.25"/>
  <cols>
    <col min="1" max="1" width="8.81640625" style="296" customWidth="1"/>
    <col min="2" max="2" width="22.81640625" style="101" customWidth="1"/>
    <col min="3" max="3" width="26.54296875" style="101" customWidth="1"/>
    <col min="4" max="4" width="11.1796875" style="101" customWidth="1"/>
    <col min="5" max="5" width="11.54296875" style="101" customWidth="1"/>
    <col min="6" max="6" width="16.453125" style="101" customWidth="1"/>
    <col min="7" max="7" width="15.453125" style="101" customWidth="1"/>
    <col min="8" max="14" width="9.1796875" style="101"/>
    <col min="15" max="15" width="18.453125" style="101" bestFit="1" customWidth="1"/>
    <col min="16" max="16" width="10" style="101" customWidth="1"/>
    <col min="17" max="16384" width="9.1796875" style="296"/>
  </cols>
  <sheetData>
    <row r="2" spans="1:16" s="1110" customFormat="1" ht="25" x14ac:dyDescent="0.5">
      <c r="B2" s="1474" t="s">
        <v>23</v>
      </c>
      <c r="C2" s="1475"/>
      <c r="D2" s="1475"/>
      <c r="E2" s="1475"/>
      <c r="F2" s="1475"/>
      <c r="G2" s="1475"/>
      <c r="H2" s="1475"/>
      <c r="I2" s="1475"/>
      <c r="J2" s="1475"/>
      <c r="K2" s="1475"/>
      <c r="L2" s="1475"/>
      <c r="M2" s="1475"/>
      <c r="N2" s="1475"/>
      <c r="O2" s="1475"/>
      <c r="P2" s="1475"/>
    </row>
    <row r="3" spans="1:16" ht="18" x14ac:dyDescent="0.25">
      <c r="B3" s="115"/>
      <c r="C3" s="115"/>
      <c r="D3" s="115"/>
      <c r="E3" s="115"/>
      <c r="F3" s="115"/>
      <c r="G3" s="115"/>
      <c r="H3" s="115"/>
      <c r="I3" s="115"/>
      <c r="J3" s="115"/>
      <c r="K3" s="115"/>
      <c r="L3" s="115"/>
      <c r="M3" s="115"/>
      <c r="N3" s="115"/>
      <c r="O3" s="115"/>
      <c r="P3" s="115"/>
    </row>
    <row r="4" spans="1:16" ht="18" customHeight="1" x14ac:dyDescent="0.25">
      <c r="B4" s="1488" t="s">
        <v>24</v>
      </c>
      <c r="C4" s="1489"/>
      <c r="D4" s="1489"/>
      <c r="E4" s="1489"/>
      <c r="F4" s="1489"/>
      <c r="G4" s="1489"/>
      <c r="H4" s="1489"/>
      <c r="I4" s="1489"/>
      <c r="J4" s="1489"/>
      <c r="K4" s="1489"/>
      <c r="L4" s="1489"/>
      <c r="M4" s="1489"/>
      <c r="N4" s="1489"/>
      <c r="O4" s="1489"/>
      <c r="P4" s="1490"/>
    </row>
    <row r="5" spans="1:16" ht="18" customHeight="1" x14ac:dyDescent="0.25">
      <c r="B5" s="1491"/>
      <c r="C5" s="1492"/>
      <c r="D5" s="1492"/>
      <c r="E5" s="1492"/>
      <c r="F5" s="1492"/>
      <c r="G5" s="1492"/>
      <c r="H5" s="1492"/>
      <c r="I5" s="1492"/>
      <c r="J5" s="1492"/>
      <c r="K5" s="1492"/>
      <c r="L5" s="1492"/>
      <c r="M5" s="1492"/>
      <c r="N5" s="1492"/>
      <c r="O5" s="1492"/>
      <c r="P5" s="1493"/>
    </row>
    <row r="6" spans="1:16" ht="18" customHeight="1" x14ac:dyDescent="0.25">
      <c r="B6" s="1491"/>
      <c r="C6" s="1492"/>
      <c r="D6" s="1492"/>
      <c r="E6" s="1492"/>
      <c r="F6" s="1492"/>
      <c r="G6" s="1492"/>
      <c r="H6" s="1492"/>
      <c r="I6" s="1492"/>
      <c r="J6" s="1492"/>
      <c r="K6" s="1492"/>
      <c r="L6" s="1492"/>
      <c r="M6" s="1492"/>
      <c r="N6" s="1492"/>
      <c r="O6" s="1492"/>
      <c r="P6" s="1493"/>
    </row>
    <row r="7" spans="1:16" ht="18" customHeight="1" x14ac:dyDescent="0.25">
      <c r="B7" s="1494"/>
      <c r="C7" s="1495"/>
      <c r="D7" s="1495"/>
      <c r="E7" s="1495"/>
      <c r="F7" s="1495"/>
      <c r="G7" s="1495"/>
      <c r="H7" s="1495"/>
      <c r="I7" s="1495"/>
      <c r="J7" s="1495"/>
      <c r="K7" s="1495"/>
      <c r="L7" s="1495"/>
      <c r="M7" s="1495"/>
      <c r="N7" s="1495"/>
      <c r="O7" s="1495"/>
      <c r="P7" s="1496"/>
    </row>
    <row r="9" spans="1:16" ht="23" x14ac:dyDescent="0.5">
      <c r="A9" s="794" t="s">
        <v>25</v>
      </c>
      <c r="B9" s="1479" t="s">
        <v>26</v>
      </c>
      <c r="C9" s="1480"/>
      <c r="D9" s="1480"/>
      <c r="E9" s="1480"/>
      <c r="F9" s="1480"/>
      <c r="G9" s="1480"/>
      <c r="H9" s="1480"/>
      <c r="I9" s="1480"/>
      <c r="J9" s="1480"/>
      <c r="K9" s="1480"/>
      <c r="L9" s="1480"/>
      <c r="M9" s="1480"/>
      <c r="N9" s="1480"/>
      <c r="O9" s="1480"/>
      <c r="P9" s="1481"/>
    </row>
    <row r="10" spans="1:16" x14ac:dyDescent="0.25">
      <c r="B10" s="84"/>
      <c r="P10" s="103"/>
    </row>
    <row r="11" spans="1:16" ht="12.75" customHeight="1" x14ac:dyDescent="0.25">
      <c r="B11" s="1482" t="s">
        <v>27</v>
      </c>
      <c r="C11" s="1483"/>
      <c r="D11" s="1483"/>
      <c r="E11" s="1483"/>
      <c r="F11" s="1483"/>
      <c r="G11" s="1483"/>
      <c r="H11" s="1483"/>
      <c r="I11" s="1483"/>
      <c r="J11" s="1483"/>
      <c r="K11" s="1483"/>
      <c r="L11" s="1483"/>
      <c r="M11" s="1483"/>
      <c r="N11" s="1483"/>
      <c r="O11" s="1483"/>
      <c r="P11" s="1484"/>
    </row>
    <row r="12" spans="1:16" x14ac:dyDescent="0.25">
      <c r="B12" s="1482"/>
      <c r="C12" s="1483"/>
      <c r="D12" s="1483"/>
      <c r="E12" s="1483"/>
      <c r="F12" s="1483"/>
      <c r="G12" s="1483"/>
      <c r="H12" s="1483"/>
      <c r="I12" s="1483"/>
      <c r="J12" s="1483"/>
      <c r="K12" s="1483"/>
      <c r="L12" s="1483"/>
      <c r="M12" s="1483"/>
      <c r="N12" s="1483"/>
      <c r="O12" s="1483"/>
      <c r="P12" s="1484"/>
    </row>
    <row r="13" spans="1:16" x14ac:dyDescent="0.25">
      <c r="B13" s="1485"/>
      <c r="C13" s="1486"/>
      <c r="D13" s="1486"/>
      <c r="E13" s="1486"/>
      <c r="F13" s="1486"/>
      <c r="G13" s="1486"/>
      <c r="H13" s="1486"/>
      <c r="I13" s="1486"/>
      <c r="J13" s="1486"/>
      <c r="K13" s="1486"/>
      <c r="L13" s="1486"/>
      <c r="M13" s="1486"/>
      <c r="N13" s="1486"/>
      <c r="O13" s="1486"/>
      <c r="P13" s="1487"/>
    </row>
    <row r="16" spans="1:16" ht="23" x14ac:dyDescent="0.5">
      <c r="A16" s="794" t="s">
        <v>28</v>
      </c>
      <c r="B16" s="1479" t="s">
        <v>29</v>
      </c>
      <c r="C16" s="1480"/>
      <c r="D16" s="1480"/>
      <c r="E16" s="1480"/>
      <c r="F16" s="1480"/>
      <c r="G16" s="1480"/>
      <c r="H16" s="1480"/>
      <c r="I16" s="1480"/>
      <c r="J16" s="1480"/>
      <c r="K16" s="1480"/>
      <c r="L16" s="1480"/>
      <c r="M16" s="1480"/>
      <c r="N16" s="1480"/>
      <c r="O16" s="1480"/>
      <c r="P16" s="1481"/>
    </row>
    <row r="18" spans="1:16" x14ac:dyDescent="0.25">
      <c r="B18" s="1476"/>
      <c r="C18" s="1477"/>
      <c r="D18" s="1477"/>
      <c r="E18" s="1477"/>
      <c r="F18" s="1477"/>
      <c r="G18" s="1477"/>
      <c r="H18" s="1477"/>
      <c r="I18" s="1477"/>
      <c r="J18" s="1477"/>
      <c r="K18" s="1477"/>
      <c r="L18" s="1477"/>
      <c r="M18" s="1477"/>
      <c r="N18" s="1477"/>
      <c r="O18" s="1477"/>
      <c r="P18" s="1478"/>
    </row>
    <row r="19" spans="1:16" x14ac:dyDescent="0.25">
      <c r="B19" s="126"/>
      <c r="C19" s="1477" t="s">
        <v>30</v>
      </c>
      <c r="D19" s="1477"/>
      <c r="E19" s="1477"/>
      <c r="F19" s="1477"/>
      <c r="G19" s="1477"/>
      <c r="H19" s="1477"/>
      <c r="I19" s="1477"/>
      <c r="J19" s="1477"/>
      <c r="K19" s="1477"/>
      <c r="L19" s="1477"/>
      <c r="M19" s="1477"/>
      <c r="N19" s="1477"/>
      <c r="O19" s="1477"/>
      <c r="P19" s="1478"/>
    </row>
    <row r="20" spans="1:16" x14ac:dyDescent="0.25">
      <c r="B20" s="104"/>
      <c r="P20" s="103"/>
    </row>
    <row r="21" spans="1:16" ht="13" x14ac:dyDescent="0.3">
      <c r="A21" s="296">
        <v>1</v>
      </c>
      <c r="B21" s="104" t="s">
        <v>31</v>
      </c>
      <c r="C21" s="102"/>
      <c r="D21" s="102"/>
      <c r="E21" s="102"/>
      <c r="F21" s="102"/>
      <c r="G21" s="102"/>
      <c r="P21" s="103"/>
    </row>
    <row r="22" spans="1:16" ht="13" x14ac:dyDescent="0.3">
      <c r="B22" s="953" t="s">
        <v>32</v>
      </c>
      <c r="C22" s="108" t="s">
        <v>8</v>
      </c>
      <c r="P22" s="103"/>
    </row>
    <row r="23" spans="1:16" ht="13" x14ac:dyDescent="0.3">
      <c r="B23" s="953" t="s">
        <v>32</v>
      </c>
      <c r="C23" s="108" t="s">
        <v>9</v>
      </c>
      <c r="P23" s="103"/>
    </row>
    <row r="24" spans="1:16" ht="13" x14ac:dyDescent="0.3">
      <c r="B24" s="953" t="s">
        <v>32</v>
      </c>
      <c r="C24" s="108" t="s">
        <v>33</v>
      </c>
      <c r="P24" s="103"/>
    </row>
    <row r="25" spans="1:16" ht="13" x14ac:dyDescent="0.3">
      <c r="B25" s="953" t="s">
        <v>32</v>
      </c>
      <c r="C25" s="108" t="s">
        <v>11</v>
      </c>
      <c r="P25" s="103"/>
    </row>
    <row r="26" spans="1:16" ht="13" x14ac:dyDescent="0.3">
      <c r="B26" s="953" t="s">
        <v>32</v>
      </c>
      <c r="C26" s="108" t="s">
        <v>12</v>
      </c>
      <c r="P26" s="103"/>
    </row>
    <row r="27" spans="1:16" ht="13" x14ac:dyDescent="0.3">
      <c r="B27" s="953" t="s">
        <v>32</v>
      </c>
      <c r="C27" s="108" t="s">
        <v>13</v>
      </c>
      <c r="P27" s="103"/>
    </row>
    <row r="28" spans="1:16" ht="13" x14ac:dyDescent="0.3">
      <c r="B28" s="953" t="s">
        <v>32</v>
      </c>
      <c r="C28" s="108" t="s">
        <v>14</v>
      </c>
      <c r="D28" s="171"/>
      <c r="P28" s="103"/>
    </row>
    <row r="33" spans="1:16" ht="23" x14ac:dyDescent="0.5">
      <c r="A33" s="794" t="s">
        <v>34</v>
      </c>
      <c r="B33" s="1479" t="s">
        <v>35</v>
      </c>
      <c r="C33" s="1480"/>
      <c r="D33" s="1480"/>
      <c r="E33" s="1480"/>
      <c r="F33" s="1480"/>
      <c r="G33" s="1480"/>
      <c r="H33" s="1480"/>
      <c r="I33" s="1480"/>
      <c r="J33" s="1480"/>
      <c r="K33" s="1480"/>
      <c r="L33" s="1480"/>
      <c r="M33" s="1480"/>
      <c r="N33" s="1480"/>
      <c r="O33" s="1480"/>
      <c r="P33" s="1481"/>
    </row>
    <row r="34" spans="1:16" x14ac:dyDescent="0.25">
      <c r="B34" s="1482" t="s">
        <v>36</v>
      </c>
      <c r="C34" s="1483"/>
      <c r="D34" s="1483"/>
      <c r="E34" s="1483"/>
      <c r="F34" s="1483"/>
      <c r="G34" s="1483"/>
      <c r="H34" s="1483"/>
      <c r="I34" s="1483"/>
      <c r="J34" s="1483"/>
      <c r="K34" s="1483"/>
      <c r="L34" s="1483"/>
      <c r="M34" s="1483"/>
      <c r="N34" s="1483"/>
      <c r="O34" s="1483"/>
      <c r="P34" s="1484"/>
    </row>
    <row r="35" spans="1:16" x14ac:dyDescent="0.25">
      <c r="B35" s="1482"/>
      <c r="C35" s="1483"/>
      <c r="D35" s="1483"/>
      <c r="E35" s="1483"/>
      <c r="F35" s="1483"/>
      <c r="G35" s="1483"/>
      <c r="H35" s="1483"/>
      <c r="I35" s="1483"/>
      <c r="J35" s="1483"/>
      <c r="K35" s="1483"/>
      <c r="L35" s="1483"/>
      <c r="M35" s="1483"/>
      <c r="N35" s="1483"/>
      <c r="O35" s="1483"/>
      <c r="P35" s="1484"/>
    </row>
    <row r="36" spans="1:16" x14ac:dyDescent="0.25">
      <c r="B36" s="104"/>
      <c r="P36" s="103"/>
    </row>
    <row r="37" spans="1:16" x14ac:dyDescent="0.25">
      <c r="A37" s="296">
        <v>1</v>
      </c>
      <c r="B37" s="1482" t="s">
        <v>37</v>
      </c>
      <c r="C37" s="1483"/>
      <c r="D37" s="1483"/>
      <c r="E37" s="1483"/>
      <c r="F37" s="1483"/>
      <c r="G37" s="1483"/>
      <c r="H37" s="1483"/>
      <c r="I37" s="1483"/>
      <c r="J37" s="1483"/>
      <c r="K37" s="1483"/>
      <c r="L37" s="1483"/>
      <c r="M37" s="1483"/>
      <c r="N37" s="1483"/>
      <c r="O37" s="1483"/>
      <c r="P37" s="1484"/>
    </row>
    <row r="38" spans="1:16" x14ac:dyDescent="0.25">
      <c r="B38" s="1482"/>
      <c r="C38" s="1483"/>
      <c r="D38" s="1483"/>
      <c r="E38" s="1483"/>
      <c r="F38" s="1483"/>
      <c r="G38" s="1483"/>
      <c r="H38" s="1483"/>
      <c r="I38" s="1483"/>
      <c r="J38" s="1483"/>
      <c r="K38" s="1483"/>
      <c r="L38" s="1483"/>
      <c r="M38" s="1483"/>
      <c r="N38" s="1483"/>
      <c r="O38" s="1483"/>
      <c r="P38" s="1484"/>
    </row>
    <row r="39" spans="1:16" ht="13" x14ac:dyDescent="0.3">
      <c r="B39" s="105"/>
      <c r="C39" s="102"/>
      <c r="D39" s="102"/>
      <c r="E39" s="102"/>
      <c r="F39" s="102"/>
      <c r="G39" s="102"/>
      <c r="H39" s="102"/>
      <c r="I39" s="102"/>
      <c r="J39" s="102"/>
      <c r="K39" s="102"/>
      <c r="L39" s="102"/>
      <c r="M39" s="102"/>
      <c r="N39" s="102"/>
      <c r="O39" s="102"/>
      <c r="P39" s="106"/>
    </row>
    <row r="40" spans="1:16" ht="13" x14ac:dyDescent="0.3">
      <c r="A40" s="296">
        <v>2</v>
      </c>
      <c r="B40" s="104" t="s">
        <v>38</v>
      </c>
      <c r="C40" s="901"/>
      <c r="D40" s="102"/>
      <c r="E40" s="102"/>
      <c r="F40" s="102"/>
      <c r="G40" s="102"/>
      <c r="H40" s="102"/>
      <c r="I40" s="102"/>
      <c r="J40" s="102"/>
      <c r="K40" s="102"/>
      <c r="L40" s="102"/>
      <c r="M40" s="102"/>
      <c r="N40" s="102"/>
      <c r="O40" s="102"/>
      <c r="P40" s="106"/>
    </row>
    <row r="41" spans="1:16" ht="13" x14ac:dyDescent="0.3">
      <c r="B41" s="105"/>
      <c r="C41" s="102"/>
      <c r="D41" s="102"/>
      <c r="E41" s="102"/>
      <c r="F41" s="102"/>
      <c r="G41" s="102"/>
      <c r="H41" s="102"/>
      <c r="I41" s="102"/>
      <c r="J41" s="102"/>
      <c r="K41" s="102"/>
      <c r="L41" s="102"/>
      <c r="M41" s="102"/>
      <c r="N41" s="102"/>
      <c r="O41" s="102"/>
      <c r="P41" s="106"/>
    </row>
    <row r="42" spans="1:16" ht="13" x14ac:dyDescent="0.3">
      <c r="B42" s="105"/>
      <c r="C42" s="102"/>
      <c r="D42" s="102"/>
      <c r="E42" s="102"/>
      <c r="F42" s="102"/>
      <c r="G42" s="102"/>
      <c r="H42" s="102"/>
      <c r="I42" s="102"/>
      <c r="J42" s="102"/>
      <c r="K42" s="102"/>
      <c r="L42" s="102"/>
      <c r="M42" s="102"/>
      <c r="N42" s="102"/>
      <c r="O42" s="102"/>
      <c r="P42" s="106"/>
    </row>
    <row r="43" spans="1:16" x14ac:dyDescent="0.25">
      <c r="A43" s="296">
        <v>3</v>
      </c>
      <c r="B43" s="1476" t="str">
        <f>"The "&amp;FY&amp;" Kiwi Park set of accounts also includes a Statement of Cash Flows for the "&amp;FY-1&amp;" year as comparative figures."</f>
        <v>The 2026 Kiwi Park set of accounts also includes a Statement of Cash Flows for the 2025 year as comparative figures.</v>
      </c>
      <c r="C43" s="1477"/>
      <c r="D43" s="1477"/>
      <c r="E43" s="1477"/>
      <c r="F43" s="1477"/>
      <c r="G43" s="1477"/>
      <c r="H43" s="1477"/>
      <c r="I43" s="1477"/>
      <c r="J43" s="1477"/>
      <c r="K43" s="1477"/>
      <c r="L43" s="1477"/>
      <c r="M43" s="1477"/>
      <c r="N43" s="1477"/>
      <c r="O43" s="1477"/>
      <c r="P43" s="1478"/>
    </row>
    <row r="44" spans="1:16" ht="13" x14ac:dyDescent="0.3">
      <c r="B44" s="105"/>
      <c r="C44" s="102"/>
      <c r="D44" s="102"/>
      <c r="E44" s="102"/>
      <c r="F44" s="102"/>
      <c r="G44" s="102"/>
      <c r="H44" s="102"/>
      <c r="I44" s="102"/>
      <c r="J44" s="102"/>
      <c r="K44" s="102"/>
      <c r="L44" s="102"/>
      <c r="M44" s="102"/>
      <c r="N44" s="102"/>
      <c r="O44" s="102"/>
      <c r="P44" s="106"/>
    </row>
    <row r="45" spans="1:16" ht="12.75" customHeight="1" x14ac:dyDescent="0.25">
      <c r="A45" s="296">
        <v>4</v>
      </c>
      <c r="B45" s="1469" t="s">
        <v>39</v>
      </c>
      <c r="C45" s="1470"/>
      <c r="D45" s="1470"/>
      <c r="E45" s="1470"/>
      <c r="F45" s="1470"/>
      <c r="G45" s="1470"/>
      <c r="H45" s="1470"/>
      <c r="I45" s="1470"/>
      <c r="J45" s="1470"/>
      <c r="K45" s="1470"/>
      <c r="L45" s="1470"/>
      <c r="M45" s="1470"/>
      <c r="N45" s="1470"/>
      <c r="O45" s="1470"/>
      <c r="P45" s="1471"/>
    </row>
    <row r="46" spans="1:16" ht="13" x14ac:dyDescent="0.25">
      <c r="B46" s="852"/>
      <c r="C46" s="849"/>
      <c r="D46" s="849"/>
      <c r="E46" s="849"/>
      <c r="F46" s="849"/>
      <c r="G46" s="849"/>
      <c r="H46" s="849"/>
      <c r="I46" s="849"/>
      <c r="J46" s="849"/>
      <c r="K46" s="849"/>
      <c r="L46" s="849"/>
      <c r="M46" s="849"/>
      <c r="N46" s="849"/>
      <c r="O46" s="849"/>
      <c r="P46" s="850"/>
    </row>
    <row r="47" spans="1:16" x14ac:dyDescent="0.25">
      <c r="A47" s="1111">
        <v>4</v>
      </c>
      <c r="B47" s="104" t="s">
        <v>40</v>
      </c>
      <c r="P47" s="103"/>
    </row>
    <row r="48" spans="1:16" ht="25.5" customHeight="1" x14ac:dyDescent="0.25">
      <c r="A48" s="1111"/>
      <c r="B48" s="902"/>
      <c r="C48" s="1105" t="s">
        <v>41</v>
      </c>
      <c r="D48" s="1106"/>
      <c r="E48" s="1106"/>
      <c r="F48" s="1467" t="s">
        <v>42</v>
      </c>
      <c r="G48" s="1467"/>
      <c r="H48" s="1467"/>
      <c r="I48" s="1467"/>
      <c r="J48" s="1467"/>
      <c r="K48" s="1467"/>
      <c r="L48" s="1467"/>
      <c r="M48" s="1467"/>
      <c r="N48" s="1467"/>
      <c r="O48" s="1467"/>
      <c r="P48" s="1468"/>
    </row>
    <row r="49" spans="1:16" ht="12.75" customHeight="1" x14ac:dyDescent="0.25">
      <c r="A49" s="1111"/>
      <c r="B49" s="902"/>
      <c r="C49" s="1105" t="s">
        <v>43</v>
      </c>
      <c r="D49" s="1106"/>
      <c r="E49" s="1106"/>
      <c r="F49" s="1106" t="s">
        <v>44</v>
      </c>
      <c r="G49" s="1106"/>
      <c r="H49" s="1106"/>
      <c r="I49" s="1106"/>
      <c r="J49" s="1106"/>
      <c r="K49" s="1106"/>
      <c r="L49" s="1106"/>
      <c r="M49" s="1106"/>
      <c r="N49" s="1106"/>
      <c r="O49" s="1106"/>
      <c r="P49" s="1107"/>
    </row>
    <row r="50" spans="1:16" ht="28.5" customHeight="1" x14ac:dyDescent="0.25">
      <c r="A50" s="1111"/>
      <c r="B50" s="902"/>
      <c r="C50" s="1105" t="s">
        <v>45</v>
      </c>
      <c r="D50" s="1106"/>
      <c r="E50" s="1106"/>
      <c r="F50" s="1467" t="s">
        <v>46</v>
      </c>
      <c r="G50" s="1467"/>
      <c r="H50" s="1467"/>
      <c r="I50" s="1467"/>
      <c r="J50" s="1467"/>
      <c r="K50" s="1467"/>
      <c r="L50" s="1467"/>
      <c r="M50" s="1467"/>
      <c r="N50" s="1467"/>
      <c r="O50" s="1467"/>
      <c r="P50" s="1468"/>
    </row>
    <row r="51" spans="1:16" ht="25.5" customHeight="1" x14ac:dyDescent="0.25">
      <c r="A51" s="1111"/>
      <c r="B51" s="902"/>
      <c r="C51" s="1105" t="s">
        <v>47</v>
      </c>
      <c r="D51" s="1106"/>
      <c r="E51" s="1106"/>
      <c r="F51" s="1467" t="s">
        <v>48</v>
      </c>
      <c r="G51" s="1467"/>
      <c r="H51" s="1467"/>
      <c r="I51" s="1467"/>
      <c r="J51" s="1467"/>
      <c r="K51" s="1467"/>
      <c r="L51" s="1467"/>
      <c r="M51" s="1467"/>
      <c r="N51" s="1467"/>
      <c r="O51" s="1467"/>
      <c r="P51" s="1468"/>
    </row>
    <row r="52" spans="1:16" ht="12.75" customHeight="1" x14ac:dyDescent="0.25">
      <c r="A52" s="1111"/>
      <c r="B52" s="902"/>
      <c r="C52" s="1105" t="s">
        <v>49</v>
      </c>
      <c r="D52" s="1106"/>
      <c r="E52" s="1106"/>
      <c r="F52" s="1106" t="s">
        <v>50</v>
      </c>
      <c r="G52" s="1106"/>
      <c r="H52" s="1106"/>
      <c r="I52" s="1106"/>
      <c r="J52" s="1106"/>
      <c r="K52" s="1106"/>
      <c r="L52" s="1106"/>
      <c r="M52" s="1106"/>
      <c r="N52" s="1106"/>
      <c r="O52" s="1106"/>
      <c r="P52" s="1107"/>
    </row>
    <row r="53" spans="1:16" ht="25.5" customHeight="1" x14ac:dyDescent="0.25">
      <c r="A53" s="1111"/>
      <c r="B53" s="902"/>
      <c r="C53" s="1105" t="s">
        <v>51</v>
      </c>
      <c r="D53" s="1106"/>
      <c r="E53" s="1106"/>
      <c r="F53" s="1467" t="s">
        <v>52</v>
      </c>
      <c r="G53" s="1467"/>
      <c r="H53" s="1467"/>
      <c r="I53" s="1467"/>
      <c r="J53" s="1467"/>
      <c r="K53" s="1467"/>
      <c r="L53" s="1467"/>
      <c r="M53" s="1467"/>
      <c r="N53" s="1467"/>
      <c r="O53" s="1467"/>
      <c r="P53" s="1468"/>
    </row>
    <row r="54" spans="1:16" x14ac:dyDescent="0.25">
      <c r="A54" s="1111"/>
      <c r="B54" s="151"/>
      <c r="C54" s="1105" t="s">
        <v>53</v>
      </c>
      <c r="D54" s="1106"/>
      <c r="E54" s="1106"/>
      <c r="F54" s="1106" t="s">
        <v>54</v>
      </c>
      <c r="G54" s="1106"/>
      <c r="H54" s="1106"/>
      <c r="I54" s="1106"/>
      <c r="J54" s="1106"/>
      <c r="K54" s="1106"/>
      <c r="L54" s="1106"/>
      <c r="M54" s="1106"/>
      <c r="N54" s="1106"/>
      <c r="O54" s="1106"/>
      <c r="P54" s="1107"/>
    </row>
    <row r="55" spans="1:16" x14ac:dyDescent="0.25">
      <c r="A55" s="1111"/>
      <c r="B55" s="151"/>
      <c r="C55" s="1105" t="s">
        <v>55</v>
      </c>
      <c r="D55" s="1106"/>
      <c r="E55" s="1106"/>
      <c r="F55" s="1106" t="s">
        <v>56</v>
      </c>
      <c r="G55" s="1106"/>
      <c r="H55" s="1106"/>
      <c r="I55" s="1106"/>
      <c r="J55" s="1106"/>
      <c r="K55" s="1106"/>
      <c r="L55" s="1106"/>
      <c r="M55" s="1106"/>
      <c r="N55" s="1106"/>
      <c r="O55" s="1106"/>
      <c r="P55" s="1107"/>
    </row>
    <row r="56" spans="1:16" x14ac:dyDescent="0.25">
      <c r="A56" s="1111"/>
      <c r="B56" s="151"/>
      <c r="C56" s="1105" t="s">
        <v>51</v>
      </c>
      <c r="D56" s="1106"/>
      <c r="E56" s="1106"/>
      <c r="F56" s="1106" t="s">
        <v>56</v>
      </c>
      <c r="G56" s="1106"/>
      <c r="H56" s="1106"/>
      <c r="I56" s="1106"/>
      <c r="J56" s="1106"/>
      <c r="K56" s="1106"/>
      <c r="L56" s="1106"/>
      <c r="M56" s="1106"/>
      <c r="N56" s="1106"/>
      <c r="O56" s="1106"/>
      <c r="P56" s="1107"/>
    </row>
    <row r="57" spans="1:16" ht="26.25" customHeight="1" x14ac:dyDescent="0.25">
      <c r="A57" s="1111"/>
      <c r="B57" s="151"/>
      <c r="C57" s="1108" t="s">
        <v>57</v>
      </c>
      <c r="D57" s="1106"/>
      <c r="E57" s="1106"/>
      <c r="F57" s="1106" t="s">
        <v>58</v>
      </c>
      <c r="G57" s="1106"/>
      <c r="H57" s="1106"/>
      <c r="I57" s="1106"/>
      <c r="J57" s="1106"/>
      <c r="K57" s="1467" t="s">
        <v>59</v>
      </c>
      <c r="L57" s="1472"/>
      <c r="M57" s="1472"/>
      <c r="N57" s="1472"/>
      <c r="O57" s="1472"/>
      <c r="P57" s="1473"/>
    </row>
    <row r="58" spans="1:16" ht="29.25" customHeight="1" x14ac:dyDescent="0.25">
      <c r="A58" s="1111"/>
      <c r="B58" s="151"/>
      <c r="C58" s="1108" t="s">
        <v>60</v>
      </c>
      <c r="D58" s="1106"/>
      <c r="E58" s="1106"/>
      <c r="F58" s="1106" t="s">
        <v>58</v>
      </c>
      <c r="G58" s="1106"/>
      <c r="H58" s="1106"/>
      <c r="I58" s="1106"/>
      <c r="J58" s="1106"/>
      <c r="K58" s="1467" t="s">
        <v>59</v>
      </c>
      <c r="L58" s="1472"/>
      <c r="M58" s="1472"/>
      <c r="N58" s="1472"/>
      <c r="O58" s="1472"/>
      <c r="P58" s="1473"/>
    </row>
    <row r="59" spans="1:16" ht="28.5" customHeight="1" x14ac:dyDescent="0.25">
      <c r="A59" s="1111"/>
      <c r="B59" s="151"/>
      <c r="C59" s="1108" t="s">
        <v>61</v>
      </c>
      <c r="D59" s="1106"/>
      <c r="E59" s="1106"/>
      <c r="F59" s="1106" t="s">
        <v>58</v>
      </c>
      <c r="G59" s="1106"/>
      <c r="H59" s="1106"/>
      <c r="I59" s="1106"/>
      <c r="J59" s="1106"/>
      <c r="K59" s="1467" t="s">
        <v>59</v>
      </c>
      <c r="L59" s="1472"/>
      <c r="M59" s="1472"/>
      <c r="N59" s="1472"/>
      <c r="O59" s="1472"/>
      <c r="P59" s="1473"/>
    </row>
    <row r="60" spans="1:16" ht="28.5" customHeight="1" x14ac:dyDescent="0.25">
      <c r="A60" s="1111"/>
      <c r="B60" s="151"/>
      <c r="C60" s="1108" t="s">
        <v>62</v>
      </c>
      <c r="D60" s="1106"/>
      <c r="E60" s="1106"/>
      <c r="F60" s="1106" t="s">
        <v>58</v>
      </c>
      <c r="G60" s="1106"/>
      <c r="H60" s="1106"/>
      <c r="I60" s="1106"/>
      <c r="J60" s="1106"/>
      <c r="K60" s="1467" t="s">
        <v>59</v>
      </c>
      <c r="L60" s="1472"/>
      <c r="M60" s="1472"/>
      <c r="N60" s="1472"/>
      <c r="O60" s="1472"/>
      <c r="P60" s="1473"/>
    </row>
    <row r="61" spans="1:16" ht="32.25" customHeight="1" x14ac:dyDescent="0.25">
      <c r="A61" s="1111"/>
      <c r="B61" s="151"/>
      <c r="C61" s="1108" t="s">
        <v>63</v>
      </c>
      <c r="D61" s="1106"/>
      <c r="E61" s="1106"/>
      <c r="F61" s="1106" t="s">
        <v>58</v>
      </c>
      <c r="G61" s="1106"/>
      <c r="H61" s="1106"/>
      <c r="I61" s="1106"/>
      <c r="J61" s="1106"/>
      <c r="K61" s="1467" t="s">
        <v>64</v>
      </c>
      <c r="L61" s="1472"/>
      <c r="M61" s="1472"/>
      <c r="N61" s="1472"/>
      <c r="O61" s="1472"/>
      <c r="P61" s="1473"/>
    </row>
    <row r="62" spans="1:16" x14ac:dyDescent="0.25">
      <c r="A62" s="1111"/>
      <c r="B62" s="151"/>
      <c r="C62" s="1108" t="s">
        <v>8</v>
      </c>
      <c r="D62" s="1106"/>
      <c r="E62" s="1106"/>
      <c r="F62" s="1106" t="s">
        <v>65</v>
      </c>
      <c r="G62" s="1106"/>
      <c r="H62" s="1106"/>
      <c r="I62" s="1106"/>
      <c r="J62" s="1106"/>
      <c r="K62" s="1106"/>
      <c r="L62" s="1106"/>
      <c r="M62" s="1106"/>
      <c r="N62" s="1106"/>
      <c r="O62" s="1106"/>
      <c r="P62" s="1107"/>
    </row>
    <row r="63" spans="1:16" ht="33" customHeight="1" x14ac:dyDescent="0.25">
      <c r="A63" s="1111"/>
      <c r="B63" s="151"/>
      <c r="C63" s="1105" t="s">
        <v>9</v>
      </c>
      <c r="D63" s="1109"/>
      <c r="E63" s="1109"/>
      <c r="F63" s="1467" t="s">
        <v>66</v>
      </c>
      <c r="G63" s="1467"/>
      <c r="H63" s="1467"/>
      <c r="I63" s="1467"/>
      <c r="J63" s="1467"/>
      <c r="K63" s="1467" t="s">
        <v>67</v>
      </c>
      <c r="L63" s="1467"/>
      <c r="M63" s="1467"/>
      <c r="N63" s="1467"/>
      <c r="O63" s="1467"/>
      <c r="P63" s="1468"/>
    </row>
    <row r="64" spans="1:16" ht="12.75" customHeight="1" x14ac:dyDescent="0.25">
      <c r="A64" s="1111"/>
      <c r="B64" s="151"/>
      <c r="C64" s="1108" t="s">
        <v>33</v>
      </c>
      <c r="D64" s="1106"/>
      <c r="E64" s="1106"/>
      <c r="F64" s="1106" t="s">
        <v>68</v>
      </c>
      <c r="G64" s="1106"/>
      <c r="H64" s="1106"/>
      <c r="I64" s="1106"/>
      <c r="J64" s="1106"/>
      <c r="K64" s="1467" t="s">
        <v>64</v>
      </c>
      <c r="L64" s="1472"/>
      <c r="M64" s="1472"/>
      <c r="N64" s="1472"/>
      <c r="O64" s="1472"/>
      <c r="P64" s="1473"/>
    </row>
    <row r="65" spans="1:16" ht="27.75" customHeight="1" x14ac:dyDescent="0.25">
      <c r="A65" s="1111"/>
      <c r="B65" s="151"/>
      <c r="C65" s="1108" t="s">
        <v>11</v>
      </c>
      <c r="D65" s="1106"/>
      <c r="E65" s="1106"/>
      <c r="F65" s="1467" t="s">
        <v>69</v>
      </c>
      <c r="G65" s="1467"/>
      <c r="H65" s="1467"/>
      <c r="I65" s="1467"/>
      <c r="J65" s="1467"/>
      <c r="K65" s="1467" t="s">
        <v>67</v>
      </c>
      <c r="L65" s="1467"/>
      <c r="M65" s="1467"/>
      <c r="N65" s="1467"/>
      <c r="O65" s="1467"/>
      <c r="P65" s="1468"/>
    </row>
    <row r="66" spans="1:16" ht="30.75" customHeight="1" x14ac:dyDescent="0.25">
      <c r="A66" s="1111"/>
      <c r="B66" s="151"/>
      <c r="C66" s="1108" t="s">
        <v>12</v>
      </c>
      <c r="D66" s="1106"/>
      <c r="E66" s="1106"/>
      <c r="F66" s="1106" t="s">
        <v>70</v>
      </c>
      <c r="G66" s="1106"/>
      <c r="H66" s="1106"/>
      <c r="I66" s="1106"/>
      <c r="J66" s="1106"/>
      <c r="K66" s="1467" t="s">
        <v>71</v>
      </c>
      <c r="L66" s="1467"/>
      <c r="M66" s="1467"/>
      <c r="N66" s="1467"/>
      <c r="O66" s="1467"/>
      <c r="P66" s="1468"/>
    </row>
    <row r="67" spans="1:16" ht="13" x14ac:dyDescent="0.3">
      <c r="B67" s="105"/>
      <c r="C67" s="102"/>
      <c r="D67" s="102"/>
      <c r="E67" s="102"/>
      <c r="F67" s="102"/>
      <c r="G67" s="102"/>
      <c r="H67" s="102"/>
      <c r="I67" s="102"/>
      <c r="J67" s="102"/>
      <c r="K67" s="102"/>
      <c r="L67" s="102"/>
      <c r="M67" s="102"/>
      <c r="N67" s="102"/>
      <c r="O67" s="102"/>
      <c r="P67" s="106"/>
    </row>
    <row r="68" spans="1:16" ht="13" x14ac:dyDescent="0.3">
      <c r="A68" s="296">
        <v>5</v>
      </c>
      <c r="B68" s="1476" t="s">
        <v>72</v>
      </c>
      <c r="C68" s="1477"/>
      <c r="D68" s="1477"/>
      <c r="E68" s="1477"/>
      <c r="F68" s="1477"/>
      <c r="G68" s="1477"/>
      <c r="H68" s="1477"/>
      <c r="I68" s="1477"/>
      <c r="J68" s="1477"/>
      <c r="K68" s="1477"/>
      <c r="L68" s="1477"/>
      <c r="M68" s="1477"/>
      <c r="N68" s="1477"/>
      <c r="O68" s="1477"/>
      <c r="P68" s="1478"/>
    </row>
    <row r="69" spans="1:16" ht="13" x14ac:dyDescent="0.3">
      <c r="B69" s="953" t="s">
        <v>32</v>
      </c>
      <c r="C69" s="903" t="s">
        <v>41</v>
      </c>
      <c r="D69" s="847"/>
      <c r="E69" s="847"/>
      <c r="F69" s="847"/>
      <c r="G69" s="847"/>
      <c r="H69" s="847"/>
      <c r="I69" s="847"/>
      <c r="J69" s="847"/>
      <c r="K69" s="847"/>
      <c r="L69" s="847"/>
      <c r="M69" s="847"/>
      <c r="N69" s="847"/>
      <c r="O69" s="847"/>
      <c r="P69" s="848"/>
    </row>
    <row r="70" spans="1:16" ht="13" x14ac:dyDescent="0.3">
      <c r="B70" s="953" t="s">
        <v>32</v>
      </c>
      <c r="C70" s="108" t="s">
        <v>73</v>
      </c>
      <c r="D70" s="847"/>
      <c r="E70" s="847"/>
      <c r="F70" s="847"/>
      <c r="G70" s="847"/>
      <c r="H70" s="847"/>
      <c r="I70" s="847"/>
      <c r="J70" s="847"/>
      <c r="K70" s="847"/>
      <c r="L70" s="847"/>
      <c r="M70" s="847"/>
      <c r="N70" s="847"/>
      <c r="O70" s="847"/>
      <c r="P70" s="848"/>
    </row>
    <row r="71" spans="1:16" ht="13" x14ac:dyDescent="0.3">
      <c r="B71" s="953" t="s">
        <v>32</v>
      </c>
      <c r="C71" s="108" t="s">
        <v>74</v>
      </c>
      <c r="D71" s="847"/>
      <c r="E71" s="847"/>
      <c r="F71" s="847"/>
      <c r="G71" s="847"/>
      <c r="H71" s="847"/>
      <c r="I71" s="847"/>
      <c r="J71" s="847"/>
      <c r="K71" s="847"/>
      <c r="L71" s="847"/>
      <c r="M71" s="847"/>
      <c r="N71" s="847"/>
      <c r="O71" s="847"/>
      <c r="P71" s="848"/>
    </row>
    <row r="72" spans="1:16" ht="13" x14ac:dyDescent="0.3">
      <c r="B72" s="953" t="s">
        <v>32</v>
      </c>
      <c r="C72" s="108" t="s">
        <v>75</v>
      </c>
      <c r="O72" s="108"/>
      <c r="P72" s="103"/>
    </row>
    <row r="73" spans="1:16" ht="13" x14ac:dyDescent="0.3">
      <c r="B73" s="953" t="s">
        <v>32</v>
      </c>
      <c r="C73" s="108" t="s">
        <v>76</v>
      </c>
      <c r="O73" s="108"/>
      <c r="P73" s="103"/>
    </row>
    <row r="74" spans="1:16" ht="13" x14ac:dyDescent="0.3">
      <c r="B74" s="953" t="s">
        <v>32</v>
      </c>
      <c r="C74" s="108" t="s">
        <v>63</v>
      </c>
      <c r="O74" s="108"/>
      <c r="P74" s="103"/>
    </row>
    <row r="75" spans="1:16" ht="13" x14ac:dyDescent="0.3">
      <c r="B75" s="953" t="s">
        <v>32</v>
      </c>
      <c r="C75" s="108" t="s">
        <v>17</v>
      </c>
      <c r="O75" s="108"/>
      <c r="P75" s="103"/>
    </row>
    <row r="76" spans="1:16" ht="13" x14ac:dyDescent="0.3">
      <c r="B76" s="107"/>
      <c r="C76" s="108"/>
      <c r="O76" s="108"/>
      <c r="P76" s="103"/>
    </row>
    <row r="77" spans="1:16" x14ac:dyDescent="0.25">
      <c r="A77" s="296">
        <v>6</v>
      </c>
      <c r="B77" s="1476" t="s">
        <v>77</v>
      </c>
      <c r="C77" s="1477"/>
      <c r="D77" s="1477"/>
      <c r="E77" s="1477"/>
      <c r="F77" s="1477"/>
      <c r="G77" s="1477"/>
      <c r="H77" s="1477"/>
      <c r="I77" s="1477"/>
      <c r="J77" s="1477"/>
      <c r="K77" s="1477"/>
      <c r="L77" s="1477"/>
      <c r="M77" s="1477"/>
      <c r="N77" s="1477"/>
      <c r="O77" s="1477"/>
      <c r="P77" s="1478"/>
    </row>
    <row r="78" spans="1:16" ht="13" x14ac:dyDescent="0.3">
      <c r="B78" s="954" t="s">
        <v>78</v>
      </c>
      <c r="C78" s="1477" t="s">
        <v>79</v>
      </c>
      <c r="D78" s="1477"/>
      <c r="E78" s="1477"/>
      <c r="F78" s="1477"/>
      <c r="G78" s="1477"/>
      <c r="H78" s="1477"/>
      <c r="I78" s="1477"/>
      <c r="J78" s="1477"/>
      <c r="K78" s="1477"/>
      <c r="L78" s="1477"/>
      <c r="M78" s="1477"/>
      <c r="N78" s="1477"/>
      <c r="O78" s="1477"/>
      <c r="P78" s="1478"/>
    </row>
    <row r="79" spans="1:16" ht="27" customHeight="1" x14ac:dyDescent="0.25">
      <c r="B79" s="954" t="s">
        <v>80</v>
      </c>
      <c r="C79" s="1483" t="s">
        <v>81</v>
      </c>
      <c r="D79" s="1483"/>
      <c r="E79" s="1483"/>
      <c r="F79" s="1483"/>
      <c r="G79" s="1483"/>
      <c r="H79" s="1483"/>
      <c r="I79" s="1483"/>
      <c r="J79" s="1483"/>
      <c r="K79" s="1483"/>
      <c r="L79" s="1483"/>
      <c r="M79" s="1483"/>
      <c r="N79" s="1483"/>
      <c r="O79" s="1483"/>
      <c r="P79" s="1484"/>
    </row>
    <row r="80" spans="1:16" ht="40.5" customHeight="1" x14ac:dyDescent="0.25">
      <c r="B80" s="954" t="s">
        <v>82</v>
      </c>
      <c r="C80" s="1483" t="s">
        <v>83</v>
      </c>
      <c r="D80" s="1483"/>
      <c r="E80" s="1483"/>
      <c r="F80" s="1483"/>
      <c r="G80" s="1483"/>
      <c r="H80" s="1483"/>
      <c r="I80" s="1483"/>
      <c r="J80" s="1483"/>
      <c r="K80" s="1483"/>
      <c r="L80" s="1483"/>
      <c r="M80" s="1483"/>
      <c r="N80" s="1483"/>
      <c r="O80" s="1483"/>
      <c r="P80" s="1484"/>
    </row>
    <row r="81" spans="1:16" x14ac:dyDescent="0.25">
      <c r="B81" s="954" t="s">
        <v>84</v>
      </c>
      <c r="C81" s="1499" t="s">
        <v>85</v>
      </c>
      <c r="D81" s="1501"/>
      <c r="E81" s="1501"/>
      <c r="F81" s="1501"/>
      <c r="G81" s="1501"/>
      <c r="H81" s="1501"/>
      <c r="I81" s="1501"/>
      <c r="J81" s="1501"/>
      <c r="K81" s="1501"/>
      <c r="L81" s="1501"/>
      <c r="M81" s="1501"/>
      <c r="N81" s="1501"/>
      <c r="O81" s="1501"/>
      <c r="P81" s="1502"/>
    </row>
    <row r="82" spans="1:16" ht="45.75" customHeight="1" x14ac:dyDescent="0.25">
      <c r="B82" s="954" t="s">
        <v>86</v>
      </c>
      <c r="C82" s="1483" t="s">
        <v>87</v>
      </c>
      <c r="D82" s="1483"/>
      <c r="E82" s="1483"/>
      <c r="F82" s="1483"/>
      <c r="G82" s="1483"/>
      <c r="H82" s="1483"/>
      <c r="I82" s="1483"/>
      <c r="J82" s="1483"/>
      <c r="K82" s="1483"/>
      <c r="L82" s="1483"/>
      <c r="M82" s="1483"/>
      <c r="N82" s="1483"/>
      <c r="O82" s="1483"/>
      <c r="P82" s="1484"/>
    </row>
    <row r="83" spans="1:16" ht="13" x14ac:dyDescent="0.3">
      <c r="B83" s="954" t="s">
        <v>88</v>
      </c>
      <c r="C83" s="844" t="s">
        <v>89</v>
      </c>
      <c r="D83" s="847"/>
      <c r="E83" s="847"/>
      <c r="F83" s="847"/>
      <c r="G83" s="847"/>
      <c r="H83" s="847"/>
      <c r="I83" s="847"/>
      <c r="J83" s="847"/>
      <c r="K83" s="847"/>
      <c r="L83" s="847"/>
      <c r="M83" s="847"/>
      <c r="N83" s="847"/>
      <c r="O83" s="976">
        <f>'St of Accounting Policies'!D13</f>
        <v>0</v>
      </c>
      <c r="P83" s="848"/>
    </row>
    <row r="84" spans="1:16" ht="26.25" customHeight="1" x14ac:dyDescent="0.25">
      <c r="B84" s="954" t="s">
        <v>90</v>
      </c>
      <c r="C84" s="1499" t="s">
        <v>91</v>
      </c>
      <c r="D84" s="1499"/>
      <c r="E84" s="1499"/>
      <c r="F84" s="1499"/>
      <c r="G84" s="1499"/>
      <c r="H84" s="1499"/>
      <c r="I84" s="1499"/>
      <c r="J84" s="1499"/>
      <c r="K84" s="1499"/>
      <c r="L84" s="1499"/>
      <c r="M84" s="1499"/>
      <c r="N84" s="1499"/>
      <c r="O84" s="1499"/>
      <c r="P84" s="1500"/>
    </row>
    <row r="85" spans="1:16" ht="19.399999999999999" customHeight="1" x14ac:dyDescent="0.25">
      <c r="B85" s="954" t="s">
        <v>92</v>
      </c>
      <c r="C85" s="1470" t="s">
        <v>93</v>
      </c>
      <c r="D85" s="1470"/>
      <c r="E85" s="1470"/>
      <c r="F85" s="1470"/>
      <c r="G85" s="1470"/>
      <c r="H85" s="1470"/>
      <c r="I85" s="1470"/>
      <c r="J85" s="1470"/>
      <c r="K85" s="1470"/>
      <c r="L85" s="1470"/>
      <c r="M85" s="1470"/>
      <c r="N85" s="1470"/>
      <c r="O85" s="1470"/>
      <c r="P85" s="1471"/>
    </row>
    <row r="86" spans="1:16" ht="29.25" customHeight="1" x14ac:dyDescent="0.25">
      <c r="B86" s="954" t="s">
        <v>94</v>
      </c>
      <c r="C86" s="1483" t="s">
        <v>95</v>
      </c>
      <c r="D86" s="1483"/>
      <c r="E86" s="1483"/>
      <c r="F86" s="1483"/>
      <c r="G86" s="1483"/>
      <c r="H86" s="1483"/>
      <c r="I86" s="1483"/>
      <c r="J86" s="1483"/>
      <c r="K86" s="1483"/>
      <c r="L86" s="1483"/>
      <c r="M86" s="1483"/>
      <c r="N86" s="1483"/>
      <c r="O86" s="1483"/>
      <c r="P86" s="1484"/>
    </row>
    <row r="87" spans="1:16" ht="13" x14ac:dyDescent="0.3">
      <c r="B87" s="159"/>
      <c r="C87" s="893"/>
      <c r="D87" s="893"/>
      <c r="E87" s="893"/>
      <c r="F87" s="893"/>
      <c r="G87" s="893"/>
      <c r="H87" s="893"/>
      <c r="I87" s="893"/>
      <c r="J87" s="893"/>
      <c r="K87" s="893"/>
      <c r="L87" s="893"/>
      <c r="M87" s="893"/>
      <c r="N87" s="893"/>
      <c r="O87" s="893"/>
      <c r="P87" s="894"/>
    </row>
    <row r="88" spans="1:16" x14ac:dyDescent="0.25">
      <c r="A88" s="296">
        <v>7</v>
      </c>
      <c r="B88" s="1516" t="s">
        <v>96</v>
      </c>
      <c r="C88" s="1517"/>
      <c r="D88" s="1517"/>
      <c r="E88" s="1517"/>
      <c r="F88" s="1517"/>
      <c r="G88" s="1517"/>
      <c r="H88" s="1517"/>
      <c r="I88" s="1517"/>
      <c r="J88" s="1517"/>
      <c r="K88" s="1517"/>
      <c r="L88" s="1517"/>
      <c r="M88" s="1517"/>
      <c r="N88" s="1517"/>
      <c r="O88" s="1517"/>
      <c r="P88" s="1518"/>
    </row>
    <row r="89" spans="1:16" ht="13" x14ac:dyDescent="0.25">
      <c r="B89" s="895"/>
      <c r="C89" s="896"/>
      <c r="D89" s="896"/>
      <c r="E89" s="896"/>
      <c r="F89" s="896"/>
      <c r="G89" s="896"/>
      <c r="H89" s="896"/>
      <c r="I89" s="896"/>
      <c r="J89" s="896"/>
      <c r="K89" s="896"/>
      <c r="L89" s="896"/>
      <c r="M89" s="896"/>
      <c r="N89" s="896"/>
      <c r="O89" s="896"/>
      <c r="P89" s="897"/>
    </row>
    <row r="90" spans="1:16" x14ac:dyDescent="0.25">
      <c r="A90" s="296">
        <v>8</v>
      </c>
      <c r="B90" s="1482" t="s">
        <v>97</v>
      </c>
      <c r="C90" s="1483"/>
      <c r="D90" s="1483"/>
      <c r="E90" s="1483"/>
      <c r="F90" s="1483"/>
      <c r="G90" s="1483"/>
      <c r="H90" s="1483"/>
      <c r="I90" s="1483"/>
      <c r="J90" s="1483"/>
      <c r="K90" s="1483"/>
      <c r="L90" s="1483"/>
      <c r="M90" s="1483"/>
      <c r="N90" s="1483"/>
      <c r="O90" s="1483"/>
      <c r="P90" s="1484"/>
    </row>
    <row r="91" spans="1:16" ht="27" customHeight="1" x14ac:dyDescent="0.25">
      <c r="B91" s="1482"/>
      <c r="C91" s="1483"/>
      <c r="D91" s="1483"/>
      <c r="E91" s="1483"/>
      <c r="F91" s="1483"/>
      <c r="G91" s="1483"/>
      <c r="H91" s="1483"/>
      <c r="I91" s="1483"/>
      <c r="J91" s="1483"/>
      <c r="K91" s="1483"/>
      <c r="L91" s="1483"/>
      <c r="M91" s="1483"/>
      <c r="N91" s="1483"/>
      <c r="O91" s="1483"/>
      <c r="P91" s="1484"/>
    </row>
    <row r="92" spans="1:16" ht="13" x14ac:dyDescent="0.3">
      <c r="B92" s="109"/>
      <c r="C92" s="110"/>
      <c r="D92" s="110"/>
      <c r="E92" s="110"/>
      <c r="F92" s="110"/>
      <c r="G92" s="110"/>
      <c r="H92" s="110"/>
      <c r="I92" s="110"/>
      <c r="J92" s="110"/>
      <c r="K92" s="110"/>
      <c r="L92" s="110"/>
      <c r="M92" s="110"/>
      <c r="N92" s="110"/>
      <c r="O92" s="110"/>
      <c r="P92" s="111"/>
    </row>
    <row r="93" spans="1:16" ht="13" x14ac:dyDescent="0.3">
      <c r="B93" s="102"/>
    </row>
    <row r="94" spans="1:16" ht="13" x14ac:dyDescent="0.3">
      <c r="B94" s="102"/>
    </row>
    <row r="95" spans="1:16" ht="23" x14ac:dyDescent="0.5">
      <c r="A95" s="794" t="s">
        <v>98</v>
      </c>
      <c r="B95" s="1479" t="s">
        <v>99</v>
      </c>
      <c r="C95" s="1480"/>
      <c r="D95" s="1480"/>
      <c r="E95" s="1480"/>
      <c r="F95" s="1480"/>
      <c r="G95" s="1480"/>
      <c r="H95" s="1480"/>
      <c r="I95" s="1480"/>
      <c r="J95" s="1480"/>
      <c r="K95" s="1480"/>
      <c r="L95" s="1480"/>
      <c r="M95" s="1480"/>
      <c r="N95" s="1480"/>
      <c r="O95" s="1480"/>
      <c r="P95" s="1481"/>
    </row>
    <row r="97" spans="1:17" ht="12.75" customHeight="1" x14ac:dyDescent="0.25">
      <c r="A97" s="1497">
        <v>1</v>
      </c>
      <c r="B97" s="1498" t="s">
        <v>100</v>
      </c>
      <c r="C97" s="1499"/>
      <c r="D97" s="1499"/>
      <c r="E97" s="1499"/>
      <c r="F97" s="1499"/>
      <c r="G97" s="1499"/>
      <c r="H97" s="1499"/>
      <c r="I97" s="1499"/>
      <c r="J97" s="1499"/>
      <c r="K97" s="1499"/>
      <c r="L97" s="1499"/>
      <c r="M97" s="1499"/>
      <c r="N97" s="1499"/>
      <c r="O97" s="1499"/>
      <c r="P97" s="1500"/>
    </row>
    <row r="98" spans="1:17" ht="12.75" customHeight="1" x14ac:dyDescent="0.25">
      <c r="A98" s="1497"/>
      <c r="B98" s="1498"/>
      <c r="C98" s="1499"/>
      <c r="D98" s="1499"/>
      <c r="E98" s="1499"/>
      <c r="F98" s="1499"/>
      <c r="G98" s="1499"/>
      <c r="H98" s="1499"/>
      <c r="I98" s="1499"/>
      <c r="J98" s="1499"/>
      <c r="K98" s="1499"/>
      <c r="L98" s="1499"/>
      <c r="M98" s="1499"/>
      <c r="N98" s="1499"/>
      <c r="O98" s="1499"/>
      <c r="P98" s="1500"/>
    </row>
    <row r="99" spans="1:17" ht="12.75" customHeight="1" x14ac:dyDescent="0.25">
      <c r="A99" s="1497"/>
      <c r="B99" s="1498"/>
      <c r="C99" s="1499"/>
      <c r="D99" s="1499"/>
      <c r="E99" s="1499"/>
      <c r="F99" s="1499"/>
      <c r="G99" s="1499"/>
      <c r="H99" s="1499"/>
      <c r="I99" s="1499"/>
      <c r="J99" s="1499"/>
      <c r="K99" s="1499"/>
      <c r="L99" s="1499"/>
      <c r="M99" s="1499"/>
      <c r="N99" s="1499"/>
      <c r="O99" s="1499"/>
      <c r="P99" s="1500"/>
    </row>
    <row r="100" spans="1:17" ht="12.75" customHeight="1" x14ac:dyDescent="0.45">
      <c r="B100" s="112"/>
      <c r="C100" s="113"/>
      <c r="D100" s="113"/>
      <c r="E100" s="113"/>
      <c r="F100" s="113"/>
      <c r="G100" s="113"/>
      <c r="H100" s="113"/>
      <c r="I100" s="113"/>
      <c r="J100" s="113"/>
      <c r="K100" s="113"/>
      <c r="L100" s="113"/>
      <c r="M100" s="113"/>
      <c r="N100" s="113"/>
      <c r="O100" s="113"/>
      <c r="P100" s="114"/>
    </row>
    <row r="101" spans="1:17" ht="12.75" customHeight="1" x14ac:dyDescent="0.25">
      <c r="A101" s="296">
        <v>2</v>
      </c>
      <c r="B101" s="1506" t="s">
        <v>101</v>
      </c>
      <c r="C101" s="1507"/>
      <c r="D101" s="1507"/>
      <c r="E101" s="1507"/>
      <c r="F101" s="1507"/>
      <c r="G101" s="1507"/>
      <c r="H101" s="1507"/>
      <c r="I101" s="1507"/>
      <c r="J101" s="1507"/>
      <c r="K101" s="1507"/>
      <c r="L101" s="1507"/>
      <c r="M101" s="1507"/>
      <c r="N101" s="1507"/>
      <c r="O101" s="1507"/>
      <c r="P101" s="1508"/>
    </row>
    <row r="102" spans="1:17" ht="12.75" customHeight="1" x14ac:dyDescent="0.45">
      <c r="B102" s="112"/>
      <c r="C102" s="113"/>
      <c r="D102" s="113"/>
      <c r="E102" s="113"/>
      <c r="F102" s="113"/>
      <c r="G102" s="113"/>
      <c r="H102" s="113"/>
      <c r="I102" s="113"/>
      <c r="J102" s="113"/>
      <c r="K102" s="113"/>
      <c r="L102" s="113"/>
      <c r="M102" s="113"/>
      <c r="N102" s="113"/>
      <c r="O102" s="113"/>
      <c r="P102" s="114"/>
    </row>
    <row r="103" spans="1:17" x14ac:dyDescent="0.25">
      <c r="A103" s="1111">
        <v>3</v>
      </c>
      <c r="B103" s="1476" t="s">
        <v>102</v>
      </c>
      <c r="C103" s="1477"/>
      <c r="D103" s="1477"/>
      <c r="E103" s="1477"/>
      <c r="F103" s="1477"/>
      <c r="G103" s="1477"/>
      <c r="H103" s="1477"/>
      <c r="I103" s="1477"/>
      <c r="J103" s="1477"/>
      <c r="K103" s="1477"/>
      <c r="L103" s="1477"/>
      <c r="M103" s="1477"/>
      <c r="N103" s="1477"/>
      <c r="O103" s="1477"/>
      <c r="P103" s="1478"/>
    </row>
    <row r="104" spans="1:17" ht="13" x14ac:dyDescent="0.3">
      <c r="A104" s="1111"/>
      <c r="B104" s="851"/>
      <c r="C104" s="847"/>
      <c r="D104" s="847"/>
      <c r="E104" s="847"/>
      <c r="F104" s="847"/>
      <c r="G104" s="847"/>
      <c r="H104" s="847"/>
      <c r="I104" s="847"/>
      <c r="J104" s="847"/>
      <c r="K104" s="847"/>
      <c r="L104" s="847"/>
      <c r="M104" s="847"/>
      <c r="N104" s="847"/>
      <c r="O104" s="847"/>
      <c r="P104" s="848"/>
    </row>
    <row r="105" spans="1:17" x14ac:dyDescent="0.25">
      <c r="A105" s="1111">
        <v>4</v>
      </c>
      <c r="B105" s="1476" t="s">
        <v>103</v>
      </c>
      <c r="C105" s="1477"/>
      <c r="D105" s="1477"/>
      <c r="E105" s="1477"/>
      <c r="F105" s="1477"/>
      <c r="G105" s="1477"/>
      <c r="H105" s="1477"/>
      <c r="I105" s="1477"/>
      <c r="J105" s="1477"/>
      <c r="K105" s="1477"/>
      <c r="L105" s="1477"/>
      <c r="M105" s="1477"/>
      <c r="N105" s="1477"/>
      <c r="O105" s="1477"/>
      <c r="P105" s="1478"/>
    </row>
    <row r="106" spans="1:17" x14ac:dyDescent="0.25">
      <c r="A106" s="1111"/>
      <c r="B106" s="843"/>
      <c r="C106" s="844"/>
      <c r="D106" s="844"/>
      <c r="E106" s="844"/>
      <c r="F106" s="844"/>
      <c r="G106" s="844"/>
      <c r="H106" s="844"/>
      <c r="I106" s="844"/>
      <c r="J106" s="844"/>
      <c r="K106" s="844"/>
      <c r="L106" s="844"/>
      <c r="M106" s="844"/>
      <c r="N106" s="844"/>
      <c r="O106" s="844"/>
      <c r="P106" s="845"/>
    </row>
    <row r="107" spans="1:17" ht="13" x14ac:dyDescent="0.3">
      <c r="A107" s="1112">
        <v>5</v>
      </c>
      <c r="B107" s="1513" t="s">
        <v>104</v>
      </c>
      <c r="C107" s="1514"/>
      <c r="D107" s="1514"/>
      <c r="E107" s="1514"/>
      <c r="F107" s="1514"/>
      <c r="G107" s="1514"/>
      <c r="H107" s="1514"/>
      <c r="I107" s="1514"/>
      <c r="J107" s="1514"/>
      <c r="K107" s="1514"/>
      <c r="L107" s="1514"/>
      <c r="M107" s="1514"/>
      <c r="N107" s="1514"/>
      <c r="O107" s="1514"/>
      <c r="P107" s="1515"/>
    </row>
    <row r="108" spans="1:17" x14ac:dyDescent="0.25">
      <c r="A108" s="1111"/>
      <c r="B108" s="104"/>
      <c r="P108" s="103"/>
    </row>
    <row r="109" spans="1:17" ht="13" x14ac:dyDescent="0.3">
      <c r="A109" s="1111">
        <v>6</v>
      </c>
      <c r="B109" s="1476" t="s">
        <v>105</v>
      </c>
      <c r="C109" s="1477"/>
      <c r="D109" s="1477"/>
      <c r="E109" s="1477"/>
      <c r="F109" s="1477"/>
      <c r="G109" s="1477"/>
      <c r="H109" s="1477"/>
      <c r="I109" s="1477"/>
      <c r="J109" s="1477"/>
      <c r="K109" s="1477"/>
      <c r="L109" s="1477"/>
      <c r="M109" s="1477"/>
      <c r="N109" s="1477"/>
      <c r="O109" s="1477"/>
      <c r="P109" s="1478"/>
    </row>
    <row r="110" spans="1:17" x14ac:dyDescent="0.25">
      <c r="A110" s="1111"/>
      <c r="B110" s="104"/>
      <c r="P110" s="103"/>
    </row>
    <row r="111" spans="1:17" ht="13" x14ac:dyDescent="0.3">
      <c r="A111" s="1111">
        <v>7</v>
      </c>
      <c r="B111" s="1476" t="s">
        <v>106</v>
      </c>
      <c r="C111" s="1477"/>
      <c r="D111" s="1477"/>
      <c r="E111" s="1477"/>
      <c r="F111" s="1477"/>
      <c r="G111" s="1477"/>
      <c r="H111" s="1477"/>
      <c r="I111" s="1477"/>
      <c r="J111" s="1477"/>
      <c r="K111" s="1477"/>
      <c r="L111" s="1477"/>
      <c r="M111" s="1477"/>
      <c r="N111" s="1477"/>
      <c r="O111" s="1477"/>
      <c r="P111" s="1478"/>
      <c r="Q111" s="1289" t="s">
        <v>107</v>
      </c>
    </row>
    <row r="114" spans="1:16" ht="23" x14ac:dyDescent="0.5">
      <c r="A114" s="794" t="s">
        <v>108</v>
      </c>
      <c r="B114" s="1479" t="s">
        <v>109</v>
      </c>
      <c r="C114" s="1480"/>
      <c r="D114" s="1480"/>
      <c r="E114" s="1480"/>
      <c r="F114" s="1480"/>
      <c r="G114" s="1480"/>
      <c r="H114" s="1480"/>
      <c r="I114" s="1480"/>
      <c r="J114" s="1480"/>
      <c r="K114" s="1480"/>
      <c r="L114" s="1480"/>
      <c r="M114" s="1480"/>
      <c r="N114" s="1480"/>
      <c r="O114" s="1480"/>
      <c r="P114" s="1481"/>
    </row>
    <row r="115" spans="1:16" x14ac:dyDescent="0.25">
      <c r="B115" s="1510" t="s">
        <v>110</v>
      </c>
      <c r="C115" s="1511"/>
      <c r="D115" s="1511"/>
      <c r="E115" s="1511"/>
      <c r="F115" s="1511"/>
      <c r="G115" s="1511"/>
      <c r="H115" s="1511"/>
      <c r="I115" s="1511"/>
      <c r="J115" s="1511"/>
      <c r="K115" s="1511"/>
      <c r="L115" s="1511"/>
      <c r="M115" s="1511"/>
      <c r="N115" s="1511"/>
      <c r="O115" s="1511"/>
      <c r="P115" s="1512"/>
    </row>
    <row r="116" spans="1:16" x14ac:dyDescent="0.25">
      <c r="B116" s="1482"/>
      <c r="C116" s="1483"/>
      <c r="D116" s="1483"/>
      <c r="E116" s="1483"/>
      <c r="F116" s="1483"/>
      <c r="G116" s="1483"/>
      <c r="H116" s="1483"/>
      <c r="I116" s="1483"/>
      <c r="J116" s="1483"/>
      <c r="K116" s="1483"/>
      <c r="L116" s="1483"/>
      <c r="M116" s="1483"/>
      <c r="N116" s="1483"/>
      <c r="O116" s="1483"/>
      <c r="P116" s="1484"/>
    </row>
    <row r="117" spans="1:16" x14ac:dyDescent="0.25">
      <c r="B117" s="1482"/>
      <c r="C117" s="1483"/>
      <c r="D117" s="1483"/>
      <c r="E117" s="1483"/>
      <c r="F117" s="1483"/>
      <c r="G117" s="1483"/>
      <c r="H117" s="1483"/>
      <c r="I117" s="1483"/>
      <c r="J117" s="1483"/>
      <c r="K117" s="1483"/>
      <c r="L117" s="1483"/>
      <c r="M117" s="1483"/>
      <c r="N117" s="1483"/>
      <c r="O117" s="1483"/>
      <c r="P117" s="1484"/>
    </row>
    <row r="118" spans="1:16" x14ac:dyDescent="0.25">
      <c r="B118" s="1485"/>
      <c r="C118" s="1486"/>
      <c r="D118" s="1486"/>
      <c r="E118" s="1486"/>
      <c r="F118" s="1486"/>
      <c r="G118" s="1486"/>
      <c r="H118" s="1486"/>
      <c r="I118" s="1486"/>
      <c r="J118" s="1486"/>
      <c r="K118" s="1486"/>
      <c r="L118" s="1486"/>
      <c r="M118" s="1486"/>
      <c r="N118" s="1486"/>
      <c r="O118" s="1486"/>
      <c r="P118" s="1487"/>
    </row>
    <row r="121" spans="1:16" ht="23" x14ac:dyDescent="0.5">
      <c r="A121" s="794" t="s">
        <v>111</v>
      </c>
      <c r="B121" s="1503" t="s">
        <v>112</v>
      </c>
      <c r="C121" s="1504"/>
      <c r="D121" s="1504"/>
      <c r="E121" s="1504"/>
      <c r="F121" s="1504"/>
      <c r="G121" s="1504"/>
      <c r="H121" s="1504"/>
      <c r="I121" s="1504"/>
      <c r="J121" s="1504"/>
      <c r="K121" s="1504"/>
      <c r="L121" s="1504"/>
      <c r="M121" s="1504"/>
      <c r="N121" s="1504"/>
      <c r="O121" s="1504"/>
      <c r="P121" s="1505"/>
    </row>
    <row r="122" spans="1:16" x14ac:dyDescent="0.25">
      <c r="B122" s="795"/>
      <c r="C122" s="796"/>
      <c r="D122" s="796"/>
      <c r="E122" s="796"/>
      <c r="F122" s="796"/>
      <c r="G122" s="796"/>
      <c r="H122" s="796"/>
      <c r="I122" s="796"/>
      <c r="J122" s="796"/>
      <c r="K122" s="796"/>
      <c r="L122" s="796"/>
      <c r="M122" s="796"/>
      <c r="N122" s="796"/>
      <c r="O122" s="796"/>
      <c r="P122" s="797"/>
    </row>
    <row r="123" spans="1:16" x14ac:dyDescent="0.25">
      <c r="A123" s="296">
        <v>1</v>
      </c>
      <c r="B123" s="1491" t="s">
        <v>113</v>
      </c>
      <c r="C123" s="1492"/>
      <c r="D123" s="1492"/>
      <c r="E123" s="1492"/>
      <c r="F123" s="1492"/>
      <c r="G123" s="1492"/>
      <c r="H123" s="1492"/>
      <c r="I123" s="1492"/>
      <c r="J123" s="1492"/>
      <c r="K123" s="1492"/>
      <c r="L123" s="1492"/>
      <c r="M123" s="1492"/>
      <c r="N123" s="1492"/>
      <c r="O123" s="1492"/>
      <c r="P123" s="1493"/>
    </row>
    <row r="124" spans="1:16" x14ac:dyDescent="0.25">
      <c r="B124" s="1491"/>
      <c r="C124" s="1492"/>
      <c r="D124" s="1492"/>
      <c r="E124" s="1492"/>
      <c r="F124" s="1492"/>
      <c r="G124" s="1492"/>
      <c r="H124" s="1492"/>
      <c r="I124" s="1492"/>
      <c r="J124" s="1492"/>
      <c r="K124" s="1492"/>
      <c r="L124" s="1492"/>
      <c r="M124" s="1492"/>
      <c r="N124" s="1492"/>
      <c r="O124" s="1492"/>
      <c r="P124" s="1493"/>
    </row>
    <row r="125" spans="1:16" x14ac:dyDescent="0.25">
      <c r="B125" s="1491"/>
      <c r="C125" s="1492"/>
      <c r="D125" s="1492"/>
      <c r="E125" s="1492"/>
      <c r="F125" s="1492"/>
      <c r="G125" s="1492"/>
      <c r="H125" s="1492"/>
      <c r="I125" s="1492"/>
      <c r="J125" s="1492"/>
      <c r="K125" s="1492"/>
      <c r="L125" s="1492"/>
      <c r="M125" s="1492"/>
      <c r="N125" s="1492"/>
      <c r="O125" s="1492"/>
      <c r="P125" s="1493"/>
    </row>
    <row r="126" spans="1:16" ht="13" x14ac:dyDescent="0.25">
      <c r="A126" s="296">
        <v>2</v>
      </c>
      <c r="B126" s="798" t="s">
        <v>114</v>
      </c>
      <c r="P126" s="103"/>
    </row>
    <row r="127" spans="1:16" x14ac:dyDescent="0.25">
      <c r="B127" s="799" t="s">
        <v>78</v>
      </c>
      <c r="C127" s="1509" t="s">
        <v>115</v>
      </c>
      <c r="D127" s="1492"/>
      <c r="E127" s="1492"/>
      <c r="F127" s="1492"/>
      <c r="G127" s="1492"/>
      <c r="H127" s="1492"/>
      <c r="I127" s="1492"/>
      <c r="J127" s="1492"/>
      <c r="K127" s="1492"/>
      <c r="L127" s="1492"/>
      <c r="M127" s="1492"/>
      <c r="N127" s="1492"/>
      <c r="O127" s="1492"/>
      <c r="P127" s="1493"/>
    </row>
    <row r="129" spans="2:16" ht="12.75" customHeight="1" x14ac:dyDescent="0.25">
      <c r="B129" s="799" t="s">
        <v>80</v>
      </c>
      <c r="C129" s="1509" t="str" cm="1">
        <f t="array" aca="1" ref="C129" ca="1">" In column B, manually select 'Yes' or 'No' in the yellow highlighted cells if your school needs this disclosure. For example, if the prior year comparatives were restated, change cell "&amp;ADDRESS(CELL("row",'Notes &amp; Disclosures'!$B$758),CELL("col",'Notes &amp; Disclosures'!$B$758),4)&amp;" from 'No' to 'Yes'."</f>
        <v xml:space="preserve"> In column B, manually select 'Yes' or 'No' in the yellow highlighted cells if your school needs this disclosure. For example, if the prior year comparatives were restated, change cell B758 from 'No' to 'Yes'.</v>
      </c>
      <c r="D129" s="1492"/>
      <c r="E129" s="1492"/>
      <c r="F129" s="1492"/>
      <c r="G129" s="1492"/>
      <c r="H129" s="1492"/>
      <c r="I129" s="1492"/>
      <c r="J129" s="1492"/>
      <c r="K129" s="1492"/>
      <c r="L129" s="1492"/>
      <c r="M129" s="1492"/>
      <c r="N129" s="1492"/>
      <c r="O129" s="1492"/>
      <c r="P129" s="1493"/>
    </row>
    <row r="130" spans="2:16" x14ac:dyDescent="0.25">
      <c r="B130" s="104"/>
      <c r="C130" s="1492"/>
      <c r="D130" s="1492"/>
      <c r="E130" s="1492"/>
      <c r="F130" s="1492"/>
      <c r="G130" s="1492"/>
      <c r="H130" s="1492"/>
      <c r="I130" s="1492"/>
      <c r="J130" s="1492"/>
      <c r="K130" s="1492"/>
      <c r="L130" s="1492"/>
      <c r="M130" s="1492"/>
      <c r="N130" s="1492"/>
      <c r="O130" s="1492"/>
      <c r="P130" s="1493"/>
    </row>
    <row r="131" spans="2:16" x14ac:dyDescent="0.25">
      <c r="B131" s="799"/>
      <c r="C131" s="100"/>
      <c r="P131" s="103"/>
    </row>
    <row r="132" spans="2:16" x14ac:dyDescent="0.25">
      <c r="B132" s="799" t="s">
        <v>82</v>
      </c>
      <c r="C132" s="100" t="s">
        <v>116</v>
      </c>
      <c r="P132" s="103"/>
    </row>
    <row r="133" spans="2:16" x14ac:dyDescent="0.25">
      <c r="B133" s="799"/>
      <c r="C133" s="100"/>
      <c r="P133" s="103"/>
    </row>
    <row r="134" spans="2:16" x14ac:dyDescent="0.25">
      <c r="B134" s="799" t="s">
        <v>84</v>
      </c>
      <c r="C134" s="100" t="s">
        <v>117</v>
      </c>
      <c r="P134" s="103"/>
    </row>
    <row r="135" spans="2:16" x14ac:dyDescent="0.25">
      <c r="B135" s="104"/>
      <c r="C135" s="100"/>
      <c r="P135" s="103"/>
    </row>
    <row r="136" spans="2:16" ht="13" x14ac:dyDescent="0.25">
      <c r="B136" s="799" t="s">
        <v>86</v>
      </c>
      <c r="C136" s="54" t="s">
        <v>118</v>
      </c>
      <c r="P136" s="103"/>
    </row>
  </sheetData>
  <mergeCells count="54">
    <mergeCell ref="C127:P127"/>
    <mergeCell ref="C129:P130"/>
    <mergeCell ref="K61:P61"/>
    <mergeCell ref="B114:P114"/>
    <mergeCell ref="B115:P118"/>
    <mergeCell ref="B111:P111"/>
    <mergeCell ref="B109:P109"/>
    <mergeCell ref="K66:P66"/>
    <mergeCell ref="B105:P105"/>
    <mergeCell ref="C84:P84"/>
    <mergeCell ref="B107:P107"/>
    <mergeCell ref="B95:P95"/>
    <mergeCell ref="B103:P103"/>
    <mergeCell ref="B88:P88"/>
    <mergeCell ref="C80:P80"/>
    <mergeCell ref="K60:P60"/>
    <mergeCell ref="K64:P64"/>
    <mergeCell ref="K65:P65"/>
    <mergeCell ref="B121:P121"/>
    <mergeCell ref="B123:P125"/>
    <mergeCell ref="B101:P101"/>
    <mergeCell ref="A97:A99"/>
    <mergeCell ref="C79:P79"/>
    <mergeCell ref="F63:J63"/>
    <mergeCell ref="F65:J65"/>
    <mergeCell ref="C78:P78"/>
    <mergeCell ref="C85:P85"/>
    <mergeCell ref="K63:P63"/>
    <mergeCell ref="B97:P99"/>
    <mergeCell ref="B90:P91"/>
    <mergeCell ref="C86:P86"/>
    <mergeCell ref="B77:P77"/>
    <mergeCell ref="B68:P68"/>
    <mergeCell ref="C82:P82"/>
    <mergeCell ref="C81:P81"/>
    <mergeCell ref="B2:P2"/>
    <mergeCell ref="B43:P43"/>
    <mergeCell ref="B18:P18"/>
    <mergeCell ref="B9:P9"/>
    <mergeCell ref="B33:P33"/>
    <mergeCell ref="C19:P19"/>
    <mergeCell ref="B16:P16"/>
    <mergeCell ref="B34:P35"/>
    <mergeCell ref="B11:P13"/>
    <mergeCell ref="B4:P7"/>
    <mergeCell ref="B37:P38"/>
    <mergeCell ref="F51:P51"/>
    <mergeCell ref="F53:P53"/>
    <mergeCell ref="B45:P45"/>
    <mergeCell ref="K59:P59"/>
    <mergeCell ref="F48:P48"/>
    <mergeCell ref="F50:P50"/>
    <mergeCell ref="K57:P57"/>
    <mergeCell ref="K58:P58"/>
  </mergeCells>
  <hyperlinks>
    <hyperlink ref="C72" location="'GROUP Actual CF Model CY'!A1" display="Actual Cash Flow Model CY" xr:uid="{00000000-0004-0000-0000-000000000000}"/>
    <hyperlink ref="C73" location="'GROUP Budget CF Model CY'!A1" display="Budget Group Cash Flow Model CY" xr:uid="{00000000-0004-0000-0000-000001000000}"/>
    <hyperlink ref="C74" location="'Notes &amp; Disclosures'!A1" display="Notes &amp; Disclosures" xr:uid="{00000000-0004-0000-0000-000002000000}"/>
    <hyperlink ref="C22" location="' Statement of Responsibility'!A1" display="Statement of Responsibility" xr:uid="{00000000-0004-0000-0000-000003000000}"/>
    <hyperlink ref="C23" location="'St of Comprehensive Rev. &amp; Exp.'!Print_Area" display="Statement of Comprehensive Revenue and Expenditure" xr:uid="{00000000-0004-0000-0000-000004000000}"/>
    <hyperlink ref="C24" location="'St of Ch in net Assets &amp; Equity'!Print_Area" display="Statement of Change in net Assets &amp; Equity" xr:uid="{00000000-0004-0000-0000-000005000000}"/>
    <hyperlink ref="C25" location="'Statement of Financial Position'!Print_Area" display="Statement of Financial Position" xr:uid="{00000000-0004-0000-0000-000006000000}"/>
    <hyperlink ref="C26" location="'Statement of Cash Flows'!A1" display="Statement of Cash Flows" xr:uid="{00000000-0004-0000-0000-000007000000}"/>
    <hyperlink ref="C28" location="'Notes &amp; Disclosures'!Print_Area" display="Notes and Disclosures" xr:uid="{00000000-0004-0000-0000-000008000000}"/>
    <hyperlink ref="C59" location="'GROUP Budget CF Model CY'!A1" display="Group Budget Cash Flow Model CY" xr:uid="{00000000-0004-0000-0000-00000A000000}"/>
    <hyperlink ref="C60" location="'GROUP Actual CF Model CY'!A1" display="Group Actual Cash Flow Model CY" xr:uid="{00000000-0004-0000-0000-00000B000000}"/>
    <hyperlink ref="C61" location="'Notes &amp; Disclosures'!A1" display="Notes &amp; Disclosures" xr:uid="{00000000-0004-0000-0000-00000C000000}"/>
    <hyperlink ref="C55" location="'GROUP Inputs'!A1" display="Inputs" xr:uid="{00000000-0004-0000-0000-00000D000000}"/>
    <hyperlink ref="C62" location="' Statement of Responsibility'!A1" display="Statement of Responsibility" xr:uid="{00000000-0004-0000-0000-00000E000000}"/>
    <hyperlink ref="C63" location="'St of Comprehensive Rev. &amp; Exp.'!Print_Area" display="Statement of Comprehensive Revenue and Expenditure" xr:uid="{00000000-0004-0000-0000-00000F000000}"/>
    <hyperlink ref="C64" location="'St of Ch in net Assets &amp; Equity'!Print_Area" display="Statement of Change in net Assets &amp; Equity" xr:uid="{00000000-0004-0000-0000-000010000000}"/>
    <hyperlink ref="C65" location="'Statement of Financial Position'!Print_Area" display="Statement of Financial Position" xr:uid="{00000000-0004-0000-0000-000011000000}"/>
    <hyperlink ref="C66" location="'Statement of Cash Flows'!A1" display="Statement of Cash Flows" xr:uid="{00000000-0004-0000-0000-000012000000}"/>
    <hyperlink ref="C27" location="'St of Accounting Policies'!A1" display="Statement of Accounting Policies" xr:uid="{00000000-0004-0000-0000-000013000000}"/>
    <hyperlink ref="C70" location="'Sch Parent TB Converter'!A1" display="Trial Balance Converter" xr:uid="{00000000-0004-0000-0000-000014000000}"/>
    <hyperlink ref="C54" location="Eliminations!A1" display="Eliminations" xr:uid="{00000000-0004-0000-0000-000015000000}"/>
    <hyperlink ref="C56" location="'Subsidiary Inputs'!A1" display="Subsidiary Inputs" xr:uid="{00000000-0004-0000-0000-000016000000}"/>
    <hyperlink ref="C75" location="'Guidance - Cyclical Main Calc'!A1" display="Guidance - Cyclical Maintenance Calculation" xr:uid="{00000000-0004-0000-0000-000018000000}"/>
    <hyperlink ref="C48" location="'Sch Parent Trial Balance Input'!A1" display="Sch Parent Trial Balance Input" xr:uid="{CD5CFDB2-F351-46E9-A508-8E99CA1A7FD3}"/>
    <hyperlink ref="C49" location="'Sch Parent TB Converter'!A1" display="Sch Parent TB Converter" xr:uid="{0D1A801B-9610-4EA1-8BAF-F4E6E3C910ED}"/>
    <hyperlink ref="C50" location="'Sch PARENT Inputs'!A1" display="Sch PARENT Inputs" xr:uid="{543D76D1-E5BD-457B-9771-61C5F1E5AA8C}"/>
    <hyperlink ref="C51" location="'Subsidiary Trial Balance Input'!A1" display="Subsidiary Trial Balance Input" xr:uid="{56F82BE1-01FD-4A22-B330-78CCEDF2119C}"/>
    <hyperlink ref="C52" location="'Subsidiary TB Converter'!A1" display="Subsidiary TB Converter" xr:uid="{6C048C9A-DA89-47D9-BC8F-67B21D1C91F8}"/>
    <hyperlink ref="C53" location="'Subsidiary Inputs'!A1" display="Subsidiary Inputs" xr:uid="{F5EBE8E3-7532-4CF7-BD82-5D72C34898F5}"/>
    <hyperlink ref="C69" location="'Sch Parent Trial Balance Input'!A1" display="Sch Parent Trial Balance Input" xr:uid="{8229C3D0-D240-406A-87E8-7E10EE887460}"/>
    <hyperlink ref="C57" location="'PARENT Actual CF Model CY'!A1" display="Parent Actual Cash Flow Model CY" xr:uid="{95279EBD-2324-4141-9F40-A3A9F326C3C6}"/>
    <hyperlink ref="C58" location="'PARENT Budget CF Model CY'!A1" display="Parent Budget Cash Flow Model CY" xr:uid="{97CAB532-0BCB-479F-B73F-6EC34FFD0225}"/>
    <hyperlink ref="C71" location="'Sch PARENT Inputs'!A1" display="Sch Parent Inputs" xr:uid="{C6C8AEFC-5EAE-437D-83A3-DD1DF0804714}"/>
    <hyperlink ref="Q111" r:id="rId1" location="contact" display="School Finance Adviser contact details" xr:uid="{C87DA9B7-AA6F-4C83-9F10-9CA58D4A2C36}"/>
  </hyperlinks>
  <pageMargins left="0.74803149606299213" right="0.74803149606299213" top="0.98425196850393704" bottom="0.98425196850393704" header="0.51181102362204722" footer="0.51181102362204722"/>
  <pageSetup paperSize="9" scale="59" fitToHeight="0" orientation="landscape" cellComments="asDisplayed" r:id="rId2"/>
  <headerFooter alignWithMargins="0">
    <oddHeader>&amp;C&amp;"Calibri"&amp;10&amp;K000000 [UNCLASSIFIED]&amp;1#_x000D_</oddHeader>
    <oddFooter>&amp;C_x000D_&amp;1#&amp;"Calibri"&amp;10&amp;K000000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7">
    <tabColor rgb="FFFFFF00"/>
  </sheetPr>
  <dimension ref="A1:J518"/>
  <sheetViews>
    <sheetView zoomScale="90" zoomScaleNormal="90" workbookViewId="0">
      <pane ySplit="2" topLeftCell="A3" activePane="bottomLeft" state="frozen"/>
      <selection activeCell="C363" sqref="C361:M369"/>
      <selection pane="bottomLeft" activeCell="A3" sqref="A3"/>
    </sheetView>
  </sheetViews>
  <sheetFormatPr defaultColWidth="9.1796875" defaultRowHeight="12.5" x14ac:dyDescent="0.25"/>
  <cols>
    <col min="1" max="1" width="10.54296875" style="185" bestFit="1" customWidth="1"/>
    <col min="2" max="2" width="40.453125" style="182" bestFit="1" customWidth="1"/>
    <col min="3" max="5" width="18.54296875" style="182" customWidth="1"/>
    <col min="6" max="6" width="20.453125" style="182" bestFit="1" customWidth="1"/>
    <col min="7" max="7" width="13.1796875" style="668" hidden="1" customWidth="1"/>
    <col min="8" max="8" width="14.1796875" style="182" hidden="1" customWidth="1"/>
    <col min="9" max="9" width="61.54296875" style="182" bestFit="1" customWidth="1"/>
    <col min="10" max="10" width="22.54296875" style="182" hidden="1" customWidth="1"/>
    <col min="11" max="11" width="9" style="182" customWidth="1"/>
    <col min="12" max="16384" width="9.1796875" style="182"/>
  </cols>
  <sheetData>
    <row r="1" spans="1:10" ht="13" x14ac:dyDescent="0.25">
      <c r="C1" s="789" t="str">
        <f>IF(ROUND(SUM(C3:C822),0)=0,"Balances","Does Not Balance")</f>
        <v>Balances</v>
      </c>
      <c r="D1" s="789" t="str">
        <f>IF(ROUND(SUM(D3:D822),0)=0,"Balances","Does Not Balance")</f>
        <v>Balances</v>
      </c>
      <c r="E1" s="789" t="str">
        <f>IF(ROUND(SUM(E3:E822),0)=0,"Balances","Does Not Balance")</f>
        <v>Balances</v>
      </c>
      <c r="F1" s="789" t="str">
        <f>IF(ROUND(SUM(F3:F822),0)=0,"Balances","Does Not Balance")</f>
        <v>Balances</v>
      </c>
      <c r="G1" s="668" t="s">
        <v>119</v>
      </c>
      <c r="H1" s="668"/>
    </row>
    <row r="2" spans="1:10" ht="26" x14ac:dyDescent="0.25">
      <c r="A2" s="610" t="s">
        <v>120</v>
      </c>
      <c r="B2" s="610" t="s">
        <v>121</v>
      </c>
      <c r="C2" s="610" t="str">
        <f>"Actual "&amp;FY&amp;" Amount"</f>
        <v>Actual 2026 Amount</v>
      </c>
      <c r="D2" s="610" t="str">
        <f>"Budget "&amp;FY&amp;" Amount"</f>
        <v>Budget 2026 Amount</v>
      </c>
      <c r="E2" s="610" t="str">
        <f>"Actual "&amp;PY&amp;" Amount"</f>
        <v>Actual 2025 Amount</v>
      </c>
      <c r="F2" s="610" t="str">
        <f>"Opening B/S for Budget "&amp;FY</f>
        <v>Opening B/S for Budget 2026</v>
      </c>
      <c r="G2" s="1172"/>
      <c r="H2" s="611"/>
      <c r="I2" s="612" t="s">
        <v>122</v>
      </c>
      <c r="J2" s="182" t="s">
        <v>123</v>
      </c>
    </row>
    <row r="3" spans="1:10" x14ac:dyDescent="0.25">
      <c r="C3" s="1379"/>
      <c r="D3" s="1379"/>
      <c r="E3" s="1379"/>
      <c r="F3" s="1379"/>
      <c r="G3" s="668" t="str">
        <f>IF($A3="","",IFERROR(ROW(INDEX('Sch Parent TB Converter'!$ED$1:$ED$247,MATCH(TRUE,INDEX(ISNUMBER(SEARCH("x"&amp;A3&amp;"x",'Sch Parent TB Converter'!$ED$1:$ED$247)),0),0))),""))</f>
        <v/>
      </c>
      <c r="I3" s="658" t="str">
        <f ca="1">IF(AND($G3="",$A3=""),"",IF(AND($G3="",$A3&lt;&gt;""),"Missing from Converter Sheet",INDIRECT("'"&amp;$J$3&amp;"'!B"&amp;G3)))</f>
        <v/>
      </c>
      <c r="J3" s="182" t="str">
        <f ca="1">RIGHT(CELL("filename",'Sch Parent TB Converter'!$A$4),LEN(CELL("filename",'Sch Parent TB Converter'!$A$4))-FIND("]",CELL("filename",'Sch Parent TB Converter'!$A$4)))</f>
        <v>Sch Parent TB Converter</v>
      </c>
    </row>
    <row r="4" spans="1:10" x14ac:dyDescent="0.25">
      <c r="C4" s="1379"/>
      <c r="D4" s="1379"/>
      <c r="E4" s="1379"/>
      <c r="F4" s="1379"/>
      <c r="G4" s="668" t="str">
        <f>IF($A4="","",IFERROR(ROW(INDEX('Sch Parent TB Converter'!$ED$1:$ED$247,MATCH(TRUE,INDEX(ISNUMBER(SEARCH("x"&amp;A4&amp;"x",'Sch Parent TB Converter'!$ED$1:$ED$247)),0),0))),""))</f>
        <v/>
      </c>
      <c r="I4" s="658" t="str">
        <f t="shared" ref="I4:I66" ca="1" si="0">IF(AND($G4="",$A4=""),"",IF(AND($G4="",$A4&lt;&gt;""),"Missing from Converter Sheet",INDIRECT("'"&amp;$J$3&amp;"'!B"&amp;G4)))</f>
        <v/>
      </c>
    </row>
    <row r="5" spans="1:10" x14ac:dyDescent="0.25">
      <c r="C5" s="1379"/>
      <c r="D5" s="1379"/>
      <c r="E5" s="1379"/>
      <c r="F5" s="1379"/>
      <c r="G5" s="668" t="str">
        <f>IF($A5="","",IFERROR(ROW(INDEX('Sch Parent TB Converter'!$ED$1:$ED$247,MATCH(TRUE,INDEX(ISNUMBER(SEARCH("x"&amp;A5&amp;"x",'Sch Parent TB Converter'!$ED$1:$ED$247)),0),0))),""))</f>
        <v/>
      </c>
      <c r="I5" s="658" t="str">
        <f t="shared" ca="1" si="0"/>
        <v/>
      </c>
    </row>
    <row r="6" spans="1:10" x14ac:dyDescent="0.25">
      <c r="C6" s="1379"/>
      <c r="D6" s="1379"/>
      <c r="E6" s="1379"/>
      <c r="F6" s="1379"/>
      <c r="G6" s="668" t="str">
        <f>IF($A6="","",IFERROR(ROW(INDEX('Sch Parent TB Converter'!$ED$1:$ED$247,MATCH(TRUE,INDEX(ISNUMBER(SEARCH("x"&amp;A6&amp;"x",'Sch Parent TB Converter'!$ED$1:$ED$247)),0),0))),""))</f>
        <v/>
      </c>
      <c r="I6" s="658" t="str">
        <f t="shared" ca="1" si="0"/>
        <v/>
      </c>
    </row>
    <row r="7" spans="1:10" x14ac:dyDescent="0.25">
      <c r="C7" s="1379"/>
      <c r="D7" s="1379"/>
      <c r="E7" s="1379"/>
      <c r="F7" s="1379"/>
      <c r="G7" s="668" t="str">
        <f>IF($A7="","",IFERROR(ROW(INDEX('Sch Parent TB Converter'!$ED$1:$ED$247,MATCH(TRUE,INDEX(ISNUMBER(SEARCH("x"&amp;A7&amp;"x",'Sch Parent TB Converter'!$ED$1:$ED$247)),0),0))),""))</f>
        <v/>
      </c>
      <c r="I7" s="658" t="str">
        <f t="shared" ca="1" si="0"/>
        <v/>
      </c>
    </row>
    <row r="8" spans="1:10" x14ac:dyDescent="0.25">
      <c r="C8" s="1379"/>
      <c r="D8" s="1379"/>
      <c r="E8" s="1379"/>
      <c r="F8" s="1379"/>
      <c r="G8" s="668" t="str">
        <f>IF($A8="","",IFERROR(ROW(INDEX('Sch Parent TB Converter'!$ED$1:$ED$247,MATCH(TRUE,INDEX(ISNUMBER(SEARCH("x"&amp;A8&amp;"x",'Sch Parent TB Converter'!$ED$1:$ED$247)),0),0))),""))</f>
        <v/>
      </c>
      <c r="I8" s="658" t="str">
        <f t="shared" ca="1" si="0"/>
        <v/>
      </c>
    </row>
    <row r="9" spans="1:10" x14ac:dyDescent="0.25">
      <c r="A9" s="665"/>
      <c r="B9" s="669"/>
      <c r="C9" s="1379"/>
      <c r="D9" s="1379"/>
      <c r="E9" s="1379"/>
      <c r="F9" s="1379"/>
      <c r="G9" s="668" t="str">
        <f>IF($A9="","",IFERROR(ROW(INDEX('Sch Parent TB Converter'!$ED$1:$ED$247,MATCH(TRUE,INDEX(ISNUMBER(SEARCH("x"&amp;A9&amp;"x",'Sch Parent TB Converter'!$ED$1:$ED$247)),0),0))),""))</f>
        <v/>
      </c>
      <c r="I9" s="658" t="str">
        <f t="shared" ca="1" si="0"/>
        <v/>
      </c>
    </row>
    <row r="10" spans="1:10" x14ac:dyDescent="0.25">
      <c r="C10" s="1379"/>
      <c r="D10" s="1379"/>
      <c r="E10" s="1379"/>
      <c r="F10" s="1379"/>
      <c r="G10" s="668" t="str">
        <f>IF($A10="","",IFERROR(ROW(INDEX('Sch Parent TB Converter'!$ED$1:$ED$247,MATCH(TRUE,INDEX(ISNUMBER(SEARCH("x"&amp;A10&amp;"x",'Sch Parent TB Converter'!$ED$1:$ED$247)),0),0))),""))</f>
        <v/>
      </c>
      <c r="I10" s="658" t="str">
        <f t="shared" ca="1" si="0"/>
        <v/>
      </c>
    </row>
    <row r="11" spans="1:10" x14ac:dyDescent="0.25">
      <c r="C11" s="1379"/>
      <c r="D11" s="1379"/>
      <c r="E11" s="1379"/>
      <c r="F11" s="1379"/>
      <c r="G11" s="668" t="str">
        <f>IF($A11="","",IFERROR(ROW(INDEX('Sch Parent TB Converter'!$ED$1:$ED$247,MATCH(TRUE,INDEX(ISNUMBER(SEARCH("x"&amp;A11&amp;"x",'Sch Parent TB Converter'!$ED$1:$ED$247)),0),0))),""))</f>
        <v/>
      </c>
      <c r="I11" s="658" t="str">
        <f t="shared" ca="1" si="0"/>
        <v/>
      </c>
    </row>
    <row r="12" spans="1:10" x14ac:dyDescent="0.25">
      <c r="C12" s="1379"/>
      <c r="D12" s="1379"/>
      <c r="E12" s="1379"/>
      <c r="F12" s="1379"/>
      <c r="G12" s="668" t="str">
        <f>IF($A12="","",IFERROR(ROW(INDEX('Sch Parent TB Converter'!$ED$1:$ED$247,MATCH(TRUE,INDEX(ISNUMBER(SEARCH("x"&amp;A12&amp;"x",'Sch Parent TB Converter'!$ED$1:$ED$247)),0),0))),""))</f>
        <v/>
      </c>
      <c r="I12" s="658" t="str">
        <f t="shared" ca="1" si="0"/>
        <v/>
      </c>
    </row>
    <row r="13" spans="1:10" x14ac:dyDescent="0.25">
      <c r="C13" s="1379"/>
      <c r="D13" s="1379"/>
      <c r="E13" s="1379"/>
      <c r="F13" s="1379"/>
      <c r="G13" s="668" t="str">
        <f>IF($A13="","",IFERROR(ROW(INDEX('Sch Parent TB Converter'!$ED$1:$ED$247,MATCH(TRUE,INDEX(ISNUMBER(SEARCH("x"&amp;A13&amp;"x",'Sch Parent TB Converter'!$ED$1:$ED$247)),0),0))),""))</f>
        <v/>
      </c>
      <c r="I13" s="658" t="str">
        <f t="shared" ca="1" si="0"/>
        <v/>
      </c>
    </row>
    <row r="14" spans="1:10" x14ac:dyDescent="0.25">
      <c r="C14" s="1379"/>
      <c r="D14" s="1379"/>
      <c r="E14" s="1379"/>
      <c r="F14" s="1379"/>
      <c r="G14" s="668" t="str">
        <f>IF($A14="","",IFERROR(ROW(INDEX('Sch Parent TB Converter'!$ED$1:$ED$247,MATCH(TRUE,INDEX(ISNUMBER(SEARCH("x"&amp;A14&amp;"x",'Sch Parent TB Converter'!$ED$1:$ED$247)),0),0))),""))</f>
        <v/>
      </c>
      <c r="I14" s="658" t="str">
        <f t="shared" ca="1" si="0"/>
        <v/>
      </c>
    </row>
    <row r="15" spans="1:10" x14ac:dyDescent="0.25">
      <c r="C15" s="1379"/>
      <c r="D15" s="1379"/>
      <c r="E15" s="1379"/>
      <c r="F15" s="1379"/>
      <c r="G15" s="668" t="str">
        <f>IF($A15="","",IFERROR(ROW(INDEX('Sch Parent TB Converter'!$ED$1:$ED$247,MATCH(TRUE,INDEX(ISNUMBER(SEARCH("x"&amp;A15&amp;"x",'Sch Parent TB Converter'!$ED$1:$ED$247)),0),0))),""))</f>
        <v/>
      </c>
      <c r="I15" s="658" t="str">
        <f t="shared" ca="1" si="0"/>
        <v/>
      </c>
    </row>
    <row r="16" spans="1:10" x14ac:dyDescent="0.25">
      <c r="C16" s="1379"/>
      <c r="D16" s="1379"/>
      <c r="E16" s="1379"/>
      <c r="F16" s="1379"/>
      <c r="G16" s="668" t="str">
        <f>IF($A16="","",IFERROR(ROW(INDEX('Sch Parent TB Converter'!$ED$1:$ED$247,MATCH(TRUE,INDEX(ISNUMBER(SEARCH("x"&amp;A16&amp;"x",'Sch Parent TB Converter'!$ED$1:$ED$247)),0),0))),""))</f>
        <v/>
      </c>
      <c r="I16" s="658" t="str">
        <f t="shared" ca="1" si="0"/>
        <v/>
      </c>
    </row>
    <row r="17" spans="3:9" x14ac:dyDescent="0.25">
      <c r="C17" s="1379"/>
      <c r="D17" s="1379"/>
      <c r="E17" s="1379"/>
      <c r="F17" s="1379"/>
      <c r="G17" s="668" t="str">
        <f>IF($A17="","",IFERROR(ROW(INDEX('Sch Parent TB Converter'!$ED$1:$ED$247,MATCH(TRUE,INDEX(ISNUMBER(SEARCH("x"&amp;A17&amp;"x",'Sch Parent TB Converter'!$ED$1:$ED$247)),0),0))),""))</f>
        <v/>
      </c>
      <c r="I17" s="658" t="str">
        <f t="shared" ca="1" si="0"/>
        <v/>
      </c>
    </row>
    <row r="18" spans="3:9" x14ac:dyDescent="0.25">
      <c r="C18" s="1379"/>
      <c r="D18" s="1379"/>
      <c r="E18" s="1379"/>
      <c r="F18" s="1379"/>
      <c r="G18" s="668" t="str">
        <f>IF($A18="","",IFERROR(ROW(INDEX('Sch Parent TB Converter'!$ED$1:$ED$247,MATCH(TRUE,INDEX(ISNUMBER(SEARCH("x"&amp;A18&amp;"x",'Sch Parent TB Converter'!$ED$1:$ED$247)),0),0))),""))</f>
        <v/>
      </c>
      <c r="I18" s="658" t="str">
        <f t="shared" ca="1" si="0"/>
        <v/>
      </c>
    </row>
    <row r="19" spans="3:9" x14ac:dyDescent="0.25">
      <c r="C19" s="1379"/>
      <c r="D19" s="1379"/>
      <c r="E19" s="1379"/>
      <c r="F19" s="1379"/>
      <c r="G19" s="668" t="str">
        <f>IF($A19="","",IFERROR(ROW(INDEX('Sch Parent TB Converter'!$ED$1:$ED$247,MATCH(TRUE,INDEX(ISNUMBER(SEARCH("x"&amp;A19&amp;"x",'Sch Parent TB Converter'!$ED$1:$ED$247)),0),0))),""))</f>
        <v/>
      </c>
      <c r="I19" s="658" t="str">
        <f t="shared" ca="1" si="0"/>
        <v/>
      </c>
    </row>
    <row r="20" spans="3:9" x14ac:dyDescent="0.25">
      <c r="C20" s="1379"/>
      <c r="D20" s="1379"/>
      <c r="E20" s="1379"/>
      <c r="F20" s="1379"/>
      <c r="G20" s="668" t="str">
        <f>IF($A20="","",IFERROR(ROW(INDEX('Sch Parent TB Converter'!$ED$1:$ED$247,MATCH(TRUE,INDEX(ISNUMBER(SEARCH("x"&amp;A20&amp;"x",'Sch Parent TB Converter'!$ED$1:$ED$247)),0),0))),""))</f>
        <v/>
      </c>
      <c r="I20" s="658" t="str">
        <f t="shared" ca="1" si="0"/>
        <v/>
      </c>
    </row>
    <row r="21" spans="3:9" x14ac:dyDescent="0.25">
      <c r="C21" s="1379"/>
      <c r="D21" s="1379"/>
      <c r="E21" s="1379"/>
      <c r="F21" s="1379"/>
      <c r="G21" s="668" t="str">
        <f>IF($A21="","",IFERROR(ROW(INDEX('Sch Parent TB Converter'!$ED$1:$ED$247,MATCH(TRUE,INDEX(ISNUMBER(SEARCH("x"&amp;A21&amp;"x",'Sch Parent TB Converter'!$ED$1:$ED$247)),0),0))),""))</f>
        <v/>
      </c>
      <c r="I21" s="658" t="str">
        <f t="shared" ca="1" si="0"/>
        <v/>
      </c>
    </row>
    <row r="22" spans="3:9" x14ac:dyDescent="0.25">
      <c r="C22" s="1379"/>
      <c r="D22" s="1379"/>
      <c r="E22" s="1379"/>
      <c r="F22" s="1379"/>
      <c r="G22" s="668" t="str">
        <f>IF($A22="","",IFERROR(ROW(INDEX('Sch Parent TB Converter'!$ED$1:$ED$247,MATCH(TRUE,INDEX(ISNUMBER(SEARCH("x"&amp;A22&amp;"x",'Sch Parent TB Converter'!$ED$1:$ED$247)),0),0))),""))</f>
        <v/>
      </c>
      <c r="I22" s="658" t="str">
        <f t="shared" ca="1" si="0"/>
        <v/>
      </c>
    </row>
    <row r="23" spans="3:9" x14ac:dyDescent="0.25">
      <c r="C23" s="1379"/>
      <c r="D23" s="1379"/>
      <c r="E23" s="1379"/>
      <c r="F23" s="1379"/>
      <c r="G23" s="668" t="str">
        <f>IF($A23="","",IFERROR(ROW(INDEX('Sch Parent TB Converter'!$ED$1:$ED$247,MATCH(TRUE,INDEX(ISNUMBER(SEARCH("x"&amp;A23&amp;"x",'Sch Parent TB Converter'!$ED$1:$ED$247)),0),0))),""))</f>
        <v/>
      </c>
      <c r="I23" s="658" t="str">
        <f t="shared" ca="1" si="0"/>
        <v/>
      </c>
    </row>
    <row r="24" spans="3:9" x14ac:dyDescent="0.25">
      <c r="C24" s="1379"/>
      <c r="D24" s="1379"/>
      <c r="E24" s="1379"/>
      <c r="F24" s="1379"/>
      <c r="G24" s="668" t="str">
        <f>IF($A24="","",IFERROR(ROW(INDEX('Sch Parent TB Converter'!$ED$1:$ED$247,MATCH(TRUE,INDEX(ISNUMBER(SEARCH("x"&amp;A24&amp;"x",'Sch Parent TB Converter'!$ED$1:$ED$247)),0),0))),""))</f>
        <v/>
      </c>
      <c r="I24" s="658" t="str">
        <f t="shared" ca="1" si="0"/>
        <v/>
      </c>
    </row>
    <row r="25" spans="3:9" x14ac:dyDescent="0.25">
      <c r="C25" s="1379"/>
      <c r="D25" s="1379"/>
      <c r="E25" s="1379"/>
      <c r="F25" s="1379"/>
      <c r="G25" s="668" t="str">
        <f>IF($A25="","",IFERROR(ROW(INDEX('Sch Parent TB Converter'!$ED$1:$ED$247,MATCH(TRUE,INDEX(ISNUMBER(SEARCH("x"&amp;A25&amp;"x",'Sch Parent TB Converter'!$ED$1:$ED$247)),0),0))),""))</f>
        <v/>
      </c>
      <c r="I25" s="658" t="str">
        <f t="shared" ca="1" si="0"/>
        <v/>
      </c>
    </row>
    <row r="26" spans="3:9" x14ac:dyDescent="0.25">
      <c r="C26" s="1379"/>
      <c r="D26" s="1379"/>
      <c r="E26" s="1379"/>
      <c r="F26" s="1379"/>
      <c r="G26" s="668" t="str">
        <f>IF($A26="","",IFERROR(ROW(INDEX('Sch Parent TB Converter'!$ED$1:$ED$247,MATCH(TRUE,INDEX(ISNUMBER(SEARCH("x"&amp;A26&amp;"x",'Sch Parent TB Converter'!$ED$1:$ED$247)),0),0))),""))</f>
        <v/>
      </c>
      <c r="I26" s="658" t="str">
        <f t="shared" ca="1" si="0"/>
        <v/>
      </c>
    </row>
    <row r="27" spans="3:9" x14ac:dyDescent="0.25">
      <c r="C27" s="1379"/>
      <c r="D27" s="1379"/>
      <c r="E27" s="1379"/>
      <c r="F27" s="1379"/>
      <c r="G27" s="668" t="str">
        <f>IF($A27="","",IFERROR(ROW(INDEX('Sch Parent TB Converter'!$ED$1:$ED$247,MATCH(TRUE,INDEX(ISNUMBER(SEARCH("x"&amp;A27&amp;"x",'Sch Parent TB Converter'!$ED$1:$ED$247)),0),0))),""))</f>
        <v/>
      </c>
      <c r="I27" s="658" t="str">
        <f t="shared" ca="1" si="0"/>
        <v/>
      </c>
    </row>
    <row r="28" spans="3:9" x14ac:dyDescent="0.25">
      <c r="C28" s="1379"/>
      <c r="D28" s="1379"/>
      <c r="E28" s="1379"/>
      <c r="F28" s="1379"/>
      <c r="G28" s="668" t="str">
        <f>IF($A28="","",IFERROR(ROW(INDEX('Sch Parent TB Converter'!$ED$1:$ED$247,MATCH(TRUE,INDEX(ISNUMBER(SEARCH("x"&amp;A28&amp;"x",'Sch Parent TB Converter'!$ED$1:$ED$247)),0),0))),""))</f>
        <v/>
      </c>
      <c r="I28" s="658" t="str">
        <f t="shared" ca="1" si="0"/>
        <v/>
      </c>
    </row>
    <row r="29" spans="3:9" x14ac:dyDescent="0.25">
      <c r="C29" s="1379"/>
      <c r="D29" s="1379"/>
      <c r="E29" s="1379"/>
      <c r="F29" s="1379"/>
      <c r="G29" s="668" t="str">
        <f>IF($A29="","",IFERROR(ROW(INDEX('Sch Parent TB Converter'!$ED$1:$ED$247,MATCH(TRUE,INDEX(ISNUMBER(SEARCH("x"&amp;A29&amp;"x",'Sch Parent TB Converter'!$ED$1:$ED$247)),0),0))),""))</f>
        <v/>
      </c>
      <c r="I29" s="658" t="str">
        <f t="shared" ca="1" si="0"/>
        <v/>
      </c>
    </row>
    <row r="30" spans="3:9" x14ac:dyDescent="0.25">
      <c r="C30" s="1379"/>
      <c r="D30" s="1379"/>
      <c r="E30" s="1379"/>
      <c r="F30" s="1379"/>
      <c r="G30" s="668" t="str">
        <f>IF($A30="","",IFERROR(ROW(INDEX('Sch Parent TB Converter'!$ED$1:$ED$247,MATCH(TRUE,INDEX(ISNUMBER(SEARCH("x"&amp;A30&amp;"x",'Sch Parent TB Converter'!$ED$1:$ED$247)),0),0))),""))</f>
        <v/>
      </c>
      <c r="I30" s="658" t="str">
        <f t="shared" ca="1" si="0"/>
        <v/>
      </c>
    </row>
    <row r="31" spans="3:9" x14ac:dyDescent="0.25">
      <c r="C31" s="1379"/>
      <c r="D31" s="1379"/>
      <c r="E31" s="1379"/>
      <c r="F31" s="1379"/>
      <c r="G31" s="668" t="str">
        <f>IF($A31="","",IFERROR(ROW(INDEX('Sch Parent TB Converter'!$ED$1:$ED$247,MATCH(TRUE,INDEX(ISNUMBER(SEARCH("x"&amp;A31&amp;"x",'Sch Parent TB Converter'!$ED$1:$ED$247)),0),0))),""))</f>
        <v/>
      </c>
      <c r="I31" s="658" t="str">
        <f t="shared" ca="1" si="0"/>
        <v/>
      </c>
    </row>
    <row r="32" spans="3:9" x14ac:dyDescent="0.25">
      <c r="C32" s="1379"/>
      <c r="D32" s="1379"/>
      <c r="E32" s="1379"/>
      <c r="F32" s="1379"/>
      <c r="G32" s="668" t="str">
        <f>IF($A32="","",IFERROR(ROW(INDEX('Sch Parent TB Converter'!$ED$1:$ED$247,MATCH(TRUE,INDEX(ISNUMBER(SEARCH("x"&amp;A32&amp;"x",'Sch Parent TB Converter'!$ED$1:$ED$247)),0),0))),""))</f>
        <v/>
      </c>
      <c r="I32" s="658" t="str">
        <f t="shared" ca="1" si="0"/>
        <v/>
      </c>
    </row>
    <row r="33" spans="2:9" x14ac:dyDescent="0.25">
      <c r="C33" s="1379"/>
      <c r="D33" s="1379"/>
      <c r="E33" s="1379"/>
      <c r="F33" s="1379"/>
      <c r="G33" s="668" t="str">
        <f>IF($A33="","",IFERROR(ROW(INDEX('Sch Parent TB Converter'!$ED$1:$ED$247,MATCH(TRUE,INDEX(ISNUMBER(SEARCH("x"&amp;A33&amp;"x",'Sch Parent TB Converter'!$ED$1:$ED$247)),0),0))),""))</f>
        <v/>
      </c>
      <c r="I33" s="658" t="str">
        <f t="shared" ca="1" si="0"/>
        <v/>
      </c>
    </row>
    <row r="34" spans="2:9" x14ac:dyDescent="0.25">
      <c r="C34" s="1379"/>
      <c r="D34" s="1379"/>
      <c r="E34" s="1379"/>
      <c r="F34" s="1379"/>
      <c r="G34" s="668" t="str">
        <f>IF($A34="","",IFERROR(ROW(INDEX('Sch Parent TB Converter'!$ED$1:$ED$247,MATCH(TRUE,INDEX(ISNUMBER(SEARCH("x"&amp;A34&amp;"x",'Sch Parent TB Converter'!$ED$1:$ED$247)),0),0))),""))</f>
        <v/>
      </c>
      <c r="I34" s="658" t="str">
        <f t="shared" ca="1" si="0"/>
        <v/>
      </c>
    </row>
    <row r="35" spans="2:9" x14ac:dyDescent="0.25">
      <c r="C35" s="1379"/>
      <c r="D35" s="1379"/>
      <c r="E35" s="1379"/>
      <c r="F35" s="1379"/>
      <c r="G35" s="668" t="str">
        <f>IF($A35="","",IFERROR(ROW(INDEX('Sch Parent TB Converter'!$ED$1:$ED$247,MATCH(TRUE,INDEX(ISNUMBER(SEARCH("x"&amp;A35&amp;"x",'Sch Parent TB Converter'!$ED$1:$ED$247)),0),0))),""))</f>
        <v/>
      </c>
      <c r="I35" s="658" t="str">
        <f t="shared" ca="1" si="0"/>
        <v/>
      </c>
    </row>
    <row r="36" spans="2:9" x14ac:dyDescent="0.25">
      <c r="C36" s="1379"/>
      <c r="D36" s="1379"/>
      <c r="E36" s="1379"/>
      <c r="F36" s="1379"/>
      <c r="G36" s="668" t="str">
        <f>IF($A36="","",IFERROR(ROW(INDEX('Sch Parent TB Converter'!$ED$1:$ED$247,MATCH(TRUE,INDEX(ISNUMBER(SEARCH("x"&amp;A36&amp;"x",'Sch Parent TB Converter'!$ED$1:$ED$247)),0),0))),""))</f>
        <v/>
      </c>
      <c r="I36" s="658" t="str">
        <f t="shared" ca="1" si="0"/>
        <v/>
      </c>
    </row>
    <row r="37" spans="2:9" x14ac:dyDescent="0.25">
      <c r="C37" s="1379"/>
      <c r="D37" s="1379"/>
      <c r="E37" s="1379"/>
      <c r="F37" s="1379"/>
      <c r="G37" s="668" t="str">
        <f>IF($A37="","",IFERROR(ROW(INDEX('Sch Parent TB Converter'!$ED$1:$ED$247,MATCH(TRUE,INDEX(ISNUMBER(SEARCH("x"&amp;A37&amp;"x",'Sch Parent TB Converter'!$ED$1:$ED$247)),0),0))),""))</f>
        <v/>
      </c>
      <c r="I37" s="658" t="str">
        <f t="shared" ca="1" si="0"/>
        <v/>
      </c>
    </row>
    <row r="38" spans="2:9" x14ac:dyDescent="0.25">
      <c r="C38" s="1379"/>
      <c r="D38" s="1379"/>
      <c r="E38" s="1379"/>
      <c r="F38" s="1379"/>
      <c r="G38" s="668" t="str">
        <f>IF($A38="","",IFERROR(ROW(INDEX('Sch Parent TB Converter'!$ED$1:$ED$247,MATCH(TRUE,INDEX(ISNUMBER(SEARCH("x"&amp;A38&amp;"x",'Sch Parent TB Converter'!$ED$1:$ED$247)),0),0))),""))</f>
        <v/>
      </c>
      <c r="I38" s="658" t="str">
        <f t="shared" ca="1" si="0"/>
        <v/>
      </c>
    </row>
    <row r="39" spans="2:9" x14ac:dyDescent="0.25">
      <c r="C39" s="1379"/>
      <c r="D39" s="1379"/>
      <c r="E39" s="1379"/>
      <c r="F39" s="1379"/>
      <c r="G39" s="668" t="str">
        <f>IF($A39="","",IFERROR(ROW(INDEX('Sch Parent TB Converter'!$ED$1:$ED$247,MATCH(TRUE,INDEX(ISNUMBER(SEARCH("x"&amp;A39&amp;"x",'Sch Parent TB Converter'!$ED$1:$ED$247)),0),0))),""))</f>
        <v/>
      </c>
      <c r="I39" s="658" t="str">
        <f t="shared" ca="1" si="0"/>
        <v/>
      </c>
    </row>
    <row r="40" spans="2:9" x14ac:dyDescent="0.25">
      <c r="C40" s="1379"/>
      <c r="D40" s="1379"/>
      <c r="E40" s="1379"/>
      <c r="F40" s="1379"/>
      <c r="G40" s="668" t="str">
        <f>IF($A40="","",IFERROR(ROW(INDEX('Sch Parent TB Converter'!$ED$1:$ED$247,MATCH(TRUE,INDEX(ISNUMBER(SEARCH("x"&amp;A40&amp;"x",'Sch Parent TB Converter'!$ED$1:$ED$247)),0),0))),""))</f>
        <v/>
      </c>
      <c r="I40" s="658" t="str">
        <f t="shared" ca="1" si="0"/>
        <v/>
      </c>
    </row>
    <row r="41" spans="2:9" x14ac:dyDescent="0.25">
      <c r="C41" s="1379"/>
      <c r="D41" s="1379"/>
      <c r="E41" s="1379"/>
      <c r="F41" s="1379"/>
      <c r="G41" s="668" t="str">
        <f>IF($A41="","",IFERROR(ROW(INDEX('Sch Parent TB Converter'!$ED$1:$ED$247,MATCH(TRUE,INDEX(ISNUMBER(SEARCH("x"&amp;A41&amp;"x",'Sch Parent TB Converter'!$ED$1:$ED$247)),0),0))),""))</f>
        <v/>
      </c>
      <c r="I41" s="658" t="str">
        <f t="shared" ca="1" si="0"/>
        <v/>
      </c>
    </row>
    <row r="42" spans="2:9" x14ac:dyDescent="0.25">
      <c r="C42" s="1379"/>
      <c r="D42" s="1379"/>
      <c r="E42" s="1379"/>
      <c r="F42" s="1379"/>
      <c r="G42" s="668" t="str">
        <f>IF($A42="","",IFERROR(ROW(INDEX('Sch Parent TB Converter'!$ED$1:$ED$247,MATCH(TRUE,INDEX(ISNUMBER(SEARCH("x"&amp;A42&amp;"x",'Sch Parent TB Converter'!$ED$1:$ED$247)),0),0))),""))</f>
        <v/>
      </c>
      <c r="I42" s="658" t="str">
        <f t="shared" ca="1" si="0"/>
        <v/>
      </c>
    </row>
    <row r="43" spans="2:9" x14ac:dyDescent="0.25">
      <c r="C43" s="1379"/>
      <c r="D43" s="1379"/>
      <c r="E43" s="1379"/>
      <c r="F43" s="1379"/>
      <c r="G43" s="668" t="str">
        <f>IF($A43="","",IFERROR(ROW(INDEX('Sch Parent TB Converter'!$ED$1:$ED$247,MATCH(TRUE,INDEX(ISNUMBER(SEARCH("x"&amp;A43&amp;"x",'Sch Parent TB Converter'!$ED$1:$ED$247)),0),0))),""))</f>
        <v/>
      </c>
      <c r="I43" s="658" t="str">
        <f t="shared" ca="1" si="0"/>
        <v/>
      </c>
    </row>
    <row r="44" spans="2:9" x14ac:dyDescent="0.25">
      <c r="B44" s="669"/>
      <c r="C44" s="1379"/>
      <c r="D44" s="1379"/>
      <c r="E44" s="1379"/>
      <c r="F44" s="1379"/>
      <c r="G44" s="668" t="str">
        <f>IF($A44="","",IFERROR(ROW(INDEX('Sch Parent TB Converter'!$ED$1:$ED$247,MATCH(TRUE,INDEX(ISNUMBER(SEARCH("x"&amp;A44&amp;"x",'Sch Parent TB Converter'!$ED$1:$ED$247)),0),0))),""))</f>
        <v/>
      </c>
      <c r="I44" s="658" t="str">
        <f t="shared" ca="1" si="0"/>
        <v/>
      </c>
    </row>
    <row r="45" spans="2:9" x14ac:dyDescent="0.25">
      <c r="C45" s="1379"/>
      <c r="D45" s="1379"/>
      <c r="E45" s="1379"/>
      <c r="F45" s="1379"/>
      <c r="G45" s="668" t="str">
        <f>IF($A45="","",IFERROR(ROW(INDEX('Sch Parent TB Converter'!$ED$1:$ED$247,MATCH(TRUE,INDEX(ISNUMBER(SEARCH("x"&amp;A45&amp;"x",'Sch Parent TB Converter'!$ED$1:$ED$247)),0),0))),""))</f>
        <v/>
      </c>
      <c r="I45" s="658" t="str">
        <f t="shared" ca="1" si="0"/>
        <v/>
      </c>
    </row>
    <row r="46" spans="2:9" x14ac:dyDescent="0.25">
      <c r="C46" s="1379"/>
      <c r="D46" s="1379"/>
      <c r="E46" s="1379"/>
      <c r="F46" s="1379"/>
      <c r="G46" s="668" t="str">
        <f>IF($A46="","",IFERROR(ROW(INDEX('Sch Parent TB Converter'!$ED$1:$ED$247,MATCH(TRUE,INDEX(ISNUMBER(SEARCH("x"&amp;A46&amp;"x",'Sch Parent TB Converter'!$ED$1:$ED$247)),0),0))),""))</f>
        <v/>
      </c>
      <c r="I46" s="658" t="str">
        <f t="shared" ca="1" si="0"/>
        <v/>
      </c>
    </row>
    <row r="47" spans="2:9" x14ac:dyDescent="0.25">
      <c r="C47" s="1379"/>
      <c r="D47" s="1379"/>
      <c r="E47" s="1379"/>
      <c r="F47" s="1379"/>
      <c r="G47" s="668" t="str">
        <f>IF($A47="","",IFERROR(ROW(INDEX('Sch Parent TB Converter'!$ED$1:$ED$247,MATCH(TRUE,INDEX(ISNUMBER(SEARCH("x"&amp;A47&amp;"x",'Sch Parent TB Converter'!$ED$1:$ED$247)),0),0))),""))</f>
        <v/>
      </c>
      <c r="I47" s="658" t="str">
        <f t="shared" ca="1" si="0"/>
        <v/>
      </c>
    </row>
    <row r="48" spans="2:9" x14ac:dyDescent="0.25">
      <c r="C48" s="1379"/>
      <c r="D48" s="1379"/>
      <c r="E48" s="1379"/>
      <c r="F48" s="1379"/>
      <c r="G48" s="668" t="str">
        <f>IF($A48="","",IFERROR(ROW(INDEX('Sch Parent TB Converter'!$ED$1:$ED$247,MATCH(TRUE,INDEX(ISNUMBER(SEARCH("x"&amp;A48&amp;"x",'Sch Parent TB Converter'!$ED$1:$ED$247)),0),0))),""))</f>
        <v/>
      </c>
      <c r="I48" s="658" t="str">
        <f t="shared" ca="1" si="0"/>
        <v/>
      </c>
    </row>
    <row r="49" spans="3:9" x14ac:dyDescent="0.25">
      <c r="C49" s="1379"/>
      <c r="D49" s="1379"/>
      <c r="E49" s="1379"/>
      <c r="F49" s="1379"/>
      <c r="G49" s="668" t="str">
        <f>IF($A49="","",IFERROR(ROW(INDEX('Sch Parent TB Converter'!$ED$1:$ED$247,MATCH(TRUE,INDEX(ISNUMBER(SEARCH("x"&amp;A49&amp;"x",'Sch Parent TB Converter'!$ED$1:$ED$247)),0),0))),""))</f>
        <v/>
      </c>
      <c r="I49" s="658" t="str">
        <f t="shared" ca="1" si="0"/>
        <v/>
      </c>
    </row>
    <row r="50" spans="3:9" x14ac:dyDescent="0.25">
      <c r="C50" s="1379"/>
      <c r="D50" s="1379"/>
      <c r="E50" s="1379"/>
      <c r="F50" s="1379"/>
      <c r="G50" s="668" t="str">
        <f>IF($A50="","",IFERROR(ROW(INDEX('Sch Parent TB Converter'!$ED$1:$ED$247,MATCH(TRUE,INDEX(ISNUMBER(SEARCH("x"&amp;A50&amp;"x",'Sch Parent TB Converter'!$ED$1:$ED$247)),0),0))),""))</f>
        <v/>
      </c>
      <c r="I50" s="658" t="str">
        <f t="shared" ca="1" si="0"/>
        <v/>
      </c>
    </row>
    <row r="51" spans="3:9" x14ac:dyDescent="0.25">
      <c r="C51" s="1379"/>
      <c r="D51" s="1379"/>
      <c r="E51" s="1379"/>
      <c r="F51" s="1379"/>
      <c r="G51" s="668" t="str">
        <f>IF($A51="","",IFERROR(ROW(INDEX('Sch Parent TB Converter'!$ED$1:$ED$247,MATCH(TRUE,INDEX(ISNUMBER(SEARCH("x"&amp;A51&amp;"x",'Sch Parent TB Converter'!$ED$1:$ED$247)),0),0))),""))</f>
        <v/>
      </c>
      <c r="I51" s="658" t="str">
        <f t="shared" ca="1" si="0"/>
        <v/>
      </c>
    </row>
    <row r="52" spans="3:9" x14ac:dyDescent="0.25">
      <c r="C52" s="1379"/>
      <c r="D52" s="1379"/>
      <c r="E52" s="1379"/>
      <c r="F52" s="1379"/>
      <c r="G52" s="668" t="str">
        <f>IF($A52="","",IFERROR(ROW(INDEX('Sch Parent TB Converter'!$ED$1:$ED$247,MATCH(TRUE,INDEX(ISNUMBER(SEARCH("x"&amp;A52&amp;"x",'Sch Parent TB Converter'!$ED$1:$ED$247)),0),0))),""))</f>
        <v/>
      </c>
      <c r="I52" s="658" t="str">
        <f t="shared" ca="1" si="0"/>
        <v/>
      </c>
    </row>
    <row r="53" spans="3:9" x14ac:dyDescent="0.25">
      <c r="C53" s="1379"/>
      <c r="D53" s="1379"/>
      <c r="E53" s="1379"/>
      <c r="F53" s="1379"/>
      <c r="G53" s="668" t="str">
        <f>IF($A53="","",IFERROR(ROW(INDEX('Sch Parent TB Converter'!$ED$1:$ED$247,MATCH(TRUE,INDEX(ISNUMBER(SEARCH("x"&amp;A53&amp;"x",'Sch Parent TB Converter'!$ED$1:$ED$247)),0),0))),""))</f>
        <v/>
      </c>
      <c r="I53" s="658" t="str">
        <f t="shared" ca="1" si="0"/>
        <v/>
      </c>
    </row>
    <row r="54" spans="3:9" x14ac:dyDescent="0.25">
      <c r="C54" s="1379"/>
      <c r="D54" s="1379"/>
      <c r="E54" s="1379"/>
      <c r="F54" s="1379"/>
      <c r="G54" s="668" t="str">
        <f>IF($A54="","",IFERROR(ROW(INDEX('Sch Parent TB Converter'!$ED$1:$ED$247,MATCH(TRUE,INDEX(ISNUMBER(SEARCH("x"&amp;A54&amp;"x",'Sch Parent TB Converter'!$ED$1:$ED$247)),0),0))),""))</f>
        <v/>
      </c>
      <c r="I54" s="658" t="str">
        <f t="shared" ca="1" si="0"/>
        <v/>
      </c>
    </row>
    <row r="55" spans="3:9" x14ac:dyDescent="0.25">
      <c r="C55" s="1379"/>
      <c r="D55" s="1379"/>
      <c r="E55" s="1379"/>
      <c r="F55" s="1379"/>
      <c r="G55" s="668" t="str">
        <f>IF($A55="","",IFERROR(ROW(INDEX('Sch Parent TB Converter'!$ED$1:$ED$247,MATCH(TRUE,INDEX(ISNUMBER(SEARCH("x"&amp;A55&amp;"x",'Sch Parent TB Converter'!$ED$1:$ED$247)),0),0))),""))</f>
        <v/>
      </c>
      <c r="I55" s="658" t="str">
        <f t="shared" ca="1" si="0"/>
        <v/>
      </c>
    </row>
    <row r="56" spans="3:9" x14ac:dyDescent="0.25">
      <c r="C56" s="1379"/>
      <c r="D56" s="1379"/>
      <c r="E56" s="1379"/>
      <c r="F56" s="1379"/>
      <c r="G56" s="668" t="str">
        <f>IF($A56="","",IFERROR(ROW(INDEX('Sch Parent TB Converter'!$ED$1:$ED$247,MATCH(TRUE,INDEX(ISNUMBER(SEARCH("x"&amp;A56&amp;"x",'Sch Parent TB Converter'!$ED$1:$ED$247)),0),0))),""))</f>
        <v/>
      </c>
      <c r="I56" s="658" t="str">
        <f t="shared" ca="1" si="0"/>
        <v/>
      </c>
    </row>
    <row r="57" spans="3:9" x14ac:dyDescent="0.25">
      <c r="C57" s="1379"/>
      <c r="D57" s="1379"/>
      <c r="E57" s="1379"/>
      <c r="F57" s="1379"/>
      <c r="G57" s="668" t="str">
        <f>IF($A57="","",IFERROR(ROW(INDEX('Sch Parent TB Converter'!$ED$1:$ED$247,MATCH(TRUE,INDEX(ISNUMBER(SEARCH("x"&amp;A57&amp;"x",'Sch Parent TB Converter'!$ED$1:$ED$247)),0),0))),""))</f>
        <v/>
      </c>
      <c r="I57" s="658" t="str">
        <f t="shared" ca="1" si="0"/>
        <v/>
      </c>
    </row>
    <row r="58" spans="3:9" x14ac:dyDescent="0.25">
      <c r="C58" s="1379"/>
      <c r="D58" s="1379"/>
      <c r="E58" s="1379"/>
      <c r="F58" s="1379"/>
      <c r="G58" s="668" t="str">
        <f>IF($A58="","",IFERROR(ROW(INDEX('Sch Parent TB Converter'!$ED$1:$ED$247,MATCH(TRUE,INDEX(ISNUMBER(SEARCH("x"&amp;A58&amp;"x",'Sch Parent TB Converter'!$ED$1:$ED$247)),0),0))),""))</f>
        <v/>
      </c>
      <c r="I58" s="658" t="str">
        <f t="shared" ca="1" si="0"/>
        <v/>
      </c>
    </row>
    <row r="59" spans="3:9" x14ac:dyDescent="0.25">
      <c r="C59" s="1379"/>
      <c r="D59" s="1379"/>
      <c r="E59" s="1379"/>
      <c r="F59" s="1379"/>
      <c r="G59" s="668" t="str">
        <f>IF($A59="","",IFERROR(ROW(INDEX('Sch Parent TB Converter'!$ED$1:$ED$247,MATCH(TRUE,INDEX(ISNUMBER(SEARCH("x"&amp;A59&amp;"x",'Sch Parent TB Converter'!$ED$1:$ED$247)),0),0))),""))</f>
        <v/>
      </c>
      <c r="I59" s="658" t="str">
        <f t="shared" ca="1" si="0"/>
        <v/>
      </c>
    </row>
    <row r="60" spans="3:9" x14ac:dyDescent="0.25">
      <c r="C60" s="1379"/>
      <c r="D60" s="1379"/>
      <c r="E60" s="1379"/>
      <c r="F60" s="1379"/>
      <c r="G60" s="668" t="str">
        <f>IF($A60="","",IFERROR(ROW(INDEX('Sch Parent TB Converter'!$ED$1:$ED$247,MATCH(TRUE,INDEX(ISNUMBER(SEARCH("x"&amp;A60&amp;"x",'Sch Parent TB Converter'!$ED$1:$ED$247)),0),0))),""))</f>
        <v/>
      </c>
      <c r="I60" s="658" t="str">
        <f t="shared" ca="1" si="0"/>
        <v/>
      </c>
    </row>
    <row r="61" spans="3:9" x14ac:dyDescent="0.25">
      <c r="C61" s="1379"/>
      <c r="D61" s="1379"/>
      <c r="E61" s="1379"/>
      <c r="F61" s="1379"/>
      <c r="G61" s="668" t="str">
        <f>IF($A61="","",IFERROR(ROW(INDEX('Sch Parent TB Converter'!$ED$1:$ED$247,MATCH(TRUE,INDEX(ISNUMBER(SEARCH("x"&amp;A61&amp;"x",'Sch Parent TB Converter'!$ED$1:$ED$247)),0),0))),""))</f>
        <v/>
      </c>
      <c r="I61" s="658" t="str">
        <f t="shared" ca="1" si="0"/>
        <v/>
      </c>
    </row>
    <row r="62" spans="3:9" x14ac:dyDescent="0.25">
      <c r="C62" s="1379"/>
      <c r="D62" s="1379"/>
      <c r="E62" s="1379"/>
      <c r="F62" s="1379"/>
      <c r="G62" s="668" t="str">
        <f>IF($A62="","",IFERROR(ROW(INDEX('Sch Parent TB Converter'!$ED$1:$ED$247,MATCH(TRUE,INDEX(ISNUMBER(SEARCH("x"&amp;A62&amp;"x",'Sch Parent TB Converter'!$ED$1:$ED$247)),0),0))),""))</f>
        <v/>
      </c>
      <c r="I62" s="658" t="str">
        <f t="shared" ca="1" si="0"/>
        <v/>
      </c>
    </row>
    <row r="63" spans="3:9" x14ac:dyDescent="0.25">
      <c r="C63" s="1379"/>
      <c r="D63" s="1379"/>
      <c r="E63" s="1379"/>
      <c r="F63" s="1379"/>
      <c r="G63" s="668" t="str">
        <f>IF($A63="","",IFERROR(ROW(INDEX('Sch Parent TB Converter'!$ED$1:$ED$247,MATCH(TRUE,INDEX(ISNUMBER(SEARCH("x"&amp;A63&amp;"x",'Sch Parent TB Converter'!$ED$1:$ED$247)),0),0))),""))</f>
        <v/>
      </c>
      <c r="I63" s="658" t="str">
        <f t="shared" ca="1" si="0"/>
        <v/>
      </c>
    </row>
    <row r="64" spans="3:9" x14ac:dyDescent="0.25">
      <c r="C64" s="1379"/>
      <c r="D64" s="1379"/>
      <c r="E64" s="1379"/>
      <c r="F64" s="1379"/>
      <c r="G64" s="668" t="str">
        <f>IF($A64="","",IFERROR(ROW(INDEX('Sch Parent TB Converter'!$ED$1:$ED$247,MATCH(TRUE,INDEX(ISNUMBER(SEARCH("x"&amp;A64&amp;"x",'Sch Parent TB Converter'!$ED$1:$ED$247)),0),0))),""))</f>
        <v/>
      </c>
      <c r="I64" s="658" t="str">
        <f t="shared" ca="1" si="0"/>
        <v/>
      </c>
    </row>
    <row r="65" spans="3:9" x14ac:dyDescent="0.25">
      <c r="C65" s="1379"/>
      <c r="D65" s="1379"/>
      <c r="E65" s="1379"/>
      <c r="F65" s="1379"/>
      <c r="G65" s="668" t="str">
        <f>IF($A65="","",IFERROR(ROW(INDEX('Sch Parent TB Converter'!$ED$1:$ED$247,MATCH(TRUE,INDEX(ISNUMBER(SEARCH("x"&amp;A65&amp;"x",'Sch Parent TB Converter'!$ED$1:$ED$247)),0),0))),""))</f>
        <v/>
      </c>
      <c r="I65" s="658" t="str">
        <f t="shared" ca="1" si="0"/>
        <v/>
      </c>
    </row>
    <row r="66" spans="3:9" x14ac:dyDescent="0.25">
      <c r="C66" s="1379"/>
      <c r="D66" s="1379"/>
      <c r="E66" s="1379"/>
      <c r="F66" s="1379"/>
      <c r="G66" s="668" t="str">
        <f>IF($A66="","",IFERROR(ROW(INDEX('Sch Parent TB Converter'!$ED$1:$ED$247,MATCH(TRUE,INDEX(ISNUMBER(SEARCH("x"&amp;A66&amp;"x",'Sch Parent TB Converter'!$ED$1:$ED$247)),0),0))),""))</f>
        <v/>
      </c>
      <c r="I66" s="658" t="str">
        <f t="shared" ca="1" si="0"/>
        <v/>
      </c>
    </row>
    <row r="67" spans="3:9" x14ac:dyDescent="0.25">
      <c r="C67" s="1379"/>
      <c r="D67" s="1379"/>
      <c r="E67" s="1379"/>
      <c r="F67" s="1379"/>
      <c r="G67" s="668" t="str">
        <f>IF($A67="","",IFERROR(ROW(INDEX('Sch Parent TB Converter'!$ED$1:$ED$247,MATCH(TRUE,INDEX(ISNUMBER(SEARCH("x"&amp;A67&amp;"x",'Sch Parent TB Converter'!$ED$1:$ED$247)),0),0))),""))</f>
        <v/>
      </c>
      <c r="I67" s="658" t="str">
        <f t="shared" ref="I67:I131" ca="1" si="1">IF(AND($G67="",$A67=""),"",IF(AND($G67="",$A67&lt;&gt;""),"Missing from Converter Sheet",INDIRECT("'"&amp;$J$3&amp;"'!B"&amp;G67)))</f>
        <v/>
      </c>
    </row>
    <row r="68" spans="3:9" x14ac:dyDescent="0.25">
      <c r="C68" s="1379"/>
      <c r="D68" s="1379"/>
      <c r="E68" s="1379"/>
      <c r="F68" s="1379"/>
      <c r="G68" s="668" t="str">
        <f>IF($A68="","",IFERROR(ROW(INDEX('Sch Parent TB Converter'!$ED$1:$ED$247,MATCH(TRUE,INDEX(ISNUMBER(SEARCH("x"&amp;A68&amp;"x",'Sch Parent TB Converter'!$ED$1:$ED$247)),0),0))),""))</f>
        <v/>
      </c>
      <c r="I68" s="658" t="str">
        <f t="shared" ca="1" si="1"/>
        <v/>
      </c>
    </row>
    <row r="69" spans="3:9" x14ac:dyDescent="0.25">
      <c r="C69" s="1379"/>
      <c r="D69" s="1379"/>
      <c r="E69" s="1379"/>
      <c r="F69" s="1379"/>
      <c r="G69" s="668" t="str">
        <f>IF($A69="","",IFERROR(ROW(INDEX('Sch Parent TB Converter'!$ED$1:$ED$247,MATCH(TRUE,INDEX(ISNUMBER(SEARCH("x"&amp;A69&amp;"x",'Sch Parent TB Converter'!$ED$1:$ED$247)),0),0))),""))</f>
        <v/>
      </c>
      <c r="I69" s="658" t="str">
        <f t="shared" ca="1" si="1"/>
        <v/>
      </c>
    </row>
    <row r="70" spans="3:9" x14ac:dyDescent="0.25">
      <c r="C70" s="1379"/>
      <c r="D70" s="1379"/>
      <c r="E70" s="1379"/>
      <c r="F70" s="1379"/>
      <c r="G70" s="668" t="str">
        <f>IF($A70="","",IFERROR(ROW(INDEX('Sch Parent TB Converter'!$ED$1:$ED$247,MATCH(TRUE,INDEX(ISNUMBER(SEARCH("x"&amp;A70&amp;"x",'Sch Parent TB Converter'!$ED$1:$ED$247)),0),0))),""))</f>
        <v/>
      </c>
      <c r="I70" s="658" t="str">
        <f t="shared" ca="1" si="1"/>
        <v/>
      </c>
    </row>
    <row r="71" spans="3:9" x14ac:dyDescent="0.25">
      <c r="C71" s="1379"/>
      <c r="D71" s="1379"/>
      <c r="E71" s="1379"/>
      <c r="F71" s="1379"/>
      <c r="G71" s="668" t="str">
        <f>IF($A71="","",IFERROR(ROW(INDEX('Sch Parent TB Converter'!$ED$1:$ED$247,MATCH(TRUE,INDEX(ISNUMBER(SEARCH("x"&amp;A71&amp;"x",'Sch Parent TB Converter'!$ED$1:$ED$247)),0),0))),""))</f>
        <v/>
      </c>
      <c r="I71" s="658" t="str">
        <f t="shared" ca="1" si="1"/>
        <v/>
      </c>
    </row>
    <row r="72" spans="3:9" x14ac:dyDescent="0.25">
      <c r="C72" s="1379"/>
      <c r="D72" s="1379"/>
      <c r="E72" s="1379"/>
      <c r="F72" s="1379"/>
      <c r="G72" s="668" t="str">
        <f>IF($A72="","",IFERROR(ROW(INDEX('Sch Parent TB Converter'!$ED$1:$ED$247,MATCH(TRUE,INDEX(ISNUMBER(SEARCH("x"&amp;A72&amp;"x",'Sch Parent TB Converter'!$ED$1:$ED$247)),0),0))),""))</f>
        <v/>
      </c>
      <c r="I72" s="658" t="str">
        <f t="shared" ca="1" si="1"/>
        <v/>
      </c>
    </row>
    <row r="73" spans="3:9" x14ac:dyDescent="0.25">
      <c r="C73" s="1379"/>
      <c r="D73" s="1379"/>
      <c r="E73" s="1379"/>
      <c r="F73" s="1379"/>
      <c r="G73" s="668" t="str">
        <f>IF($A73="","",IFERROR(ROW(INDEX('Sch Parent TB Converter'!$ED$1:$ED$247,MATCH(TRUE,INDEX(ISNUMBER(SEARCH("x"&amp;A73&amp;"x",'Sch Parent TB Converter'!$ED$1:$ED$247)),0),0))),""))</f>
        <v/>
      </c>
      <c r="I73" s="658" t="str">
        <f t="shared" ca="1" si="1"/>
        <v/>
      </c>
    </row>
    <row r="74" spans="3:9" x14ac:dyDescent="0.25">
      <c r="C74" s="1379"/>
      <c r="D74" s="1379"/>
      <c r="E74" s="1379"/>
      <c r="F74" s="1379"/>
      <c r="G74" s="668" t="str">
        <f>IF($A74="","",IFERROR(ROW(INDEX('Sch Parent TB Converter'!$ED$1:$ED$247,MATCH(TRUE,INDEX(ISNUMBER(SEARCH("x"&amp;A74&amp;"x",'Sch Parent TB Converter'!$ED$1:$ED$247)),0),0))),""))</f>
        <v/>
      </c>
      <c r="I74" s="658" t="str">
        <f t="shared" ca="1" si="1"/>
        <v/>
      </c>
    </row>
    <row r="75" spans="3:9" x14ac:dyDescent="0.25">
      <c r="C75" s="1379"/>
      <c r="D75" s="1379"/>
      <c r="E75" s="1379"/>
      <c r="F75" s="1379"/>
      <c r="G75" s="668" t="str">
        <f>IF($A75="","",IFERROR(ROW(INDEX('Sch Parent TB Converter'!$ED$1:$ED$247,MATCH(TRUE,INDEX(ISNUMBER(SEARCH("x"&amp;A75&amp;"x",'Sch Parent TB Converter'!$ED$1:$ED$247)),0),0))),""))</f>
        <v/>
      </c>
      <c r="I75" s="658" t="str">
        <f t="shared" ca="1" si="1"/>
        <v/>
      </c>
    </row>
    <row r="76" spans="3:9" x14ac:dyDescent="0.25">
      <c r="C76" s="1379"/>
      <c r="D76" s="1379"/>
      <c r="E76" s="1379"/>
      <c r="F76" s="1379"/>
      <c r="G76" s="668" t="str">
        <f>IF($A76="","",IFERROR(ROW(INDEX('Sch Parent TB Converter'!$ED$1:$ED$247,MATCH(TRUE,INDEX(ISNUMBER(SEARCH("x"&amp;A76&amp;"x",'Sch Parent TB Converter'!$ED$1:$ED$247)),0),0))),""))</f>
        <v/>
      </c>
      <c r="I76" s="658" t="str">
        <f t="shared" ca="1" si="1"/>
        <v/>
      </c>
    </row>
    <row r="77" spans="3:9" x14ac:dyDescent="0.25">
      <c r="C77" s="1379"/>
      <c r="D77" s="1379"/>
      <c r="E77" s="1379"/>
      <c r="F77" s="1379"/>
      <c r="G77" s="668" t="str">
        <f>IF($A77="","",IFERROR(ROW(INDEX('Sch Parent TB Converter'!$ED$1:$ED$247,MATCH(TRUE,INDEX(ISNUMBER(SEARCH("x"&amp;A77&amp;"x",'Sch Parent TB Converter'!$ED$1:$ED$247)),0),0))),""))</f>
        <v/>
      </c>
      <c r="I77" s="658" t="str">
        <f t="shared" ca="1" si="1"/>
        <v/>
      </c>
    </row>
    <row r="78" spans="3:9" x14ac:dyDescent="0.25">
      <c r="C78" s="1379"/>
      <c r="D78" s="1379"/>
      <c r="E78" s="1379"/>
      <c r="F78" s="1379"/>
      <c r="G78" s="668" t="str">
        <f>IF($A78="","",IFERROR(ROW(INDEX('Sch Parent TB Converter'!$ED$1:$ED$247,MATCH(TRUE,INDEX(ISNUMBER(SEARCH("x"&amp;A78&amp;"x",'Sch Parent TB Converter'!$ED$1:$ED$247)),0),0))),""))</f>
        <v/>
      </c>
      <c r="I78" s="658" t="str">
        <f t="shared" ca="1" si="1"/>
        <v/>
      </c>
    </row>
    <row r="79" spans="3:9" x14ac:dyDescent="0.25">
      <c r="C79" s="1379"/>
      <c r="D79" s="1379"/>
      <c r="E79" s="1379"/>
      <c r="F79" s="1379"/>
      <c r="G79" s="668" t="str">
        <f>IF($A79="","",IFERROR(ROW(INDEX('Sch Parent TB Converter'!$ED$1:$ED$247,MATCH(TRUE,INDEX(ISNUMBER(SEARCH("x"&amp;A79&amp;"x",'Sch Parent TB Converter'!$ED$1:$ED$247)),0),0))),""))</f>
        <v/>
      </c>
      <c r="I79" s="658" t="str">
        <f t="shared" ca="1" si="1"/>
        <v/>
      </c>
    </row>
    <row r="80" spans="3:9" x14ac:dyDescent="0.25">
      <c r="C80" s="1379"/>
      <c r="D80" s="1379"/>
      <c r="E80" s="1379"/>
      <c r="F80" s="1379"/>
      <c r="G80" s="668" t="str">
        <f>IF($A80="","",IFERROR(ROW(INDEX('Sch Parent TB Converter'!$ED$1:$ED$247,MATCH(TRUE,INDEX(ISNUMBER(SEARCH("x"&amp;A80&amp;"x",'Sch Parent TB Converter'!$ED$1:$ED$247)),0),0))),""))</f>
        <v/>
      </c>
      <c r="I80" s="658" t="str">
        <f t="shared" ca="1" si="1"/>
        <v/>
      </c>
    </row>
    <row r="81" spans="3:9" x14ac:dyDescent="0.25">
      <c r="C81" s="1379"/>
      <c r="D81" s="1379"/>
      <c r="E81" s="1379"/>
      <c r="F81" s="1379"/>
      <c r="G81" s="668" t="str">
        <f>IF($A81="","",IFERROR(ROW(INDEX('Sch Parent TB Converter'!$ED$1:$ED$247,MATCH(TRUE,INDEX(ISNUMBER(SEARCH("x"&amp;A81&amp;"x",'Sch Parent TB Converter'!$ED$1:$ED$247)),0),0))),""))</f>
        <v/>
      </c>
      <c r="I81" s="658" t="str">
        <f t="shared" ca="1" si="1"/>
        <v/>
      </c>
    </row>
    <row r="82" spans="3:9" x14ac:dyDescent="0.25">
      <c r="C82" s="1379"/>
      <c r="D82" s="1379"/>
      <c r="E82" s="1379"/>
      <c r="F82" s="1379"/>
      <c r="G82" s="668" t="str">
        <f>IF($A82="","",IFERROR(ROW(INDEX('Sch Parent TB Converter'!$ED$1:$ED$247,MATCH(TRUE,INDEX(ISNUMBER(SEARCH("x"&amp;A82&amp;"x",'Sch Parent TB Converter'!$ED$1:$ED$247)),0),0))),""))</f>
        <v/>
      </c>
      <c r="I82" s="658" t="str">
        <f t="shared" ca="1" si="1"/>
        <v/>
      </c>
    </row>
    <row r="83" spans="3:9" x14ac:dyDescent="0.25">
      <c r="C83" s="1379"/>
      <c r="D83" s="1379"/>
      <c r="E83" s="1379"/>
      <c r="F83" s="1379"/>
      <c r="G83" s="668" t="str">
        <f>IF($A83="","",IFERROR(ROW(INDEX('Sch Parent TB Converter'!$ED$1:$ED$247,MATCH(TRUE,INDEX(ISNUMBER(SEARCH("x"&amp;A83&amp;"x",'Sch Parent TB Converter'!$ED$1:$ED$247)),0),0))),""))</f>
        <v/>
      </c>
      <c r="I83" s="658" t="str">
        <f t="shared" ca="1" si="1"/>
        <v/>
      </c>
    </row>
    <row r="84" spans="3:9" x14ac:dyDescent="0.25">
      <c r="C84" s="1379"/>
      <c r="D84" s="1379"/>
      <c r="E84" s="1379"/>
      <c r="F84" s="1379"/>
      <c r="G84" s="668" t="str">
        <f>IF($A84="","",IFERROR(ROW(INDEX('Sch Parent TB Converter'!$ED$1:$ED$247,MATCH(TRUE,INDEX(ISNUMBER(SEARCH("x"&amp;A84&amp;"x",'Sch Parent TB Converter'!$ED$1:$ED$247)),0),0))),""))</f>
        <v/>
      </c>
      <c r="I84" s="658" t="str">
        <f t="shared" ca="1" si="1"/>
        <v/>
      </c>
    </row>
    <row r="85" spans="3:9" x14ac:dyDescent="0.25">
      <c r="C85" s="1379"/>
      <c r="D85" s="1379"/>
      <c r="E85" s="1379"/>
      <c r="F85" s="1379"/>
      <c r="G85" s="668" t="str">
        <f>IF($A85="","",IFERROR(ROW(INDEX('Sch Parent TB Converter'!$ED$1:$ED$247,MATCH(TRUE,INDEX(ISNUMBER(SEARCH("x"&amp;A85&amp;"x",'Sch Parent TB Converter'!$ED$1:$ED$247)),0),0))),""))</f>
        <v/>
      </c>
      <c r="I85" s="658" t="str">
        <f t="shared" ca="1" si="1"/>
        <v/>
      </c>
    </row>
    <row r="86" spans="3:9" x14ac:dyDescent="0.25">
      <c r="C86" s="1379"/>
      <c r="D86" s="1379"/>
      <c r="E86" s="1379"/>
      <c r="F86" s="1379"/>
      <c r="G86" s="668" t="str">
        <f>IF($A86="","",IFERROR(ROW(INDEX('Sch Parent TB Converter'!$ED$1:$ED$247,MATCH(TRUE,INDEX(ISNUMBER(SEARCH("x"&amp;A86&amp;"x",'Sch Parent TB Converter'!$ED$1:$ED$247)),0),0))),""))</f>
        <v/>
      </c>
      <c r="I86" s="658" t="str">
        <f t="shared" ca="1" si="1"/>
        <v/>
      </c>
    </row>
    <row r="87" spans="3:9" x14ac:dyDescent="0.25">
      <c r="C87" s="1379"/>
      <c r="D87" s="1379"/>
      <c r="E87" s="1379"/>
      <c r="F87" s="1379"/>
      <c r="G87" s="668" t="str">
        <f>IF($A87="","",IFERROR(ROW(INDEX('Sch Parent TB Converter'!$ED$1:$ED$247,MATCH(TRUE,INDEX(ISNUMBER(SEARCH("x"&amp;A87&amp;"x",'Sch Parent TB Converter'!$ED$1:$ED$247)),0),0))),""))</f>
        <v/>
      </c>
      <c r="I87" s="658" t="str">
        <f t="shared" ca="1" si="1"/>
        <v/>
      </c>
    </row>
    <row r="88" spans="3:9" x14ac:dyDescent="0.25">
      <c r="C88" s="1379"/>
      <c r="D88" s="1379"/>
      <c r="E88" s="1379"/>
      <c r="F88" s="1379"/>
      <c r="G88" s="668" t="str">
        <f>IF($A88="","",IFERROR(ROW(INDEX('Sch Parent TB Converter'!$ED$1:$ED$247,MATCH(TRUE,INDEX(ISNUMBER(SEARCH("x"&amp;A88&amp;"x",'Sch Parent TB Converter'!$ED$1:$ED$247)),0),0))),""))</f>
        <v/>
      </c>
      <c r="I88" s="658" t="str">
        <f t="shared" ca="1" si="1"/>
        <v/>
      </c>
    </row>
    <row r="89" spans="3:9" x14ac:dyDescent="0.25">
      <c r="C89" s="1379"/>
      <c r="D89" s="1379"/>
      <c r="E89" s="1379"/>
      <c r="F89" s="1379"/>
      <c r="G89" s="668" t="str">
        <f>IF($A89="","",IFERROR(ROW(INDEX('Sch Parent TB Converter'!$ED$1:$ED$247,MATCH(TRUE,INDEX(ISNUMBER(SEARCH("x"&amp;A89&amp;"x",'Sch Parent TB Converter'!$ED$1:$ED$247)),0),0))),""))</f>
        <v/>
      </c>
      <c r="I89" s="658" t="str">
        <f t="shared" ca="1" si="1"/>
        <v/>
      </c>
    </row>
    <row r="90" spans="3:9" x14ac:dyDescent="0.25">
      <c r="C90" s="1379"/>
      <c r="D90" s="1379"/>
      <c r="E90" s="1379"/>
      <c r="F90" s="1379"/>
      <c r="G90" s="668" t="str">
        <f>IF($A90="","",IFERROR(ROW(INDEX('Sch Parent TB Converter'!$ED$1:$ED$247,MATCH(TRUE,INDEX(ISNUMBER(SEARCH("x"&amp;A90&amp;"x",'Sch Parent TB Converter'!$ED$1:$ED$247)),0),0))),""))</f>
        <v/>
      </c>
      <c r="I90" s="658" t="str">
        <f t="shared" ca="1" si="1"/>
        <v/>
      </c>
    </row>
    <row r="91" spans="3:9" x14ac:dyDescent="0.25">
      <c r="C91" s="1379"/>
      <c r="D91" s="1379"/>
      <c r="E91" s="1379"/>
      <c r="F91" s="1379"/>
      <c r="G91" s="668" t="str">
        <f>IF($A91="","",IFERROR(ROW(INDEX('Sch Parent TB Converter'!$ED$1:$ED$247,MATCH(TRUE,INDEX(ISNUMBER(SEARCH("x"&amp;A91&amp;"x",'Sch Parent TB Converter'!$ED$1:$ED$247)),0),0))),""))</f>
        <v/>
      </c>
      <c r="I91" s="658" t="str">
        <f t="shared" ca="1" si="1"/>
        <v/>
      </c>
    </row>
    <row r="92" spans="3:9" x14ac:dyDescent="0.25">
      <c r="C92" s="1379"/>
      <c r="D92" s="1379"/>
      <c r="E92" s="1379"/>
      <c r="F92" s="1379"/>
      <c r="G92" s="668" t="str">
        <f>IF($A92="","",IFERROR(ROW(INDEX('Sch Parent TB Converter'!$ED$1:$ED$247,MATCH(TRUE,INDEX(ISNUMBER(SEARCH("x"&amp;A92&amp;"x",'Sch Parent TB Converter'!$ED$1:$ED$247)),0),0))),""))</f>
        <v/>
      </c>
      <c r="I92" s="658" t="str">
        <f t="shared" ca="1" si="1"/>
        <v/>
      </c>
    </row>
    <row r="93" spans="3:9" x14ac:dyDescent="0.25">
      <c r="C93" s="1379"/>
      <c r="D93" s="1379"/>
      <c r="E93" s="1379"/>
      <c r="F93" s="1379"/>
      <c r="G93" s="668" t="str">
        <f>IF($A93="","",IFERROR(ROW(INDEX('Sch Parent TB Converter'!$ED$1:$ED$247,MATCH(TRUE,INDEX(ISNUMBER(SEARCH("x"&amp;A93&amp;"x",'Sch Parent TB Converter'!$ED$1:$ED$247)),0),0))),""))</f>
        <v/>
      </c>
      <c r="I93" s="658" t="str">
        <f t="shared" ca="1" si="1"/>
        <v/>
      </c>
    </row>
    <row r="94" spans="3:9" x14ac:dyDescent="0.25">
      <c r="C94" s="1379"/>
      <c r="D94" s="1379"/>
      <c r="E94" s="1379"/>
      <c r="F94" s="1379"/>
      <c r="G94" s="668" t="str">
        <f>IF($A94="","",IFERROR(ROW(INDEX('Sch Parent TB Converter'!$ED$1:$ED$247,MATCH(TRUE,INDEX(ISNUMBER(SEARCH("x"&amp;A94&amp;"x",'Sch Parent TB Converter'!$ED$1:$ED$247)),0),0))),""))</f>
        <v/>
      </c>
      <c r="I94" s="658" t="str">
        <f t="shared" ca="1" si="1"/>
        <v/>
      </c>
    </row>
    <row r="95" spans="3:9" x14ac:dyDescent="0.25">
      <c r="C95" s="1379"/>
      <c r="D95" s="1379"/>
      <c r="E95" s="1379"/>
      <c r="F95" s="1379"/>
      <c r="G95" s="668" t="str">
        <f>IF($A95="","",IFERROR(ROW(INDEX('Sch Parent TB Converter'!$ED$1:$ED$247,MATCH(TRUE,INDEX(ISNUMBER(SEARCH("x"&amp;A95&amp;"x",'Sch Parent TB Converter'!$ED$1:$ED$247)),0),0))),""))</f>
        <v/>
      </c>
      <c r="I95" s="658" t="str">
        <f t="shared" ca="1" si="1"/>
        <v/>
      </c>
    </row>
    <row r="96" spans="3:9" x14ac:dyDescent="0.25">
      <c r="C96" s="1379"/>
      <c r="D96" s="1379"/>
      <c r="E96" s="1379"/>
      <c r="F96" s="1379"/>
      <c r="G96" s="668" t="str">
        <f>IF($A96="","",IFERROR(ROW(INDEX('Sch Parent TB Converter'!$ED$1:$ED$247,MATCH(TRUE,INDEX(ISNUMBER(SEARCH("x"&amp;A96&amp;"x",'Sch Parent TB Converter'!$ED$1:$ED$247)),0),0))),""))</f>
        <v/>
      </c>
      <c r="I96" s="658" t="str">
        <f t="shared" ca="1" si="1"/>
        <v/>
      </c>
    </row>
    <row r="97" spans="3:9" x14ac:dyDescent="0.25">
      <c r="C97" s="1379"/>
      <c r="D97" s="1379"/>
      <c r="E97" s="1379"/>
      <c r="F97" s="1379"/>
      <c r="G97" s="668" t="str">
        <f>IF($A97="","",IFERROR(ROW(INDEX('Sch Parent TB Converter'!$ED$1:$ED$247,MATCH(TRUE,INDEX(ISNUMBER(SEARCH("x"&amp;A97&amp;"x",'Sch Parent TB Converter'!$ED$1:$ED$247)),0),0))),""))</f>
        <v/>
      </c>
      <c r="I97" s="658" t="str">
        <f t="shared" ca="1" si="1"/>
        <v/>
      </c>
    </row>
    <row r="98" spans="3:9" x14ac:dyDescent="0.25">
      <c r="C98" s="1379"/>
      <c r="D98" s="1379"/>
      <c r="E98" s="1379"/>
      <c r="F98" s="1379"/>
      <c r="G98" s="668" t="str">
        <f>IF($A98="","",IFERROR(ROW(INDEX('Sch Parent TB Converter'!$ED$1:$ED$247,MATCH(TRUE,INDEX(ISNUMBER(SEARCH("x"&amp;A98&amp;"x",'Sch Parent TB Converter'!$ED$1:$ED$247)),0),0))),""))</f>
        <v/>
      </c>
      <c r="I98" s="658" t="str">
        <f t="shared" ca="1" si="1"/>
        <v/>
      </c>
    </row>
    <row r="99" spans="3:9" x14ac:dyDescent="0.25">
      <c r="C99" s="1379"/>
      <c r="D99" s="1379"/>
      <c r="E99" s="1379"/>
      <c r="F99" s="1379"/>
      <c r="G99" s="668" t="str">
        <f>IF($A99="","",IFERROR(ROW(INDEX('Sch Parent TB Converter'!$ED$1:$ED$247,MATCH(TRUE,INDEX(ISNUMBER(SEARCH("x"&amp;A99&amp;"x",'Sch Parent TB Converter'!$ED$1:$ED$247)),0),0))),""))</f>
        <v/>
      </c>
      <c r="I99" s="658" t="str">
        <f t="shared" ca="1" si="1"/>
        <v/>
      </c>
    </row>
    <row r="100" spans="3:9" x14ac:dyDescent="0.25">
      <c r="C100" s="1379"/>
      <c r="D100" s="1379"/>
      <c r="E100" s="1379"/>
      <c r="F100" s="1379"/>
      <c r="G100" s="668" t="str">
        <f>IF($A100="","",IFERROR(ROW(INDEX('Sch Parent TB Converter'!$ED$1:$ED$247,MATCH(TRUE,INDEX(ISNUMBER(SEARCH("x"&amp;A100&amp;"x",'Sch Parent TB Converter'!$ED$1:$ED$247)),0),0))),""))</f>
        <v/>
      </c>
      <c r="I100" s="658" t="str">
        <f t="shared" ca="1" si="1"/>
        <v/>
      </c>
    </row>
    <row r="101" spans="3:9" x14ac:dyDescent="0.25">
      <c r="C101" s="1379"/>
      <c r="D101" s="1379"/>
      <c r="E101" s="1379"/>
      <c r="F101" s="1379"/>
      <c r="G101" s="668" t="str">
        <f>IF($A101="","",IFERROR(ROW(INDEX('Sch Parent TB Converter'!$ED$1:$ED$247,MATCH(TRUE,INDEX(ISNUMBER(SEARCH("x"&amp;A101&amp;"x",'Sch Parent TB Converter'!$ED$1:$ED$247)),0),0))),""))</f>
        <v/>
      </c>
      <c r="I101" s="658" t="str">
        <f t="shared" ca="1" si="1"/>
        <v/>
      </c>
    </row>
    <row r="102" spans="3:9" x14ac:dyDescent="0.25">
      <c r="C102" s="1379"/>
      <c r="D102" s="1379"/>
      <c r="E102" s="1379"/>
      <c r="F102" s="1379"/>
      <c r="G102" s="668" t="str">
        <f>IF($A102="","",IFERROR(ROW(INDEX('Sch Parent TB Converter'!$ED$1:$ED$247,MATCH(TRUE,INDEX(ISNUMBER(SEARCH("x"&amp;A102&amp;"x",'Sch Parent TB Converter'!$ED$1:$ED$247)),0),0))),""))</f>
        <v/>
      </c>
      <c r="I102" s="658" t="str">
        <f t="shared" ca="1" si="1"/>
        <v/>
      </c>
    </row>
    <row r="103" spans="3:9" x14ac:dyDescent="0.25">
      <c r="C103" s="1379"/>
      <c r="D103" s="1379"/>
      <c r="E103" s="1379"/>
      <c r="F103" s="1379"/>
      <c r="G103" s="668" t="str">
        <f>IF($A103="","",IFERROR(ROW(INDEX('Sch Parent TB Converter'!$ED$1:$ED$247,MATCH(TRUE,INDEX(ISNUMBER(SEARCH("x"&amp;A103&amp;"x",'Sch Parent TB Converter'!$ED$1:$ED$247)),0),0))),""))</f>
        <v/>
      </c>
      <c r="I103" s="658" t="str">
        <f t="shared" ca="1" si="1"/>
        <v/>
      </c>
    </row>
    <row r="104" spans="3:9" x14ac:dyDescent="0.25">
      <c r="C104" s="1379"/>
      <c r="D104" s="1379"/>
      <c r="E104" s="1379"/>
      <c r="F104" s="1379"/>
      <c r="G104" s="668" t="str">
        <f>IF($A104="","",IFERROR(ROW(INDEX('Sch Parent TB Converter'!$ED$1:$ED$247,MATCH(TRUE,INDEX(ISNUMBER(SEARCH("x"&amp;A104&amp;"x",'Sch Parent TB Converter'!$ED$1:$ED$247)),0),0))),""))</f>
        <v/>
      </c>
      <c r="I104" s="658" t="str">
        <f t="shared" ca="1" si="1"/>
        <v/>
      </c>
    </row>
    <row r="105" spans="3:9" x14ac:dyDescent="0.25">
      <c r="C105" s="1379"/>
      <c r="D105" s="1379"/>
      <c r="E105" s="1379"/>
      <c r="F105" s="1379"/>
      <c r="G105" s="668" t="str">
        <f>IF($A105="","",IFERROR(ROW(INDEX('Sch Parent TB Converter'!$ED$1:$ED$247,MATCH(TRUE,INDEX(ISNUMBER(SEARCH("x"&amp;A105&amp;"x",'Sch Parent TB Converter'!$ED$1:$ED$247)),0),0))),""))</f>
        <v/>
      </c>
      <c r="I105" s="658" t="str">
        <f t="shared" ca="1" si="1"/>
        <v/>
      </c>
    </row>
    <row r="106" spans="3:9" x14ac:dyDescent="0.25">
      <c r="C106" s="1379"/>
      <c r="D106" s="1379"/>
      <c r="E106" s="1379"/>
      <c r="F106" s="1379"/>
      <c r="G106" s="668" t="str">
        <f>IF($A106="","",IFERROR(ROW(INDEX('Sch Parent TB Converter'!$ED$1:$ED$247,MATCH(TRUE,INDEX(ISNUMBER(SEARCH("x"&amp;A106&amp;"x",'Sch Parent TB Converter'!$ED$1:$ED$247)),0),0))),""))</f>
        <v/>
      </c>
      <c r="I106" s="658" t="str">
        <f t="shared" ca="1" si="1"/>
        <v/>
      </c>
    </row>
    <row r="107" spans="3:9" x14ac:dyDescent="0.25">
      <c r="C107" s="1379"/>
      <c r="D107" s="1379"/>
      <c r="E107" s="1379"/>
      <c r="F107" s="1379"/>
      <c r="G107" s="668" t="str">
        <f>IF($A107="","",IFERROR(ROW(INDEX('Sch Parent TB Converter'!$ED$1:$ED$247,MATCH(TRUE,INDEX(ISNUMBER(SEARCH("x"&amp;A107&amp;"x",'Sch Parent TB Converter'!$ED$1:$ED$247)),0),0))),""))</f>
        <v/>
      </c>
      <c r="I107" s="658" t="str">
        <f t="shared" ca="1" si="1"/>
        <v/>
      </c>
    </row>
    <row r="108" spans="3:9" x14ac:dyDescent="0.25">
      <c r="C108" s="1379"/>
      <c r="D108" s="1379"/>
      <c r="E108" s="1379"/>
      <c r="F108" s="1379"/>
      <c r="G108" s="668" t="str">
        <f>IF($A108="","",IFERROR(ROW(INDEX('Sch Parent TB Converter'!$ED$1:$ED$247,MATCH(TRUE,INDEX(ISNUMBER(SEARCH("x"&amp;A108&amp;"x",'Sch Parent TB Converter'!$ED$1:$ED$247)),0),0))),""))</f>
        <v/>
      </c>
      <c r="I108" s="658" t="str">
        <f t="shared" ca="1" si="1"/>
        <v/>
      </c>
    </row>
    <row r="109" spans="3:9" x14ac:dyDescent="0.25">
      <c r="C109" s="1379"/>
      <c r="D109" s="1379"/>
      <c r="E109" s="1379"/>
      <c r="F109" s="1379"/>
      <c r="G109" s="668" t="str">
        <f>IF($A109="","",IFERROR(ROW(INDEX('Sch Parent TB Converter'!$ED$1:$ED$247,MATCH(TRUE,INDEX(ISNUMBER(SEARCH("x"&amp;A109&amp;"x",'Sch Parent TB Converter'!$ED$1:$ED$247)),0),0))),""))</f>
        <v/>
      </c>
      <c r="I109" s="658" t="str">
        <f t="shared" ca="1" si="1"/>
        <v/>
      </c>
    </row>
    <row r="110" spans="3:9" x14ac:dyDescent="0.25">
      <c r="C110" s="1379"/>
      <c r="D110" s="1379"/>
      <c r="E110" s="1379"/>
      <c r="F110" s="1379"/>
      <c r="G110" s="668" t="str">
        <f>IF($A110="","",IFERROR(ROW(INDEX('Sch Parent TB Converter'!$ED$1:$ED$247,MATCH(TRUE,INDEX(ISNUMBER(SEARCH("x"&amp;A110&amp;"x",'Sch Parent TB Converter'!$ED$1:$ED$247)),0),0))),""))</f>
        <v/>
      </c>
      <c r="I110" s="658" t="str">
        <f t="shared" ca="1" si="1"/>
        <v/>
      </c>
    </row>
    <row r="111" spans="3:9" x14ac:dyDescent="0.25">
      <c r="C111" s="1379"/>
      <c r="D111" s="1379"/>
      <c r="E111" s="1379"/>
      <c r="F111" s="1379"/>
      <c r="G111" s="668" t="str">
        <f>IF($A111="","",IFERROR(ROW(INDEX('Sch Parent TB Converter'!$ED$1:$ED$247,MATCH(TRUE,INDEX(ISNUMBER(SEARCH("x"&amp;A111&amp;"x",'Sch Parent TB Converter'!$ED$1:$ED$247)),0),0))),""))</f>
        <v/>
      </c>
      <c r="I111" s="658" t="str">
        <f t="shared" ca="1" si="1"/>
        <v/>
      </c>
    </row>
    <row r="112" spans="3:9" x14ac:dyDescent="0.25">
      <c r="C112" s="1379"/>
      <c r="D112" s="1379"/>
      <c r="E112" s="1379"/>
      <c r="F112" s="1379"/>
      <c r="G112" s="668" t="str">
        <f>IF($A112="","",IFERROR(ROW(INDEX('Sch Parent TB Converter'!$ED$1:$ED$247,MATCH(TRUE,INDEX(ISNUMBER(SEARCH("x"&amp;A112&amp;"x",'Sch Parent TB Converter'!$ED$1:$ED$247)),0),0))),""))</f>
        <v/>
      </c>
      <c r="I112" s="658" t="str">
        <f t="shared" ca="1" si="1"/>
        <v/>
      </c>
    </row>
    <row r="113" spans="1:9" x14ac:dyDescent="0.25">
      <c r="C113" s="1379"/>
      <c r="D113" s="1379"/>
      <c r="E113" s="1379"/>
      <c r="F113" s="1379"/>
      <c r="G113" s="668" t="str">
        <f>IF($A113="","",IFERROR(ROW(INDEX('Sch Parent TB Converter'!$ED$1:$ED$247,MATCH(TRUE,INDEX(ISNUMBER(SEARCH("x"&amp;A113&amp;"x",'Sch Parent TB Converter'!$ED$1:$ED$247)),0),0))),""))</f>
        <v/>
      </c>
      <c r="I113" s="658" t="str">
        <f t="shared" ca="1" si="1"/>
        <v/>
      </c>
    </row>
    <row r="114" spans="1:9" x14ac:dyDescent="0.25">
      <c r="C114" s="1379"/>
      <c r="D114" s="1379"/>
      <c r="E114" s="1379"/>
      <c r="F114" s="1379"/>
      <c r="G114" s="668" t="str">
        <f>IF($A114="","",IFERROR(ROW(INDEX('Sch Parent TB Converter'!$ED$1:$ED$247,MATCH(TRUE,INDEX(ISNUMBER(SEARCH("x"&amp;A114&amp;"x",'Sch Parent TB Converter'!$ED$1:$ED$247)),0),0))),""))</f>
        <v/>
      </c>
      <c r="I114" s="658" t="str">
        <f t="shared" ca="1" si="1"/>
        <v/>
      </c>
    </row>
    <row r="115" spans="1:9" x14ac:dyDescent="0.25">
      <c r="C115" s="1379"/>
      <c r="D115" s="1379"/>
      <c r="E115" s="1379"/>
      <c r="F115" s="1379"/>
      <c r="G115" s="668" t="str">
        <f>IF($A115="","",IFERROR(ROW(INDEX('Sch Parent TB Converter'!$ED$1:$ED$247,MATCH(TRUE,INDEX(ISNUMBER(SEARCH("x"&amp;A115&amp;"x",'Sch Parent TB Converter'!$ED$1:$ED$247)),0),0))),""))</f>
        <v/>
      </c>
      <c r="I115" s="658" t="str">
        <f t="shared" ca="1" si="1"/>
        <v/>
      </c>
    </row>
    <row r="116" spans="1:9" x14ac:dyDescent="0.25">
      <c r="C116" s="1379"/>
      <c r="D116" s="1379"/>
      <c r="E116" s="1379"/>
      <c r="F116" s="1379"/>
      <c r="G116" s="668" t="str">
        <f>IF($A116="","",IFERROR(ROW(INDEX('Sch Parent TB Converter'!$ED$1:$ED$247,MATCH(TRUE,INDEX(ISNUMBER(SEARCH("x"&amp;A116&amp;"x",'Sch Parent TB Converter'!$ED$1:$ED$247)),0),0))),""))</f>
        <v/>
      </c>
      <c r="I116" s="658" t="str">
        <f t="shared" ca="1" si="1"/>
        <v/>
      </c>
    </row>
    <row r="117" spans="1:9" x14ac:dyDescent="0.25">
      <c r="C117" s="1379"/>
      <c r="D117" s="1379"/>
      <c r="E117" s="1379"/>
      <c r="F117" s="1379"/>
      <c r="G117" s="668" t="str">
        <f>IF($A117="","",IFERROR(ROW(INDEX('Sch Parent TB Converter'!$ED$1:$ED$247,MATCH(TRUE,INDEX(ISNUMBER(SEARCH("x"&amp;A117&amp;"x",'Sch Parent TB Converter'!$ED$1:$ED$247)),0),0))),""))</f>
        <v/>
      </c>
      <c r="I117" s="658" t="str">
        <f t="shared" ca="1" si="1"/>
        <v/>
      </c>
    </row>
    <row r="118" spans="1:9" x14ac:dyDescent="0.25">
      <c r="C118" s="1379"/>
      <c r="D118" s="1379"/>
      <c r="E118" s="1379"/>
      <c r="F118" s="1379"/>
      <c r="G118" s="668" t="str">
        <f>IF($A118="","",IFERROR(ROW(INDEX('Sch Parent TB Converter'!$ED$1:$ED$247,MATCH(TRUE,INDEX(ISNUMBER(SEARCH("x"&amp;A118&amp;"x",'Sch Parent TB Converter'!$ED$1:$ED$247)),0),0))),""))</f>
        <v/>
      </c>
      <c r="I118" s="658" t="str">
        <f t="shared" ca="1" si="1"/>
        <v/>
      </c>
    </row>
    <row r="119" spans="1:9" x14ac:dyDescent="0.25">
      <c r="C119" s="1379"/>
      <c r="D119" s="1379"/>
      <c r="E119" s="1379"/>
      <c r="F119" s="1379"/>
      <c r="G119" s="668" t="str">
        <f>IF($A119="","",IFERROR(ROW(INDEX('Sch Parent TB Converter'!$ED$1:$ED$247,MATCH(TRUE,INDEX(ISNUMBER(SEARCH("x"&amp;A119&amp;"x",'Sch Parent TB Converter'!$ED$1:$ED$247)),0),0))),""))</f>
        <v/>
      </c>
      <c r="I119" s="658" t="str">
        <f t="shared" ca="1" si="1"/>
        <v/>
      </c>
    </row>
    <row r="120" spans="1:9" x14ac:dyDescent="0.25">
      <c r="C120" s="1379"/>
      <c r="D120" s="1379"/>
      <c r="E120" s="1379"/>
      <c r="F120" s="1379"/>
      <c r="G120" s="668" t="str">
        <f>IF($A120="","",IFERROR(ROW(INDEX('Sch Parent TB Converter'!$ED$1:$ED$247,MATCH(TRUE,INDEX(ISNUMBER(SEARCH("x"&amp;A120&amp;"x",'Sch Parent TB Converter'!$ED$1:$ED$247)),0),0))),""))</f>
        <v/>
      </c>
      <c r="I120" s="658" t="str">
        <f t="shared" ca="1" si="1"/>
        <v/>
      </c>
    </row>
    <row r="121" spans="1:9" x14ac:dyDescent="0.25">
      <c r="C121" s="1379"/>
      <c r="D121" s="1379"/>
      <c r="E121" s="1379"/>
      <c r="F121" s="1379"/>
      <c r="G121" s="668" t="str">
        <f>IF($A121="","",IFERROR(ROW(INDEX('Sch Parent TB Converter'!$ED$1:$ED$247,MATCH(TRUE,INDEX(ISNUMBER(SEARCH("x"&amp;A121&amp;"x",'Sch Parent TB Converter'!$ED$1:$ED$247)),0),0))),""))</f>
        <v/>
      </c>
      <c r="I121" s="658" t="str">
        <f t="shared" ca="1" si="1"/>
        <v/>
      </c>
    </row>
    <row r="122" spans="1:9" x14ac:dyDescent="0.25">
      <c r="C122" s="1379"/>
      <c r="D122" s="1379"/>
      <c r="E122" s="1379"/>
      <c r="F122" s="1379"/>
      <c r="G122" s="668" t="str">
        <f>IF($A122="","",IFERROR(ROW(INDEX('Sch Parent TB Converter'!$ED$1:$ED$247,MATCH(TRUE,INDEX(ISNUMBER(SEARCH("x"&amp;A122&amp;"x",'Sch Parent TB Converter'!$ED$1:$ED$247)),0),0))),""))</f>
        <v/>
      </c>
      <c r="I122" s="658" t="str">
        <f t="shared" ca="1" si="1"/>
        <v/>
      </c>
    </row>
    <row r="123" spans="1:9" x14ac:dyDescent="0.25">
      <c r="C123" s="1379"/>
      <c r="D123" s="1379"/>
      <c r="E123" s="1379"/>
      <c r="F123" s="1379"/>
      <c r="G123" s="668" t="str">
        <f>IF($A123="","",IFERROR(ROW(INDEX('Sch Parent TB Converter'!$ED$1:$ED$247,MATCH(TRUE,INDEX(ISNUMBER(SEARCH("x"&amp;A123&amp;"x",'Sch Parent TB Converter'!$ED$1:$ED$247)),0),0))),""))</f>
        <v/>
      </c>
      <c r="I123" s="658" t="str">
        <f t="shared" ca="1" si="1"/>
        <v/>
      </c>
    </row>
    <row r="124" spans="1:9" x14ac:dyDescent="0.25">
      <c r="C124" s="1379"/>
      <c r="D124" s="1379"/>
      <c r="E124" s="1379"/>
      <c r="F124" s="1379"/>
      <c r="G124" s="668" t="str">
        <f>IF($A124="","",IFERROR(ROW(INDEX('Sch Parent TB Converter'!$ED$1:$ED$247,MATCH(TRUE,INDEX(ISNUMBER(SEARCH("x"&amp;A124&amp;"x",'Sch Parent TB Converter'!$ED$1:$ED$247)),0),0))),""))</f>
        <v/>
      </c>
      <c r="I124" s="658" t="str">
        <f t="shared" ca="1" si="1"/>
        <v/>
      </c>
    </row>
    <row r="125" spans="1:9" x14ac:dyDescent="0.25">
      <c r="C125" s="1379"/>
      <c r="D125" s="1379"/>
      <c r="E125" s="1379"/>
      <c r="F125" s="1379"/>
      <c r="G125" s="668" t="str">
        <f>IF($A125="","",IFERROR(ROW(INDEX('Sch Parent TB Converter'!$ED$1:$ED$247,MATCH(TRUE,INDEX(ISNUMBER(SEARCH("x"&amp;A125&amp;"x",'Sch Parent TB Converter'!$ED$1:$ED$247)),0),0))),""))</f>
        <v/>
      </c>
      <c r="I125" s="658" t="str">
        <f t="shared" ca="1" si="1"/>
        <v/>
      </c>
    </row>
    <row r="126" spans="1:9" x14ac:dyDescent="0.25">
      <c r="C126" s="1379"/>
      <c r="D126" s="1379"/>
      <c r="E126" s="1379"/>
      <c r="F126" s="1379"/>
      <c r="G126" s="668" t="str">
        <f>IF($A126="","",IFERROR(ROW(INDEX('Sch Parent TB Converter'!$ED$1:$ED$247,MATCH(TRUE,INDEX(ISNUMBER(SEARCH("x"&amp;A126&amp;"x",'Sch Parent TB Converter'!$ED$1:$ED$247)),0),0))),""))</f>
        <v/>
      </c>
      <c r="I126" s="658" t="str">
        <f t="shared" ca="1" si="1"/>
        <v/>
      </c>
    </row>
    <row r="127" spans="1:9" x14ac:dyDescent="0.25">
      <c r="A127" s="665"/>
      <c r="B127" s="669"/>
      <c r="C127" s="1379"/>
      <c r="D127" s="1379"/>
      <c r="E127" s="1379"/>
      <c r="F127" s="1379"/>
      <c r="G127" s="668" t="str">
        <f>IF($A127="","",IFERROR(ROW(INDEX('Sch Parent TB Converter'!$ED$1:$ED$247,MATCH(TRUE,INDEX(ISNUMBER(SEARCH("x"&amp;A127&amp;"x",'Sch Parent TB Converter'!$ED$1:$ED$247)),0),0))),""))</f>
        <v/>
      </c>
      <c r="I127" s="658" t="str">
        <f t="shared" ca="1" si="1"/>
        <v/>
      </c>
    </row>
    <row r="128" spans="1:9" x14ac:dyDescent="0.25">
      <c r="C128" s="1379"/>
      <c r="D128" s="1379"/>
      <c r="E128" s="1379"/>
      <c r="F128" s="1379"/>
      <c r="G128" s="668" t="str">
        <f>IF($A128="","",IFERROR(ROW(INDEX('Sch Parent TB Converter'!$ED$1:$ED$247,MATCH(TRUE,INDEX(ISNUMBER(SEARCH("x"&amp;A128&amp;"x",'Sch Parent TB Converter'!$ED$1:$ED$247)),0),0))),""))</f>
        <v/>
      </c>
      <c r="I128" s="658" t="str">
        <f t="shared" ca="1" si="1"/>
        <v/>
      </c>
    </row>
    <row r="129" spans="3:9" x14ac:dyDescent="0.25">
      <c r="C129" s="1379"/>
      <c r="D129" s="1379"/>
      <c r="E129" s="1379"/>
      <c r="F129" s="1379"/>
      <c r="G129" s="668" t="str">
        <f>IF($A129="","",IFERROR(ROW(INDEX('Sch Parent TB Converter'!$ED$1:$ED$247,MATCH(TRUE,INDEX(ISNUMBER(SEARCH("x"&amp;A129&amp;"x",'Sch Parent TB Converter'!$ED$1:$ED$247)),0),0))),""))</f>
        <v/>
      </c>
      <c r="I129" s="658" t="str">
        <f t="shared" ca="1" si="1"/>
        <v/>
      </c>
    </row>
    <row r="130" spans="3:9" x14ac:dyDescent="0.25">
      <c r="C130" s="1379"/>
      <c r="D130" s="1379"/>
      <c r="E130" s="1379"/>
      <c r="F130" s="1379"/>
      <c r="G130" s="668" t="str">
        <f>IF($A130="","",IFERROR(ROW(INDEX('Sch Parent TB Converter'!$ED$1:$ED$247,MATCH(TRUE,INDEX(ISNUMBER(SEARCH("x"&amp;A130&amp;"x",'Sch Parent TB Converter'!$ED$1:$ED$247)),0),0))),""))</f>
        <v/>
      </c>
      <c r="I130" s="658" t="str">
        <f t="shared" ca="1" si="1"/>
        <v/>
      </c>
    </row>
    <row r="131" spans="3:9" x14ac:dyDescent="0.25">
      <c r="C131" s="1379"/>
      <c r="D131" s="1379"/>
      <c r="E131" s="1379"/>
      <c r="F131" s="1379"/>
      <c r="G131" s="668" t="str">
        <f>IF($A131="","",IFERROR(ROW(INDEX('Sch Parent TB Converter'!$ED$1:$ED$247,MATCH(TRUE,INDEX(ISNUMBER(SEARCH("x"&amp;A131&amp;"x",'Sch Parent TB Converter'!$ED$1:$ED$247)),0),0))),""))</f>
        <v/>
      </c>
      <c r="I131" s="658" t="str">
        <f t="shared" ca="1" si="1"/>
        <v/>
      </c>
    </row>
    <row r="132" spans="3:9" x14ac:dyDescent="0.25">
      <c r="C132" s="1379"/>
      <c r="D132" s="1379"/>
      <c r="E132" s="1379"/>
      <c r="F132" s="1379"/>
      <c r="G132" s="668" t="str">
        <f>IF($A132="","",IFERROR(ROW(INDEX('Sch Parent TB Converter'!$ED$1:$ED$247,MATCH(TRUE,INDEX(ISNUMBER(SEARCH("x"&amp;A132&amp;"x",'Sch Parent TB Converter'!$ED$1:$ED$247)),0),0))),""))</f>
        <v/>
      </c>
      <c r="I132" s="658" t="str">
        <f t="shared" ref="I132:I195" ca="1" si="2">IF(AND($G132="",$A132=""),"",IF(AND($G132="",$A132&lt;&gt;""),"Missing from Converter Sheet",INDIRECT("'"&amp;$J$3&amp;"'!B"&amp;G132)))</f>
        <v/>
      </c>
    </row>
    <row r="133" spans="3:9" x14ac:dyDescent="0.25">
      <c r="C133" s="1379"/>
      <c r="D133" s="1379"/>
      <c r="E133" s="1379"/>
      <c r="F133" s="1379"/>
      <c r="G133" s="668" t="str">
        <f>IF($A133="","",IFERROR(ROW(INDEX('Sch Parent TB Converter'!$ED$1:$ED$247,MATCH(TRUE,INDEX(ISNUMBER(SEARCH("x"&amp;A133&amp;"x",'Sch Parent TB Converter'!$ED$1:$ED$247)),0),0))),""))</f>
        <v/>
      </c>
      <c r="I133" s="658" t="str">
        <f t="shared" ca="1" si="2"/>
        <v/>
      </c>
    </row>
    <row r="134" spans="3:9" x14ac:dyDescent="0.25">
      <c r="C134" s="1379"/>
      <c r="D134" s="1379"/>
      <c r="E134" s="1379"/>
      <c r="F134" s="1379"/>
      <c r="G134" s="668" t="str">
        <f>IF($A134="","",IFERROR(ROW(INDEX('Sch Parent TB Converter'!$ED$1:$ED$247,MATCH(TRUE,INDEX(ISNUMBER(SEARCH("x"&amp;A134&amp;"x",'Sch Parent TB Converter'!$ED$1:$ED$247)),0),0))),""))</f>
        <v/>
      </c>
      <c r="I134" s="658" t="str">
        <f t="shared" ca="1" si="2"/>
        <v/>
      </c>
    </row>
    <row r="135" spans="3:9" x14ac:dyDescent="0.25">
      <c r="C135" s="1379"/>
      <c r="D135" s="1379"/>
      <c r="E135" s="1379"/>
      <c r="F135" s="1379"/>
      <c r="G135" s="668" t="str">
        <f>IF($A135="","",IFERROR(ROW(INDEX('Sch Parent TB Converter'!$ED$1:$ED$247,MATCH(TRUE,INDEX(ISNUMBER(SEARCH("x"&amp;A135&amp;"x",'Sch Parent TB Converter'!$ED$1:$ED$247)),0),0))),""))</f>
        <v/>
      </c>
      <c r="I135" s="658" t="str">
        <f t="shared" ca="1" si="2"/>
        <v/>
      </c>
    </row>
    <row r="136" spans="3:9" x14ac:dyDescent="0.25">
      <c r="C136" s="1379"/>
      <c r="D136" s="1379"/>
      <c r="E136" s="1379"/>
      <c r="F136" s="1379"/>
      <c r="G136" s="668" t="str">
        <f>IF($A136="","",IFERROR(ROW(INDEX('Sch Parent TB Converter'!$ED$1:$ED$247,MATCH(TRUE,INDEX(ISNUMBER(SEARCH("x"&amp;A136&amp;"x",'Sch Parent TB Converter'!$ED$1:$ED$247)),0),0))),""))</f>
        <v/>
      </c>
      <c r="I136" s="658" t="str">
        <f t="shared" ca="1" si="2"/>
        <v/>
      </c>
    </row>
    <row r="137" spans="3:9" x14ac:dyDescent="0.25">
      <c r="C137" s="1379"/>
      <c r="D137" s="1379"/>
      <c r="E137" s="1379"/>
      <c r="F137" s="1379"/>
      <c r="G137" s="668" t="str">
        <f>IF($A137="","",IFERROR(ROW(INDEX('Sch Parent TB Converter'!$ED$1:$ED$247,MATCH(TRUE,INDEX(ISNUMBER(SEARCH("x"&amp;A137&amp;"x",'Sch Parent TB Converter'!$ED$1:$ED$247)),0),0))),""))</f>
        <v/>
      </c>
      <c r="I137" s="658" t="str">
        <f t="shared" ca="1" si="2"/>
        <v/>
      </c>
    </row>
    <row r="138" spans="3:9" x14ac:dyDescent="0.25">
      <c r="C138" s="1379"/>
      <c r="D138" s="1379"/>
      <c r="E138" s="1379"/>
      <c r="F138" s="1379"/>
      <c r="G138" s="668" t="str">
        <f>IF($A138="","",IFERROR(ROW(INDEX('Sch Parent TB Converter'!$ED$1:$ED$247,MATCH(TRUE,INDEX(ISNUMBER(SEARCH("x"&amp;A138&amp;"x",'Sch Parent TB Converter'!$ED$1:$ED$247)),0),0))),""))</f>
        <v/>
      </c>
      <c r="I138" s="658" t="str">
        <f t="shared" ca="1" si="2"/>
        <v/>
      </c>
    </row>
    <row r="139" spans="3:9" x14ac:dyDescent="0.25">
      <c r="C139" s="1379"/>
      <c r="D139" s="1379"/>
      <c r="E139" s="1379"/>
      <c r="F139" s="1379"/>
      <c r="G139" s="668" t="str">
        <f>IF($A139="","",IFERROR(ROW(INDEX('Sch Parent TB Converter'!$ED$1:$ED$247,MATCH(TRUE,INDEX(ISNUMBER(SEARCH("x"&amp;A139&amp;"x",'Sch Parent TB Converter'!$ED$1:$ED$247)),0),0))),""))</f>
        <v/>
      </c>
      <c r="I139" s="658" t="str">
        <f t="shared" ca="1" si="2"/>
        <v/>
      </c>
    </row>
    <row r="140" spans="3:9" x14ac:dyDescent="0.25">
      <c r="C140" s="1379"/>
      <c r="D140" s="1379"/>
      <c r="E140" s="1379"/>
      <c r="F140" s="1379"/>
      <c r="G140" s="668" t="str">
        <f>IF($A140="","",IFERROR(ROW(INDEX('Sch Parent TB Converter'!$ED$1:$ED$247,MATCH(TRUE,INDEX(ISNUMBER(SEARCH("x"&amp;A140&amp;"x",'Sch Parent TB Converter'!$ED$1:$ED$247)),0),0))),""))</f>
        <v/>
      </c>
      <c r="I140" s="658" t="str">
        <f t="shared" ca="1" si="2"/>
        <v/>
      </c>
    </row>
    <row r="141" spans="3:9" x14ac:dyDescent="0.25">
      <c r="C141" s="1379"/>
      <c r="D141" s="1379"/>
      <c r="E141" s="1379"/>
      <c r="F141" s="1379"/>
      <c r="G141" s="668" t="str">
        <f>IF($A141="","",IFERROR(ROW(INDEX('Sch Parent TB Converter'!$ED$1:$ED$247,MATCH(TRUE,INDEX(ISNUMBER(SEARCH("x"&amp;A141&amp;"x",'Sch Parent TB Converter'!$ED$1:$ED$247)),0),0))),""))</f>
        <v/>
      </c>
      <c r="I141" s="658" t="str">
        <f t="shared" ca="1" si="2"/>
        <v/>
      </c>
    </row>
    <row r="142" spans="3:9" x14ac:dyDescent="0.25">
      <c r="C142" s="1379"/>
      <c r="D142" s="1379"/>
      <c r="E142" s="1379"/>
      <c r="F142" s="1379"/>
      <c r="G142" s="668" t="str">
        <f>IF($A142="","",IFERROR(ROW(INDEX('Sch Parent TB Converter'!$ED$1:$ED$247,MATCH(TRUE,INDEX(ISNUMBER(SEARCH("x"&amp;A142&amp;"x",'Sch Parent TB Converter'!$ED$1:$ED$247)),0),0))),""))</f>
        <v/>
      </c>
      <c r="I142" s="658" t="str">
        <f t="shared" ca="1" si="2"/>
        <v/>
      </c>
    </row>
    <row r="143" spans="3:9" x14ac:dyDescent="0.25">
      <c r="C143" s="1379"/>
      <c r="D143" s="1379"/>
      <c r="E143" s="1379"/>
      <c r="F143" s="1379"/>
      <c r="G143" s="668" t="str">
        <f>IF($A143="","",IFERROR(ROW(INDEX('Sch Parent TB Converter'!$ED$1:$ED$247,MATCH(TRUE,INDEX(ISNUMBER(SEARCH("x"&amp;A143&amp;"x",'Sch Parent TB Converter'!$ED$1:$ED$247)),0),0))),""))</f>
        <v/>
      </c>
      <c r="I143" s="658" t="str">
        <f t="shared" ca="1" si="2"/>
        <v/>
      </c>
    </row>
    <row r="144" spans="3:9" x14ac:dyDescent="0.25">
      <c r="C144" s="1379"/>
      <c r="D144" s="1379"/>
      <c r="E144" s="1379"/>
      <c r="F144" s="1379"/>
      <c r="G144" s="668" t="str">
        <f>IF($A144="","",IFERROR(ROW(INDEX('Sch Parent TB Converter'!$ED$1:$ED$247,MATCH(TRUE,INDEX(ISNUMBER(SEARCH("x"&amp;A144&amp;"x",'Sch Parent TB Converter'!$ED$1:$ED$247)),0),0))),""))</f>
        <v/>
      </c>
      <c r="I144" s="658" t="str">
        <f t="shared" ca="1" si="2"/>
        <v/>
      </c>
    </row>
    <row r="145" spans="3:9" x14ac:dyDescent="0.25">
      <c r="C145" s="1379"/>
      <c r="D145" s="1379"/>
      <c r="E145" s="1379"/>
      <c r="F145" s="1379"/>
      <c r="G145" s="668" t="str">
        <f>IF($A145="","",IFERROR(ROW(INDEX('Sch Parent TB Converter'!$ED$1:$ED$247,MATCH(TRUE,INDEX(ISNUMBER(SEARCH("x"&amp;A145&amp;"x",'Sch Parent TB Converter'!$ED$1:$ED$247)),0),0))),""))</f>
        <v/>
      </c>
      <c r="I145" s="658" t="str">
        <f t="shared" ca="1" si="2"/>
        <v/>
      </c>
    </row>
    <row r="146" spans="3:9" x14ac:dyDescent="0.25">
      <c r="C146" s="1379"/>
      <c r="D146" s="1379"/>
      <c r="E146" s="1379"/>
      <c r="F146" s="1379"/>
      <c r="G146" s="668" t="str">
        <f>IF($A146="","",IFERROR(ROW(INDEX('Sch Parent TB Converter'!$ED$1:$ED$247,MATCH(TRUE,INDEX(ISNUMBER(SEARCH("x"&amp;A146&amp;"x",'Sch Parent TB Converter'!$ED$1:$ED$247)),0),0))),""))</f>
        <v/>
      </c>
      <c r="I146" s="658" t="str">
        <f t="shared" ca="1" si="2"/>
        <v/>
      </c>
    </row>
    <row r="147" spans="3:9" x14ac:dyDescent="0.25">
      <c r="C147" s="1379"/>
      <c r="D147" s="1379"/>
      <c r="E147" s="1379"/>
      <c r="F147" s="1379"/>
      <c r="G147" s="668" t="str">
        <f>IF($A147="","",IFERROR(ROW(INDEX('Sch Parent TB Converter'!$ED$1:$ED$247,MATCH(TRUE,INDEX(ISNUMBER(SEARCH("x"&amp;A147&amp;"x",'Sch Parent TB Converter'!$ED$1:$ED$247)),0),0))),""))</f>
        <v/>
      </c>
      <c r="I147" s="658" t="str">
        <f t="shared" ca="1" si="2"/>
        <v/>
      </c>
    </row>
    <row r="148" spans="3:9" x14ac:dyDescent="0.25">
      <c r="C148" s="1379"/>
      <c r="D148" s="1379"/>
      <c r="E148" s="1379"/>
      <c r="F148" s="1379"/>
      <c r="G148" s="668" t="str">
        <f>IF($A148="","",IFERROR(ROW(INDEX('Sch Parent TB Converter'!$ED$1:$ED$247,MATCH(TRUE,INDEX(ISNUMBER(SEARCH("x"&amp;A148&amp;"x",'Sch Parent TB Converter'!$ED$1:$ED$247)),0),0))),""))</f>
        <v/>
      </c>
      <c r="I148" s="658" t="str">
        <f t="shared" ca="1" si="2"/>
        <v/>
      </c>
    </row>
    <row r="149" spans="3:9" x14ac:dyDescent="0.25">
      <c r="C149" s="1379"/>
      <c r="D149" s="1379"/>
      <c r="E149" s="1379"/>
      <c r="F149" s="1379"/>
      <c r="G149" s="668" t="str">
        <f>IF($A149="","",IFERROR(ROW(INDEX('Sch Parent TB Converter'!$ED$1:$ED$247,MATCH(TRUE,INDEX(ISNUMBER(SEARCH("x"&amp;A149&amp;"x",'Sch Parent TB Converter'!$ED$1:$ED$247)),0),0))),""))</f>
        <v/>
      </c>
      <c r="I149" s="658" t="str">
        <f t="shared" ca="1" si="2"/>
        <v/>
      </c>
    </row>
    <row r="150" spans="3:9" x14ac:dyDescent="0.25">
      <c r="C150" s="1379"/>
      <c r="D150" s="1379"/>
      <c r="E150" s="1379"/>
      <c r="F150" s="1379"/>
      <c r="G150" s="668" t="str">
        <f>IF($A150="","",IFERROR(ROW(INDEX('Sch Parent TB Converter'!$ED$1:$ED$247,MATCH(TRUE,INDEX(ISNUMBER(SEARCH("x"&amp;A150&amp;"x",'Sch Parent TB Converter'!$ED$1:$ED$247)),0),0))),""))</f>
        <v/>
      </c>
      <c r="I150" s="658" t="str">
        <f t="shared" ca="1" si="2"/>
        <v/>
      </c>
    </row>
    <row r="151" spans="3:9" x14ac:dyDescent="0.25">
      <c r="C151" s="1379"/>
      <c r="D151" s="1379"/>
      <c r="E151" s="1379"/>
      <c r="F151" s="1379"/>
      <c r="G151" s="668" t="str">
        <f>IF($A151="","",IFERROR(ROW(INDEX('Sch Parent TB Converter'!$ED$1:$ED$247,MATCH(TRUE,INDEX(ISNUMBER(SEARCH("x"&amp;A151&amp;"x",'Sch Parent TB Converter'!$ED$1:$ED$247)),0),0))),""))</f>
        <v/>
      </c>
      <c r="I151" s="658" t="str">
        <f t="shared" ca="1" si="2"/>
        <v/>
      </c>
    </row>
    <row r="152" spans="3:9" x14ac:dyDescent="0.25">
      <c r="C152" s="1379"/>
      <c r="D152" s="1379"/>
      <c r="E152" s="1379"/>
      <c r="F152" s="1379"/>
      <c r="G152" s="668" t="str">
        <f>IF($A152="","",IFERROR(ROW(INDEX('Sch Parent TB Converter'!$ED$1:$ED$247,MATCH(TRUE,INDEX(ISNUMBER(SEARCH("x"&amp;A152&amp;"x",'Sch Parent TB Converter'!$ED$1:$ED$247)),0),0))),""))</f>
        <v/>
      </c>
      <c r="I152" s="658" t="str">
        <f t="shared" ca="1" si="2"/>
        <v/>
      </c>
    </row>
    <row r="153" spans="3:9" x14ac:dyDescent="0.25">
      <c r="C153" s="1379"/>
      <c r="D153" s="1379"/>
      <c r="E153" s="1379"/>
      <c r="F153" s="1379"/>
      <c r="G153" s="668" t="str">
        <f>IF($A153="","",IFERROR(ROW(INDEX('Sch Parent TB Converter'!$ED$1:$ED$247,MATCH(TRUE,INDEX(ISNUMBER(SEARCH("x"&amp;A153&amp;"x",'Sch Parent TB Converter'!$ED$1:$ED$247)),0),0))),""))</f>
        <v/>
      </c>
      <c r="I153" s="658" t="str">
        <f t="shared" ca="1" si="2"/>
        <v/>
      </c>
    </row>
    <row r="154" spans="3:9" x14ac:dyDescent="0.25">
      <c r="C154" s="1379"/>
      <c r="D154" s="1379"/>
      <c r="E154" s="1379"/>
      <c r="F154" s="1379"/>
      <c r="G154" s="668" t="str">
        <f>IF($A154="","",IFERROR(ROW(INDEX('Sch Parent TB Converter'!$ED$1:$ED$247,MATCH(TRUE,INDEX(ISNUMBER(SEARCH("x"&amp;A154&amp;"x",'Sch Parent TB Converter'!$ED$1:$ED$247)),0),0))),""))</f>
        <v/>
      </c>
      <c r="I154" s="658" t="str">
        <f t="shared" ca="1" si="2"/>
        <v/>
      </c>
    </row>
    <row r="155" spans="3:9" x14ac:dyDescent="0.25">
      <c r="C155" s="1118"/>
      <c r="D155" s="1379"/>
      <c r="E155" s="1379"/>
      <c r="F155" s="1379"/>
      <c r="G155" s="668" t="str">
        <f>IF($A155="","",IFERROR(ROW(INDEX('Sch Parent TB Converter'!$ED$1:$ED$247,MATCH(TRUE,INDEX(ISNUMBER(SEARCH("x"&amp;A155&amp;"x",'Sch Parent TB Converter'!$ED$1:$ED$247)),0),0))),""))</f>
        <v/>
      </c>
      <c r="I155" s="658" t="str">
        <f t="shared" ca="1" si="2"/>
        <v/>
      </c>
    </row>
    <row r="156" spans="3:9" x14ac:dyDescent="0.25">
      <c r="C156" s="1379"/>
      <c r="D156" s="1379"/>
      <c r="E156" s="1379"/>
      <c r="F156" s="1379"/>
      <c r="G156" s="668" t="str">
        <f>IF($A156="","",IFERROR(ROW(INDEX('Sch Parent TB Converter'!$ED$1:$ED$247,MATCH(TRUE,INDEX(ISNUMBER(SEARCH("x"&amp;A156&amp;"x",'Sch Parent TB Converter'!$ED$1:$ED$247)),0),0))),""))</f>
        <v/>
      </c>
      <c r="I156" s="658" t="str">
        <f t="shared" ca="1" si="2"/>
        <v/>
      </c>
    </row>
    <row r="157" spans="3:9" x14ac:dyDescent="0.25">
      <c r="C157" s="1379"/>
      <c r="D157" s="1379"/>
      <c r="E157" s="1379"/>
      <c r="F157" s="1379"/>
      <c r="G157" s="668" t="str">
        <f>IF($A157="","",IFERROR(ROW(INDEX('Sch Parent TB Converter'!$ED$1:$ED$247,MATCH(TRUE,INDEX(ISNUMBER(SEARCH("x"&amp;A157&amp;"x",'Sch Parent TB Converter'!$ED$1:$ED$247)),0),0))),""))</f>
        <v/>
      </c>
      <c r="I157" s="658" t="str">
        <f t="shared" ca="1" si="2"/>
        <v/>
      </c>
    </row>
    <row r="158" spans="3:9" x14ac:dyDescent="0.25">
      <c r="C158" s="1379"/>
      <c r="D158" s="1379"/>
      <c r="E158" s="1379"/>
      <c r="F158" s="1379"/>
      <c r="G158" s="668" t="str">
        <f>IF($A158="","",IFERROR(ROW(INDEX('Sch Parent TB Converter'!$ED$1:$ED$247,MATCH(TRUE,INDEX(ISNUMBER(SEARCH("x"&amp;A158&amp;"x",'Sch Parent TB Converter'!$ED$1:$ED$247)),0),0))),""))</f>
        <v/>
      </c>
      <c r="I158" s="658" t="str">
        <f t="shared" ca="1" si="2"/>
        <v/>
      </c>
    </row>
    <row r="159" spans="3:9" x14ac:dyDescent="0.25">
      <c r="C159" s="1379"/>
      <c r="D159" s="1379"/>
      <c r="E159" s="1379"/>
      <c r="F159" s="1379"/>
      <c r="G159" s="668" t="str">
        <f>IF($A159="","",IFERROR(ROW(INDEX('Sch Parent TB Converter'!$ED$1:$ED$247,MATCH(TRUE,INDEX(ISNUMBER(SEARCH("x"&amp;A159&amp;"x",'Sch Parent TB Converter'!$ED$1:$ED$247)),0),0))),""))</f>
        <v/>
      </c>
      <c r="I159" s="658" t="str">
        <f t="shared" ca="1" si="2"/>
        <v/>
      </c>
    </row>
    <row r="160" spans="3:9" x14ac:dyDescent="0.25">
      <c r="C160" s="1379"/>
      <c r="D160" s="1379"/>
      <c r="E160" s="1379"/>
      <c r="F160" s="1379"/>
      <c r="G160" s="668" t="str">
        <f>IF($A160="","",IFERROR(ROW(INDEX('Sch Parent TB Converter'!$ED$1:$ED$247,MATCH(TRUE,INDEX(ISNUMBER(SEARCH("x"&amp;A160&amp;"x",'Sch Parent TB Converter'!$ED$1:$ED$247)),0),0))),""))</f>
        <v/>
      </c>
      <c r="I160" s="658" t="str">
        <f t="shared" ca="1" si="2"/>
        <v/>
      </c>
    </row>
    <row r="161" spans="3:9" x14ac:dyDescent="0.25">
      <c r="C161" s="1379"/>
      <c r="D161" s="1379"/>
      <c r="E161" s="1379"/>
      <c r="F161" s="1379"/>
      <c r="G161" s="668" t="str">
        <f>IF($A161="","",IFERROR(ROW(INDEX('Sch Parent TB Converter'!$ED$1:$ED$247,MATCH(TRUE,INDEX(ISNUMBER(SEARCH("x"&amp;A161&amp;"x",'Sch Parent TB Converter'!$ED$1:$ED$247)),0),0))),""))</f>
        <v/>
      </c>
      <c r="I161" s="658" t="str">
        <f t="shared" ca="1" si="2"/>
        <v/>
      </c>
    </row>
    <row r="162" spans="3:9" x14ac:dyDescent="0.25">
      <c r="C162" s="1379"/>
      <c r="D162" s="1379"/>
      <c r="E162" s="1379"/>
      <c r="F162" s="1379"/>
      <c r="G162" s="668" t="str">
        <f>IF($A162="","",IFERROR(ROW(INDEX('Sch Parent TB Converter'!$ED$1:$ED$247,MATCH(TRUE,INDEX(ISNUMBER(SEARCH("x"&amp;A162&amp;"x",'Sch Parent TB Converter'!$ED$1:$ED$247)),0),0))),""))</f>
        <v/>
      </c>
      <c r="I162" s="658" t="str">
        <f t="shared" ca="1" si="2"/>
        <v/>
      </c>
    </row>
    <row r="163" spans="3:9" x14ac:dyDescent="0.25">
      <c r="C163" s="1379"/>
      <c r="D163" s="1379"/>
      <c r="E163" s="1379"/>
      <c r="F163" s="1379"/>
      <c r="G163" s="668" t="str">
        <f>IF($A163="","",IFERROR(ROW(INDEX('Sch Parent TB Converter'!$ED$1:$ED$247,MATCH(TRUE,INDEX(ISNUMBER(SEARCH("x"&amp;A163&amp;"x",'Sch Parent TB Converter'!$ED$1:$ED$247)),0),0))),""))</f>
        <v/>
      </c>
      <c r="I163" s="658" t="str">
        <f t="shared" ca="1" si="2"/>
        <v/>
      </c>
    </row>
    <row r="164" spans="3:9" x14ac:dyDescent="0.25">
      <c r="C164" s="1379"/>
      <c r="D164" s="1379"/>
      <c r="E164" s="1379"/>
      <c r="F164" s="1379"/>
      <c r="G164" s="668" t="str">
        <f>IF($A164="","",IFERROR(ROW(INDEX('Sch Parent TB Converter'!$ED$1:$ED$247,MATCH(TRUE,INDEX(ISNUMBER(SEARCH("x"&amp;A164&amp;"x",'Sch Parent TB Converter'!$ED$1:$ED$247)),0),0))),""))</f>
        <v/>
      </c>
      <c r="I164" s="658" t="str">
        <f t="shared" ca="1" si="2"/>
        <v/>
      </c>
    </row>
    <row r="165" spans="3:9" x14ac:dyDescent="0.25">
      <c r="C165" s="1379"/>
      <c r="D165" s="1379"/>
      <c r="E165" s="1379"/>
      <c r="F165" s="1379"/>
      <c r="G165" s="668" t="str">
        <f>IF($A165="","",IFERROR(ROW(INDEX('Sch Parent TB Converter'!$ED$1:$ED$247,MATCH(TRUE,INDEX(ISNUMBER(SEARCH("x"&amp;A165&amp;"x",'Sch Parent TB Converter'!$ED$1:$ED$247)),0),0))),""))</f>
        <v/>
      </c>
      <c r="I165" s="658" t="str">
        <f t="shared" ca="1" si="2"/>
        <v/>
      </c>
    </row>
    <row r="166" spans="3:9" x14ac:dyDescent="0.25">
      <c r="C166" s="1379"/>
      <c r="D166" s="1379"/>
      <c r="E166" s="1379"/>
      <c r="F166" s="1379"/>
      <c r="G166" s="668" t="str">
        <f>IF($A166="","",IFERROR(ROW(INDEX('Sch Parent TB Converter'!$ED$1:$ED$247,MATCH(TRUE,INDEX(ISNUMBER(SEARCH("x"&amp;A166&amp;"x",'Sch Parent TB Converter'!$ED$1:$ED$247)),0),0))),""))</f>
        <v/>
      </c>
      <c r="I166" s="658" t="str">
        <f t="shared" ca="1" si="2"/>
        <v/>
      </c>
    </row>
    <row r="167" spans="3:9" x14ac:dyDescent="0.25">
      <c r="C167" s="1379"/>
      <c r="D167" s="1379"/>
      <c r="E167" s="1379"/>
      <c r="F167" s="1379"/>
      <c r="G167" s="668" t="str">
        <f>IF($A167="","",IFERROR(ROW(INDEX('Sch Parent TB Converter'!$ED$1:$ED$247,MATCH(TRUE,INDEX(ISNUMBER(SEARCH("x"&amp;A167&amp;"x",'Sch Parent TB Converter'!$ED$1:$ED$247)),0),0))),""))</f>
        <v/>
      </c>
      <c r="I167" s="658" t="str">
        <f t="shared" ca="1" si="2"/>
        <v/>
      </c>
    </row>
    <row r="168" spans="3:9" x14ac:dyDescent="0.25">
      <c r="C168" s="1379"/>
      <c r="D168" s="1379"/>
      <c r="E168" s="1379"/>
      <c r="F168" s="1379"/>
      <c r="G168" s="668" t="str">
        <f>IF($A168="","",IFERROR(ROW(INDEX('Sch Parent TB Converter'!$ED$1:$ED$247,MATCH(TRUE,INDEX(ISNUMBER(SEARCH("x"&amp;A168&amp;"x",'Sch Parent TB Converter'!$ED$1:$ED$247)),0),0))),""))</f>
        <v/>
      </c>
      <c r="I168" s="658" t="str">
        <f t="shared" ca="1" si="2"/>
        <v/>
      </c>
    </row>
    <row r="169" spans="3:9" x14ac:dyDescent="0.25">
      <c r="C169" s="1379"/>
      <c r="D169" s="1379"/>
      <c r="E169" s="1379"/>
      <c r="F169" s="1379"/>
      <c r="G169" s="668" t="str">
        <f>IF($A169="","",IFERROR(ROW(INDEX('Sch Parent TB Converter'!$ED$1:$ED$247,MATCH(TRUE,INDEX(ISNUMBER(SEARCH("x"&amp;A169&amp;"x",'Sch Parent TB Converter'!$ED$1:$ED$247)),0),0))),""))</f>
        <v/>
      </c>
      <c r="I169" s="658" t="str">
        <f t="shared" ca="1" si="2"/>
        <v/>
      </c>
    </row>
    <row r="170" spans="3:9" x14ac:dyDescent="0.25">
      <c r="C170" s="1379"/>
      <c r="D170" s="1379"/>
      <c r="E170" s="1379"/>
      <c r="F170" s="1379"/>
      <c r="G170" s="668" t="str">
        <f>IF($A170="","",IFERROR(ROW(INDEX('Sch Parent TB Converter'!$ED$1:$ED$247,MATCH(TRUE,INDEX(ISNUMBER(SEARCH("x"&amp;A170&amp;"x",'Sch Parent TB Converter'!$ED$1:$ED$247)),0),0))),""))</f>
        <v/>
      </c>
      <c r="I170" s="658" t="str">
        <f t="shared" ca="1" si="2"/>
        <v/>
      </c>
    </row>
    <row r="171" spans="3:9" x14ac:dyDescent="0.25">
      <c r="C171" s="1379"/>
      <c r="D171" s="1379"/>
      <c r="E171" s="1379"/>
      <c r="F171" s="1379"/>
      <c r="G171" s="668" t="str">
        <f>IF($A171="","",IFERROR(ROW(INDEX('Sch Parent TB Converter'!$ED$1:$ED$247,MATCH(TRUE,INDEX(ISNUMBER(SEARCH("x"&amp;A171&amp;"x",'Sch Parent TB Converter'!$ED$1:$ED$247)),0),0))),""))</f>
        <v/>
      </c>
      <c r="I171" s="658" t="str">
        <f t="shared" ca="1" si="2"/>
        <v/>
      </c>
    </row>
    <row r="172" spans="3:9" x14ac:dyDescent="0.25">
      <c r="C172" s="1379"/>
      <c r="D172" s="1379"/>
      <c r="E172" s="1379"/>
      <c r="F172" s="1379"/>
      <c r="G172" s="668" t="str">
        <f>IF($A172="","",IFERROR(ROW(INDEX('Sch Parent TB Converter'!$ED$1:$ED$247,MATCH(TRUE,INDEX(ISNUMBER(SEARCH("x"&amp;A172&amp;"x",'Sch Parent TB Converter'!$ED$1:$ED$247)),0),0))),""))</f>
        <v/>
      </c>
      <c r="I172" s="658" t="str">
        <f t="shared" ca="1" si="2"/>
        <v/>
      </c>
    </row>
    <row r="173" spans="3:9" x14ac:dyDescent="0.25">
      <c r="C173" s="1379"/>
      <c r="D173" s="1379"/>
      <c r="E173" s="1379"/>
      <c r="F173" s="1379"/>
      <c r="G173" s="668" t="str">
        <f>IF($A173="","",IFERROR(ROW(INDEX('Sch Parent TB Converter'!$ED$1:$ED$247,MATCH(TRUE,INDEX(ISNUMBER(SEARCH("x"&amp;A173&amp;"x",'Sch Parent TB Converter'!$ED$1:$ED$247)),0),0))),""))</f>
        <v/>
      </c>
      <c r="I173" s="658" t="str">
        <f t="shared" ca="1" si="2"/>
        <v/>
      </c>
    </row>
    <row r="174" spans="3:9" x14ac:dyDescent="0.25">
      <c r="C174" s="1379"/>
      <c r="D174" s="1379"/>
      <c r="E174" s="1379"/>
      <c r="F174" s="1379"/>
      <c r="G174" s="668" t="str">
        <f>IF($A174="","",IFERROR(ROW(INDEX('Sch Parent TB Converter'!$ED$1:$ED$247,MATCH(TRUE,INDEX(ISNUMBER(SEARCH("x"&amp;A174&amp;"x",'Sch Parent TB Converter'!$ED$1:$ED$247)),0),0))),""))</f>
        <v/>
      </c>
      <c r="I174" s="658" t="str">
        <f t="shared" ca="1" si="2"/>
        <v/>
      </c>
    </row>
    <row r="175" spans="3:9" x14ac:dyDescent="0.25">
      <c r="C175" s="1379"/>
      <c r="D175" s="1379"/>
      <c r="E175" s="1379"/>
      <c r="F175" s="1379"/>
      <c r="G175" s="668" t="str">
        <f>IF($A175="","",IFERROR(ROW(INDEX('Sch Parent TB Converter'!$ED$1:$ED$247,MATCH(TRUE,INDEX(ISNUMBER(SEARCH("x"&amp;A175&amp;"x",'Sch Parent TB Converter'!$ED$1:$ED$247)),0),0))),""))</f>
        <v/>
      </c>
      <c r="I175" s="658" t="str">
        <f t="shared" ca="1" si="2"/>
        <v/>
      </c>
    </row>
    <row r="176" spans="3:9" x14ac:dyDescent="0.25">
      <c r="C176" s="1379"/>
      <c r="D176" s="1379"/>
      <c r="E176" s="1379"/>
      <c r="F176" s="1379"/>
      <c r="G176" s="668" t="str">
        <f>IF($A176="","",IFERROR(ROW(INDEX('Sch Parent TB Converter'!$ED$1:$ED$247,MATCH(TRUE,INDEX(ISNUMBER(SEARCH("x"&amp;A176&amp;"x",'Sch Parent TB Converter'!$ED$1:$ED$247)),0),0))),""))</f>
        <v/>
      </c>
      <c r="I176" s="658" t="str">
        <f t="shared" ca="1" si="2"/>
        <v/>
      </c>
    </row>
    <row r="177" spans="3:9" x14ac:dyDescent="0.25">
      <c r="C177" s="1379"/>
      <c r="D177" s="1379"/>
      <c r="E177" s="1379"/>
      <c r="F177" s="1379"/>
      <c r="G177" s="668" t="str">
        <f>IF($A177="","",IFERROR(ROW(INDEX('Sch Parent TB Converter'!$ED$1:$ED$247,MATCH(TRUE,INDEX(ISNUMBER(SEARCH("x"&amp;A177&amp;"x",'Sch Parent TB Converter'!$ED$1:$ED$247)),0),0))),""))</f>
        <v/>
      </c>
      <c r="I177" s="658" t="str">
        <f t="shared" ca="1" si="2"/>
        <v/>
      </c>
    </row>
    <row r="178" spans="3:9" x14ac:dyDescent="0.25">
      <c r="C178" s="1379"/>
      <c r="D178" s="1379"/>
      <c r="E178" s="1379"/>
      <c r="F178" s="1379"/>
      <c r="G178" s="668" t="str">
        <f>IF($A178="","",IFERROR(ROW(INDEX('Sch Parent TB Converter'!$ED$1:$ED$247,MATCH(TRUE,INDEX(ISNUMBER(SEARCH("x"&amp;A178&amp;"x",'Sch Parent TB Converter'!$ED$1:$ED$247)),0),0))),""))</f>
        <v/>
      </c>
      <c r="I178" s="658" t="str">
        <f t="shared" ca="1" si="2"/>
        <v/>
      </c>
    </row>
    <row r="179" spans="3:9" x14ac:dyDescent="0.25">
      <c r="C179" s="1379"/>
      <c r="D179" s="1379"/>
      <c r="E179" s="1379"/>
      <c r="F179" s="1379"/>
      <c r="G179" s="668" t="str">
        <f>IF($A179="","",IFERROR(ROW(INDEX('Sch Parent TB Converter'!$ED$1:$ED$247,MATCH(TRUE,INDEX(ISNUMBER(SEARCH("x"&amp;A179&amp;"x",'Sch Parent TB Converter'!$ED$1:$ED$247)),0),0))),""))</f>
        <v/>
      </c>
      <c r="I179" s="658" t="str">
        <f t="shared" ca="1" si="2"/>
        <v/>
      </c>
    </row>
    <row r="180" spans="3:9" x14ac:dyDescent="0.25">
      <c r="C180" s="1379"/>
      <c r="D180" s="1379"/>
      <c r="E180" s="1379"/>
      <c r="F180" s="1379"/>
      <c r="G180" s="668" t="str">
        <f>IF($A180="","",IFERROR(ROW(INDEX('Sch Parent TB Converter'!$ED$1:$ED$247,MATCH(TRUE,INDEX(ISNUMBER(SEARCH("x"&amp;A180&amp;"x",'Sch Parent TB Converter'!$ED$1:$ED$247)),0),0))),""))</f>
        <v/>
      </c>
      <c r="I180" s="658" t="str">
        <f t="shared" ca="1" si="2"/>
        <v/>
      </c>
    </row>
    <row r="181" spans="3:9" x14ac:dyDescent="0.25">
      <c r="C181" s="1379"/>
      <c r="D181" s="1379"/>
      <c r="E181" s="1379"/>
      <c r="F181" s="1379"/>
      <c r="G181" s="668" t="str">
        <f>IF($A181="","",IFERROR(ROW(INDEX('Sch Parent TB Converter'!$ED$1:$ED$247,MATCH(TRUE,INDEX(ISNUMBER(SEARCH("x"&amp;A181&amp;"x",'Sch Parent TB Converter'!$ED$1:$ED$247)),0),0))),""))</f>
        <v/>
      </c>
      <c r="I181" s="658" t="str">
        <f t="shared" ca="1" si="2"/>
        <v/>
      </c>
    </row>
    <row r="182" spans="3:9" x14ac:dyDescent="0.25">
      <c r="C182" s="1379"/>
      <c r="D182" s="1379"/>
      <c r="E182" s="1379"/>
      <c r="F182" s="1379"/>
      <c r="G182" s="668" t="str">
        <f>IF($A182="","",IFERROR(ROW(INDEX('Sch Parent TB Converter'!$ED$1:$ED$247,MATCH(TRUE,INDEX(ISNUMBER(SEARCH("x"&amp;A182&amp;"x",'Sch Parent TB Converter'!$ED$1:$ED$247)),0),0))),""))</f>
        <v/>
      </c>
      <c r="I182" s="658" t="str">
        <f t="shared" ca="1" si="2"/>
        <v/>
      </c>
    </row>
    <row r="183" spans="3:9" x14ac:dyDescent="0.25">
      <c r="C183" s="1379"/>
      <c r="D183" s="1379"/>
      <c r="E183" s="1379"/>
      <c r="F183" s="1379"/>
      <c r="G183" s="668" t="str">
        <f>IF($A183="","",IFERROR(ROW(INDEX('Sch Parent TB Converter'!$ED$1:$ED$247,MATCH(TRUE,INDEX(ISNUMBER(SEARCH("x"&amp;A183&amp;"x",'Sch Parent TB Converter'!$ED$1:$ED$247)),0),0))),""))</f>
        <v/>
      </c>
      <c r="I183" s="658" t="str">
        <f t="shared" ca="1" si="2"/>
        <v/>
      </c>
    </row>
    <row r="184" spans="3:9" x14ac:dyDescent="0.25">
      <c r="C184" s="1379"/>
      <c r="D184" s="1379"/>
      <c r="E184" s="1379"/>
      <c r="F184" s="1379"/>
      <c r="G184" s="668" t="str">
        <f>IF($A184="","",IFERROR(ROW(INDEX('Sch Parent TB Converter'!$ED$1:$ED$247,MATCH(TRUE,INDEX(ISNUMBER(SEARCH("x"&amp;A184&amp;"x",'Sch Parent TB Converter'!$ED$1:$ED$247)),0),0))),""))</f>
        <v/>
      </c>
      <c r="I184" s="658" t="str">
        <f t="shared" ca="1" si="2"/>
        <v/>
      </c>
    </row>
    <row r="185" spans="3:9" x14ac:dyDescent="0.25">
      <c r="C185" s="1379"/>
      <c r="D185" s="1379"/>
      <c r="E185" s="1379"/>
      <c r="F185" s="1379"/>
      <c r="G185" s="668" t="str">
        <f>IF($A185="","",IFERROR(ROW(INDEX('Sch Parent TB Converter'!$ED$1:$ED$247,MATCH(TRUE,INDEX(ISNUMBER(SEARCH("x"&amp;A185&amp;"x",'Sch Parent TB Converter'!$ED$1:$ED$247)),0),0))),""))</f>
        <v/>
      </c>
      <c r="I185" s="658" t="str">
        <f t="shared" ca="1" si="2"/>
        <v/>
      </c>
    </row>
    <row r="186" spans="3:9" x14ac:dyDescent="0.25">
      <c r="C186" s="1379"/>
      <c r="D186" s="1379"/>
      <c r="E186" s="1379"/>
      <c r="F186" s="1379"/>
      <c r="G186" s="668" t="str">
        <f>IF($A186="","",IFERROR(ROW(INDEX('Sch Parent TB Converter'!$ED$1:$ED$247,MATCH(TRUE,INDEX(ISNUMBER(SEARCH("x"&amp;A186&amp;"x",'Sch Parent TB Converter'!$ED$1:$ED$247)),0),0))),""))</f>
        <v/>
      </c>
      <c r="I186" s="658" t="str">
        <f t="shared" ca="1" si="2"/>
        <v/>
      </c>
    </row>
    <row r="187" spans="3:9" x14ac:dyDescent="0.25">
      <c r="C187" s="1379"/>
      <c r="D187" s="1379"/>
      <c r="E187" s="1379"/>
      <c r="F187" s="1379"/>
      <c r="G187" s="668" t="str">
        <f>IF($A187="","",IFERROR(ROW(INDEX('Sch Parent TB Converter'!$ED$1:$ED$247,MATCH(TRUE,INDEX(ISNUMBER(SEARCH("x"&amp;A187&amp;"x",'Sch Parent TB Converter'!$ED$1:$ED$247)),0),0))),""))</f>
        <v/>
      </c>
      <c r="I187" s="658" t="str">
        <f t="shared" ca="1" si="2"/>
        <v/>
      </c>
    </row>
    <row r="188" spans="3:9" x14ac:dyDescent="0.25">
      <c r="C188" s="1379"/>
      <c r="D188" s="1379"/>
      <c r="E188" s="1379"/>
      <c r="F188" s="1379"/>
      <c r="G188" s="668" t="str">
        <f>IF($A188="","",IFERROR(ROW(INDEX('Sch Parent TB Converter'!$ED$1:$ED$247,MATCH(TRUE,INDEX(ISNUMBER(SEARCH("x"&amp;A188&amp;"x",'Sch Parent TB Converter'!$ED$1:$ED$247)),0),0))),""))</f>
        <v/>
      </c>
      <c r="I188" s="658" t="str">
        <f t="shared" ca="1" si="2"/>
        <v/>
      </c>
    </row>
    <row r="189" spans="3:9" x14ac:dyDescent="0.25">
      <c r="C189" s="1379"/>
      <c r="D189" s="1379"/>
      <c r="E189" s="1379"/>
      <c r="F189" s="1379"/>
      <c r="G189" s="668" t="str">
        <f>IF($A189="","",IFERROR(ROW(INDEX('Sch Parent TB Converter'!$ED$1:$ED$247,MATCH(TRUE,INDEX(ISNUMBER(SEARCH("x"&amp;A189&amp;"x",'Sch Parent TB Converter'!$ED$1:$ED$247)),0),0))),""))</f>
        <v/>
      </c>
      <c r="I189" s="658" t="str">
        <f t="shared" ca="1" si="2"/>
        <v/>
      </c>
    </row>
    <row r="190" spans="3:9" x14ac:dyDescent="0.25">
      <c r="C190" s="1379"/>
      <c r="D190" s="1379"/>
      <c r="E190" s="1379"/>
      <c r="F190" s="1379"/>
      <c r="G190" s="668" t="str">
        <f>IF($A190="","",IFERROR(ROW(INDEX('Sch Parent TB Converter'!$ED$1:$ED$247,MATCH(TRUE,INDEX(ISNUMBER(SEARCH("x"&amp;A190&amp;"x",'Sch Parent TB Converter'!$ED$1:$ED$247)),0),0))),""))</f>
        <v/>
      </c>
      <c r="I190" s="658" t="str">
        <f t="shared" ca="1" si="2"/>
        <v/>
      </c>
    </row>
    <row r="191" spans="3:9" x14ac:dyDescent="0.25">
      <c r="C191" s="1379"/>
      <c r="D191" s="1379"/>
      <c r="E191" s="1379"/>
      <c r="F191" s="1379"/>
      <c r="G191" s="668" t="str">
        <f>IF($A191="","",IFERROR(ROW(INDEX('Sch Parent TB Converter'!$ED$1:$ED$247,MATCH(TRUE,INDEX(ISNUMBER(SEARCH("x"&amp;A191&amp;"x",'Sch Parent TB Converter'!$ED$1:$ED$247)),0),0))),""))</f>
        <v/>
      </c>
      <c r="I191" s="658" t="str">
        <f t="shared" ca="1" si="2"/>
        <v/>
      </c>
    </row>
    <row r="192" spans="3:9" x14ac:dyDescent="0.25">
      <c r="C192" s="1379"/>
      <c r="D192" s="1379"/>
      <c r="E192" s="1379"/>
      <c r="F192" s="1379"/>
      <c r="G192" s="668" t="str">
        <f>IF($A192="","",IFERROR(ROW(INDEX('Sch Parent TB Converter'!$ED$1:$ED$247,MATCH(TRUE,INDEX(ISNUMBER(SEARCH("x"&amp;A192&amp;"x",'Sch Parent TB Converter'!$ED$1:$ED$247)),0),0))),""))</f>
        <v/>
      </c>
      <c r="I192" s="658" t="str">
        <f t="shared" ca="1" si="2"/>
        <v/>
      </c>
    </row>
    <row r="193" spans="3:9" x14ac:dyDescent="0.25">
      <c r="C193" s="1379"/>
      <c r="D193" s="1379"/>
      <c r="E193" s="1379"/>
      <c r="F193" s="1379"/>
      <c r="G193" s="668" t="str">
        <f>IF($A193="","",IFERROR(ROW(INDEX('Sch Parent TB Converter'!$ED$1:$ED$247,MATCH(TRUE,INDEX(ISNUMBER(SEARCH("x"&amp;A193&amp;"x",'Sch Parent TB Converter'!$ED$1:$ED$247)),0),0))),""))</f>
        <v/>
      </c>
      <c r="I193" s="658" t="str">
        <f t="shared" ca="1" si="2"/>
        <v/>
      </c>
    </row>
    <row r="194" spans="3:9" x14ac:dyDescent="0.25">
      <c r="C194" s="1379"/>
      <c r="D194" s="1379"/>
      <c r="E194" s="1379"/>
      <c r="F194" s="1379"/>
      <c r="G194" s="668" t="str">
        <f>IF($A194="","",IFERROR(ROW(INDEX('Sch Parent TB Converter'!$ED$1:$ED$247,MATCH(TRUE,INDEX(ISNUMBER(SEARCH("x"&amp;A194&amp;"x",'Sch Parent TB Converter'!$ED$1:$ED$247)),0),0))),""))</f>
        <v/>
      </c>
      <c r="I194" s="658" t="str">
        <f t="shared" ca="1" si="2"/>
        <v/>
      </c>
    </row>
    <row r="195" spans="3:9" x14ac:dyDescent="0.25">
      <c r="C195" s="1379"/>
      <c r="D195" s="1379"/>
      <c r="E195" s="1379"/>
      <c r="F195" s="1379"/>
      <c r="G195" s="668" t="str">
        <f>IF($A195="","",IFERROR(ROW(INDEX('Sch Parent TB Converter'!$ED$1:$ED$247,MATCH(TRUE,INDEX(ISNUMBER(SEARCH("x"&amp;A195&amp;"x",'Sch Parent TB Converter'!$ED$1:$ED$247)),0),0))),""))</f>
        <v/>
      </c>
      <c r="I195" s="658" t="str">
        <f t="shared" ca="1" si="2"/>
        <v/>
      </c>
    </row>
    <row r="196" spans="3:9" x14ac:dyDescent="0.25">
      <c r="C196" s="1379"/>
      <c r="D196" s="1379"/>
      <c r="E196" s="1379"/>
      <c r="F196" s="1379"/>
      <c r="G196" s="668" t="str">
        <f>IF($A196="","",IFERROR(ROW(INDEX('Sch Parent TB Converter'!$ED$1:$ED$247,MATCH(TRUE,INDEX(ISNUMBER(SEARCH("x"&amp;A196&amp;"x",'Sch Parent TB Converter'!$ED$1:$ED$247)),0),0))),""))</f>
        <v/>
      </c>
      <c r="I196" s="658" t="str">
        <f t="shared" ref="I196:I259" ca="1" si="3">IF(AND($G196="",$A196=""),"",IF(AND($G196="",$A196&lt;&gt;""),"Missing from Converter Sheet",INDIRECT("'"&amp;$J$3&amp;"'!B"&amp;G196)))</f>
        <v/>
      </c>
    </row>
    <row r="197" spans="3:9" x14ac:dyDescent="0.25">
      <c r="C197" s="1379"/>
      <c r="D197" s="1379"/>
      <c r="E197" s="1379"/>
      <c r="F197" s="1379"/>
      <c r="G197" s="668" t="str">
        <f>IF($A197="","",IFERROR(ROW(INDEX('Sch Parent TB Converter'!$ED$1:$ED$247,MATCH(TRUE,INDEX(ISNUMBER(SEARCH("x"&amp;A197&amp;"x",'Sch Parent TB Converter'!$ED$1:$ED$247)),0),0))),""))</f>
        <v/>
      </c>
      <c r="I197" s="658" t="str">
        <f t="shared" ca="1" si="3"/>
        <v/>
      </c>
    </row>
    <row r="198" spans="3:9" x14ac:dyDescent="0.25">
      <c r="C198" s="1379"/>
      <c r="D198" s="1379"/>
      <c r="E198" s="1379"/>
      <c r="F198" s="1379"/>
      <c r="G198" s="668" t="str">
        <f>IF($A198="","",IFERROR(ROW(INDEX('Sch Parent TB Converter'!$ED$1:$ED$247,MATCH(TRUE,INDEX(ISNUMBER(SEARCH("x"&amp;A198&amp;"x",'Sch Parent TB Converter'!$ED$1:$ED$247)),0),0))),""))</f>
        <v/>
      </c>
      <c r="I198" s="658" t="str">
        <f t="shared" ca="1" si="3"/>
        <v/>
      </c>
    </row>
    <row r="199" spans="3:9" x14ac:dyDescent="0.25">
      <c r="C199" s="1379"/>
      <c r="D199" s="1379"/>
      <c r="E199" s="1379"/>
      <c r="F199" s="1379"/>
      <c r="G199" s="668" t="str">
        <f>IF($A199="","",IFERROR(ROW(INDEX('Sch Parent TB Converter'!$ED$1:$ED$247,MATCH(TRUE,INDEX(ISNUMBER(SEARCH("x"&amp;A199&amp;"x",'Sch Parent TB Converter'!$ED$1:$ED$247)),0),0))),""))</f>
        <v/>
      </c>
      <c r="I199" s="658" t="str">
        <f t="shared" ca="1" si="3"/>
        <v/>
      </c>
    </row>
    <row r="200" spans="3:9" x14ac:dyDescent="0.25">
      <c r="C200" s="1379"/>
      <c r="D200" s="1379"/>
      <c r="E200" s="1379"/>
      <c r="F200" s="1379"/>
      <c r="G200" s="668" t="str">
        <f>IF($A200="","",IFERROR(ROW(INDEX('Sch Parent TB Converter'!$ED$1:$ED$247,MATCH(TRUE,INDEX(ISNUMBER(SEARCH("x"&amp;A200&amp;"x",'Sch Parent TB Converter'!$ED$1:$ED$247)),0),0))),""))</f>
        <v/>
      </c>
      <c r="I200" s="658" t="str">
        <f t="shared" ca="1" si="3"/>
        <v/>
      </c>
    </row>
    <row r="201" spans="3:9" x14ac:dyDescent="0.25">
      <c r="C201" s="1379"/>
      <c r="D201" s="1379"/>
      <c r="E201" s="1379"/>
      <c r="F201" s="1379"/>
      <c r="G201" s="668" t="str">
        <f>IF($A201="","",IFERROR(ROW(INDEX('Sch Parent TB Converter'!$ED$1:$ED$247,MATCH(TRUE,INDEX(ISNUMBER(SEARCH("x"&amp;A201&amp;"x",'Sch Parent TB Converter'!$ED$1:$ED$247)),0),0))),""))</f>
        <v/>
      </c>
      <c r="I201" s="658" t="str">
        <f t="shared" ca="1" si="3"/>
        <v/>
      </c>
    </row>
    <row r="202" spans="3:9" x14ac:dyDescent="0.25">
      <c r="C202" s="1379"/>
      <c r="D202" s="1379"/>
      <c r="E202" s="1379"/>
      <c r="F202" s="1379"/>
      <c r="G202" s="668" t="str">
        <f>IF($A202="","",IFERROR(ROW(INDEX('Sch Parent TB Converter'!$ED$1:$ED$247,MATCH(TRUE,INDEX(ISNUMBER(SEARCH("x"&amp;A202&amp;"x",'Sch Parent TB Converter'!$ED$1:$ED$247)),0),0))),""))</f>
        <v/>
      </c>
      <c r="I202" s="658" t="str">
        <f t="shared" ca="1" si="3"/>
        <v/>
      </c>
    </row>
    <row r="203" spans="3:9" x14ac:dyDescent="0.25">
      <c r="C203" s="1379"/>
      <c r="D203" s="1379"/>
      <c r="E203" s="1379"/>
      <c r="F203" s="1379"/>
      <c r="G203" s="668" t="str">
        <f>IF($A203="","",IFERROR(ROW(INDEX('Sch Parent TB Converter'!$ED$1:$ED$247,MATCH(TRUE,INDEX(ISNUMBER(SEARCH("x"&amp;A203&amp;"x",'Sch Parent TB Converter'!$ED$1:$ED$247)),0),0))),""))</f>
        <v/>
      </c>
      <c r="I203" s="658" t="str">
        <f t="shared" ca="1" si="3"/>
        <v/>
      </c>
    </row>
    <row r="204" spans="3:9" x14ac:dyDescent="0.25">
      <c r="C204" s="1379"/>
      <c r="D204" s="1379"/>
      <c r="E204" s="1379"/>
      <c r="F204" s="1379"/>
      <c r="G204" s="668" t="str">
        <f>IF($A204="","",IFERROR(ROW(INDEX('Sch Parent TB Converter'!$ED$1:$ED$247,MATCH(TRUE,INDEX(ISNUMBER(SEARCH("x"&amp;A204&amp;"x",'Sch Parent TB Converter'!$ED$1:$ED$247)),0),0))),""))</f>
        <v/>
      </c>
      <c r="I204" s="658" t="str">
        <f t="shared" ca="1" si="3"/>
        <v/>
      </c>
    </row>
    <row r="205" spans="3:9" x14ac:dyDescent="0.25">
      <c r="C205" s="1379"/>
      <c r="D205" s="1379"/>
      <c r="E205" s="1379"/>
      <c r="F205" s="1379"/>
      <c r="G205" s="668" t="str">
        <f>IF($A205="","",IFERROR(ROW(INDEX('Sch Parent TB Converter'!$ED$1:$ED$247,MATCH(TRUE,INDEX(ISNUMBER(SEARCH("x"&amp;A205&amp;"x",'Sch Parent TB Converter'!$ED$1:$ED$247)),0),0))),""))</f>
        <v/>
      </c>
      <c r="I205" s="658" t="str">
        <f t="shared" ca="1" si="3"/>
        <v/>
      </c>
    </row>
    <row r="206" spans="3:9" x14ac:dyDescent="0.25">
      <c r="C206" s="1379"/>
      <c r="D206" s="1379"/>
      <c r="E206" s="1379"/>
      <c r="F206" s="1379"/>
      <c r="G206" s="668" t="str">
        <f>IF($A206="","",IFERROR(ROW(INDEX('Sch Parent TB Converter'!$ED$1:$ED$247,MATCH(TRUE,INDEX(ISNUMBER(SEARCH("x"&amp;A206&amp;"x",'Sch Parent TB Converter'!$ED$1:$ED$247)),0),0))),""))</f>
        <v/>
      </c>
      <c r="I206" s="658" t="str">
        <f t="shared" ca="1" si="3"/>
        <v/>
      </c>
    </row>
    <row r="207" spans="3:9" x14ac:dyDescent="0.25">
      <c r="C207" s="1379"/>
      <c r="D207" s="1379"/>
      <c r="E207" s="1379"/>
      <c r="F207" s="1379"/>
      <c r="G207" s="668" t="str">
        <f>IF($A207="","",IFERROR(ROW(INDEX('Sch Parent TB Converter'!$ED$1:$ED$247,MATCH(TRUE,INDEX(ISNUMBER(SEARCH("x"&amp;A207&amp;"x",'Sch Parent TB Converter'!$ED$1:$ED$247)),0),0))),""))</f>
        <v/>
      </c>
      <c r="I207" s="658" t="str">
        <f t="shared" ca="1" si="3"/>
        <v/>
      </c>
    </row>
    <row r="208" spans="3:9" x14ac:dyDescent="0.25">
      <c r="C208" s="1379"/>
      <c r="D208" s="1379"/>
      <c r="E208" s="1379"/>
      <c r="F208" s="1379"/>
      <c r="G208" s="668" t="str">
        <f>IF($A208="","",IFERROR(ROW(INDEX('Sch Parent TB Converter'!$ED$1:$ED$247,MATCH(TRUE,INDEX(ISNUMBER(SEARCH("x"&amp;A208&amp;"x",'Sch Parent TB Converter'!$ED$1:$ED$247)),0),0))),""))</f>
        <v/>
      </c>
      <c r="I208" s="658" t="str">
        <f t="shared" ca="1" si="3"/>
        <v/>
      </c>
    </row>
    <row r="209" spans="3:9" x14ac:dyDescent="0.25">
      <c r="C209" s="1379"/>
      <c r="D209" s="1379"/>
      <c r="E209" s="1379"/>
      <c r="F209" s="1379"/>
      <c r="G209" s="668" t="str">
        <f>IF($A209="","",IFERROR(ROW(INDEX('Sch Parent TB Converter'!$ED$1:$ED$247,MATCH(TRUE,INDEX(ISNUMBER(SEARCH("x"&amp;A209&amp;"x",'Sch Parent TB Converter'!$ED$1:$ED$247)),0),0))),""))</f>
        <v/>
      </c>
      <c r="I209" s="658" t="str">
        <f t="shared" ca="1" si="3"/>
        <v/>
      </c>
    </row>
    <row r="210" spans="3:9" x14ac:dyDescent="0.25">
      <c r="C210" s="1379"/>
      <c r="D210" s="1379"/>
      <c r="E210" s="1379"/>
      <c r="F210" s="1379"/>
      <c r="G210" s="668" t="str">
        <f>IF($A210="","",IFERROR(ROW(INDEX('Sch Parent TB Converter'!$ED$1:$ED$247,MATCH(TRUE,INDEX(ISNUMBER(SEARCH("x"&amp;A210&amp;"x",'Sch Parent TB Converter'!$ED$1:$ED$247)),0),0))),""))</f>
        <v/>
      </c>
      <c r="I210" s="658" t="str">
        <f t="shared" ca="1" si="3"/>
        <v/>
      </c>
    </row>
    <row r="211" spans="3:9" x14ac:dyDescent="0.25">
      <c r="C211" s="1379"/>
      <c r="D211" s="1379"/>
      <c r="E211" s="1379"/>
      <c r="F211" s="1379"/>
      <c r="G211" s="668" t="str">
        <f>IF($A211="","",IFERROR(ROW(INDEX('Sch Parent TB Converter'!$ED$1:$ED$247,MATCH(TRUE,INDEX(ISNUMBER(SEARCH("x"&amp;A211&amp;"x",'Sch Parent TB Converter'!$ED$1:$ED$247)),0),0))),""))</f>
        <v/>
      </c>
      <c r="I211" s="658" t="str">
        <f t="shared" ca="1" si="3"/>
        <v/>
      </c>
    </row>
    <row r="212" spans="3:9" x14ac:dyDescent="0.25">
      <c r="C212" s="1379"/>
      <c r="D212" s="1379"/>
      <c r="E212" s="1379"/>
      <c r="F212" s="1379"/>
      <c r="G212" s="668" t="str">
        <f>IF($A212="","",IFERROR(ROW(INDEX('Sch Parent TB Converter'!$ED$1:$ED$247,MATCH(TRUE,INDEX(ISNUMBER(SEARCH("x"&amp;A212&amp;"x",'Sch Parent TB Converter'!$ED$1:$ED$247)),0),0))),""))</f>
        <v/>
      </c>
      <c r="I212" s="658" t="str">
        <f t="shared" ca="1" si="3"/>
        <v/>
      </c>
    </row>
    <row r="213" spans="3:9" x14ac:dyDescent="0.25">
      <c r="C213" s="1379"/>
      <c r="D213" s="1379"/>
      <c r="E213" s="1379"/>
      <c r="F213" s="1379"/>
      <c r="G213" s="668" t="str">
        <f>IF($A213="","",IFERROR(ROW(INDEX('Sch Parent TB Converter'!$ED$1:$ED$247,MATCH(TRUE,INDEX(ISNUMBER(SEARCH("x"&amp;A213&amp;"x",'Sch Parent TB Converter'!$ED$1:$ED$247)),0),0))),""))</f>
        <v/>
      </c>
      <c r="I213" s="658" t="str">
        <f t="shared" ca="1" si="3"/>
        <v/>
      </c>
    </row>
    <row r="214" spans="3:9" x14ac:dyDescent="0.25">
      <c r="C214" s="1379"/>
      <c r="D214" s="1379"/>
      <c r="E214" s="1379"/>
      <c r="F214" s="1379"/>
      <c r="G214" s="668" t="str">
        <f>IF($A214="","",IFERROR(ROW(INDEX('Sch Parent TB Converter'!$ED$1:$ED$247,MATCH(TRUE,INDEX(ISNUMBER(SEARCH("x"&amp;A214&amp;"x",'Sch Parent TB Converter'!$ED$1:$ED$247)),0),0))),""))</f>
        <v/>
      </c>
      <c r="I214" s="658" t="str">
        <f t="shared" ca="1" si="3"/>
        <v/>
      </c>
    </row>
    <row r="215" spans="3:9" x14ac:dyDescent="0.25">
      <c r="C215" s="1379"/>
      <c r="D215" s="1379"/>
      <c r="E215" s="1379"/>
      <c r="F215" s="1379"/>
      <c r="G215" s="668" t="str">
        <f>IF($A215="","",IFERROR(ROW(INDEX('Sch Parent TB Converter'!$ED$1:$ED$247,MATCH(TRUE,INDEX(ISNUMBER(SEARCH("x"&amp;A215&amp;"x",'Sch Parent TB Converter'!$ED$1:$ED$247)),0),0))),""))</f>
        <v/>
      </c>
      <c r="I215" s="658" t="str">
        <f t="shared" ca="1" si="3"/>
        <v/>
      </c>
    </row>
    <row r="216" spans="3:9" x14ac:dyDescent="0.25">
      <c r="C216" s="1379"/>
      <c r="D216" s="1379"/>
      <c r="E216" s="1379"/>
      <c r="F216" s="1379"/>
      <c r="G216" s="668" t="str">
        <f>IF($A216="","",IFERROR(ROW(INDEX('Sch Parent TB Converter'!$ED$1:$ED$247,MATCH(TRUE,INDEX(ISNUMBER(SEARCH("x"&amp;A216&amp;"x",'Sch Parent TB Converter'!$ED$1:$ED$247)),0),0))),""))</f>
        <v/>
      </c>
      <c r="I216" s="658" t="str">
        <f t="shared" ca="1" si="3"/>
        <v/>
      </c>
    </row>
    <row r="217" spans="3:9" x14ac:dyDescent="0.25">
      <c r="C217" s="1379"/>
      <c r="D217" s="1379"/>
      <c r="E217" s="1379"/>
      <c r="F217" s="1379"/>
      <c r="G217" s="668" t="str">
        <f>IF($A217="","",IFERROR(ROW(INDEX('Sch Parent TB Converter'!$ED$1:$ED$247,MATCH(TRUE,INDEX(ISNUMBER(SEARCH("x"&amp;A217&amp;"x",'Sch Parent TB Converter'!$ED$1:$ED$247)),0),0))),""))</f>
        <v/>
      </c>
      <c r="I217" s="658" t="str">
        <f t="shared" ca="1" si="3"/>
        <v/>
      </c>
    </row>
    <row r="218" spans="3:9" x14ac:dyDescent="0.25">
      <c r="C218" s="1379"/>
      <c r="D218" s="1379"/>
      <c r="E218" s="1379"/>
      <c r="F218" s="1379"/>
      <c r="G218" s="668" t="str">
        <f>IF($A218="","",IFERROR(ROW(INDEX('Sch Parent TB Converter'!$ED$1:$ED$247,MATCH(TRUE,INDEX(ISNUMBER(SEARCH("x"&amp;A218&amp;"x",'Sch Parent TB Converter'!$ED$1:$ED$247)),0),0))),""))</f>
        <v/>
      </c>
      <c r="I218" s="658" t="str">
        <f t="shared" ca="1" si="3"/>
        <v/>
      </c>
    </row>
    <row r="219" spans="3:9" x14ac:dyDescent="0.25">
      <c r="C219" s="1379"/>
      <c r="D219" s="1379"/>
      <c r="E219" s="1379"/>
      <c r="F219" s="1379"/>
      <c r="G219" s="668" t="str">
        <f>IF($A219="","",IFERROR(ROW(INDEX('Sch Parent TB Converter'!$ED$1:$ED$247,MATCH(TRUE,INDEX(ISNUMBER(SEARCH("x"&amp;A219&amp;"x",'Sch Parent TB Converter'!$ED$1:$ED$247)),0),0))),""))</f>
        <v/>
      </c>
      <c r="I219" s="658" t="str">
        <f t="shared" ca="1" si="3"/>
        <v/>
      </c>
    </row>
    <row r="220" spans="3:9" x14ac:dyDescent="0.25">
      <c r="C220" s="1379"/>
      <c r="D220" s="1379"/>
      <c r="E220" s="1379"/>
      <c r="F220" s="1379"/>
      <c r="G220" s="668" t="str">
        <f>IF($A220="","",IFERROR(ROW(INDEX('Sch Parent TB Converter'!$ED$1:$ED$247,MATCH(TRUE,INDEX(ISNUMBER(SEARCH("x"&amp;A220&amp;"x",'Sch Parent TB Converter'!$ED$1:$ED$247)),0),0))),""))</f>
        <v/>
      </c>
      <c r="I220" s="658" t="str">
        <f t="shared" ca="1" si="3"/>
        <v/>
      </c>
    </row>
    <row r="221" spans="3:9" x14ac:dyDescent="0.25">
      <c r="C221" s="1379"/>
      <c r="D221" s="1379"/>
      <c r="E221" s="1379"/>
      <c r="F221" s="1379"/>
      <c r="G221" s="668" t="str">
        <f>IF($A221="","",IFERROR(ROW(INDEX('Sch Parent TB Converter'!$ED$1:$ED$247,MATCH(TRUE,INDEX(ISNUMBER(SEARCH("x"&amp;A221&amp;"x",'Sch Parent TB Converter'!$ED$1:$ED$247)),0),0))),""))</f>
        <v/>
      </c>
      <c r="I221" s="658" t="str">
        <f t="shared" ca="1" si="3"/>
        <v/>
      </c>
    </row>
    <row r="222" spans="3:9" x14ac:dyDescent="0.25">
      <c r="C222" s="1379"/>
      <c r="D222" s="1379"/>
      <c r="E222" s="1379"/>
      <c r="F222" s="1379"/>
      <c r="G222" s="668" t="str">
        <f>IF($A222="","",IFERROR(ROW(INDEX('Sch Parent TB Converter'!$ED$1:$ED$247,MATCH(TRUE,INDEX(ISNUMBER(SEARCH("x"&amp;A222&amp;"x",'Sch Parent TB Converter'!$ED$1:$ED$247)),0),0))),""))</f>
        <v/>
      </c>
      <c r="I222" s="658" t="str">
        <f t="shared" ca="1" si="3"/>
        <v/>
      </c>
    </row>
    <row r="223" spans="3:9" x14ac:dyDescent="0.25">
      <c r="C223" s="1379"/>
      <c r="D223" s="1379"/>
      <c r="E223" s="1379"/>
      <c r="F223" s="1379"/>
      <c r="G223" s="668" t="str">
        <f>IF($A223="","",IFERROR(ROW(INDEX('Sch Parent TB Converter'!$ED$1:$ED$247,MATCH(TRUE,INDEX(ISNUMBER(SEARCH("x"&amp;A223&amp;"x",'Sch Parent TB Converter'!$ED$1:$ED$247)),0),0))),""))</f>
        <v/>
      </c>
      <c r="I223" s="658" t="str">
        <f t="shared" ca="1" si="3"/>
        <v/>
      </c>
    </row>
    <row r="224" spans="3:9" x14ac:dyDescent="0.25">
      <c r="C224" s="1379"/>
      <c r="D224" s="1379"/>
      <c r="E224" s="1379"/>
      <c r="F224" s="1379"/>
      <c r="G224" s="668" t="str">
        <f>IF($A224="","",IFERROR(ROW(INDEX('Sch Parent TB Converter'!$ED$1:$ED$247,MATCH(TRUE,INDEX(ISNUMBER(SEARCH("x"&amp;A224&amp;"x",'Sch Parent TB Converter'!$ED$1:$ED$247)),0),0))),""))</f>
        <v/>
      </c>
      <c r="I224" s="658" t="str">
        <f t="shared" ca="1" si="3"/>
        <v/>
      </c>
    </row>
    <row r="225" spans="3:9" x14ac:dyDescent="0.25">
      <c r="C225" s="1379"/>
      <c r="D225" s="1379"/>
      <c r="E225" s="1379"/>
      <c r="F225" s="1379"/>
      <c r="G225" s="668" t="str">
        <f>IF($A225="","",IFERROR(ROW(INDEX('Sch Parent TB Converter'!$ED$1:$ED$247,MATCH(TRUE,INDEX(ISNUMBER(SEARCH("x"&amp;A225&amp;"x",'Sch Parent TB Converter'!$ED$1:$ED$247)),0),0))),""))</f>
        <v/>
      </c>
      <c r="I225" s="658" t="str">
        <f t="shared" ca="1" si="3"/>
        <v/>
      </c>
    </row>
    <row r="226" spans="3:9" x14ac:dyDescent="0.25">
      <c r="C226" s="1379"/>
      <c r="D226" s="1379"/>
      <c r="E226" s="1379"/>
      <c r="F226" s="1379"/>
      <c r="G226" s="668" t="str">
        <f>IF($A226="","",IFERROR(ROW(INDEX('Sch Parent TB Converter'!$ED$1:$ED$247,MATCH(TRUE,INDEX(ISNUMBER(SEARCH("x"&amp;A226&amp;"x",'Sch Parent TB Converter'!$ED$1:$ED$247)),0),0))),""))</f>
        <v/>
      </c>
      <c r="I226" s="658" t="str">
        <f t="shared" ca="1" si="3"/>
        <v/>
      </c>
    </row>
    <row r="227" spans="3:9" x14ac:dyDescent="0.25">
      <c r="C227" s="1379"/>
      <c r="D227" s="1379"/>
      <c r="E227" s="1379"/>
      <c r="F227" s="1379"/>
      <c r="G227" s="668" t="str">
        <f>IF($A227="","",IFERROR(ROW(INDEX('Sch Parent TB Converter'!$ED$1:$ED$247,MATCH(TRUE,INDEX(ISNUMBER(SEARCH("x"&amp;A227&amp;"x",'Sch Parent TB Converter'!$ED$1:$ED$247)),0),0))),""))</f>
        <v/>
      </c>
      <c r="I227" s="658" t="str">
        <f t="shared" ca="1" si="3"/>
        <v/>
      </c>
    </row>
    <row r="228" spans="3:9" x14ac:dyDescent="0.25">
      <c r="C228" s="1379"/>
      <c r="D228" s="1379"/>
      <c r="E228" s="1379"/>
      <c r="F228" s="1379"/>
      <c r="G228" s="668" t="str">
        <f>IF($A228="","",IFERROR(ROW(INDEX('Sch Parent TB Converter'!$ED$1:$ED$247,MATCH(TRUE,INDEX(ISNUMBER(SEARCH("x"&amp;A228&amp;"x",'Sch Parent TB Converter'!$ED$1:$ED$247)),0),0))),""))</f>
        <v/>
      </c>
      <c r="I228" s="658" t="s">
        <v>137</v>
      </c>
    </row>
    <row r="229" spans="3:9" x14ac:dyDescent="0.25">
      <c r="C229" s="1379"/>
      <c r="D229" s="1379"/>
      <c r="E229" s="1379"/>
      <c r="F229" s="1379"/>
      <c r="G229" s="668" t="str">
        <f>IF($A229="","",IFERROR(ROW(INDEX('Sch Parent TB Converter'!$ED$1:$ED$247,MATCH(TRUE,INDEX(ISNUMBER(SEARCH("x"&amp;A229&amp;"x",'Sch Parent TB Converter'!$ED$1:$ED$247)),0),0))),""))</f>
        <v/>
      </c>
      <c r="I229" s="658" t="s">
        <v>137</v>
      </c>
    </row>
    <row r="230" spans="3:9" x14ac:dyDescent="0.25">
      <c r="C230" s="1379"/>
      <c r="D230" s="1379"/>
      <c r="E230" s="1379"/>
      <c r="F230" s="1379"/>
      <c r="G230" s="668" t="str">
        <f>IF($A230="","",IFERROR(ROW(INDEX('Sch Parent TB Converter'!$ED$1:$ED$247,MATCH(TRUE,INDEX(ISNUMBER(SEARCH("x"&amp;A230&amp;"x",'Sch Parent TB Converter'!$ED$1:$ED$247)),0),0))),""))</f>
        <v/>
      </c>
      <c r="I230" s="658" t="str">
        <f t="shared" ca="1" si="3"/>
        <v/>
      </c>
    </row>
    <row r="231" spans="3:9" x14ac:dyDescent="0.25">
      <c r="C231" s="1379"/>
      <c r="D231" s="1379"/>
      <c r="E231" s="1379"/>
      <c r="F231" s="1379"/>
      <c r="G231" s="668" t="str">
        <f>IF($A231="","",IFERROR(ROW(INDEX('Sch Parent TB Converter'!$ED$1:$ED$247,MATCH(TRUE,INDEX(ISNUMBER(SEARCH("x"&amp;A231&amp;"x",'Sch Parent TB Converter'!$ED$1:$ED$247)),0),0))),""))</f>
        <v/>
      </c>
      <c r="I231" s="658" t="str">
        <f t="shared" ca="1" si="3"/>
        <v/>
      </c>
    </row>
    <row r="232" spans="3:9" x14ac:dyDescent="0.25">
      <c r="C232" s="1379"/>
      <c r="D232" s="1379"/>
      <c r="E232" s="1379"/>
      <c r="F232" s="1379"/>
      <c r="G232" s="668" t="str">
        <f>IF($A232="","",IFERROR(ROW(INDEX('Sch Parent TB Converter'!$ED$1:$ED$247,MATCH(TRUE,INDEX(ISNUMBER(SEARCH("x"&amp;A232&amp;"x",'Sch Parent TB Converter'!$ED$1:$ED$247)),0),0))),""))</f>
        <v/>
      </c>
      <c r="I232" s="658" t="str">
        <f t="shared" ca="1" si="3"/>
        <v/>
      </c>
    </row>
    <row r="233" spans="3:9" x14ac:dyDescent="0.25">
      <c r="C233" s="1379"/>
      <c r="D233" s="1379"/>
      <c r="E233" s="1379"/>
      <c r="F233" s="1379"/>
      <c r="G233" s="668" t="str">
        <f>IF($A233="","",IFERROR(ROW(INDEX('Sch Parent TB Converter'!$ED$1:$ED$247,MATCH(TRUE,INDEX(ISNUMBER(SEARCH("x"&amp;A233&amp;"x",'Sch Parent TB Converter'!$ED$1:$ED$247)),0),0))),""))</f>
        <v/>
      </c>
      <c r="I233" s="658" t="str">
        <f t="shared" ca="1" si="3"/>
        <v/>
      </c>
    </row>
    <row r="234" spans="3:9" x14ac:dyDescent="0.25">
      <c r="C234" s="1379"/>
      <c r="D234" s="1379"/>
      <c r="E234" s="1379"/>
      <c r="F234" s="1379"/>
      <c r="G234" s="668" t="str">
        <f>IF($A234="","",IFERROR(ROW(INDEX('Sch Parent TB Converter'!$ED$1:$ED$247,MATCH(TRUE,INDEX(ISNUMBER(SEARCH("x"&amp;A234&amp;"x",'Sch Parent TB Converter'!$ED$1:$ED$247)),0),0))),""))</f>
        <v/>
      </c>
      <c r="I234" s="658" t="str">
        <f t="shared" ca="1" si="3"/>
        <v/>
      </c>
    </row>
    <row r="235" spans="3:9" x14ac:dyDescent="0.25">
      <c r="C235" s="1379"/>
      <c r="D235" s="1379"/>
      <c r="E235" s="1379"/>
      <c r="F235" s="1379"/>
      <c r="G235" s="668" t="str">
        <f>IF($A235="","",IFERROR(ROW(INDEX('Sch Parent TB Converter'!$ED$1:$ED$247,MATCH(TRUE,INDEX(ISNUMBER(SEARCH("x"&amp;A235&amp;"x",'Sch Parent TB Converter'!$ED$1:$ED$247)),0),0))),""))</f>
        <v/>
      </c>
      <c r="I235" s="658" t="str">
        <f t="shared" ca="1" si="3"/>
        <v/>
      </c>
    </row>
    <row r="236" spans="3:9" x14ac:dyDescent="0.25">
      <c r="C236" s="1379"/>
      <c r="D236" s="1379"/>
      <c r="E236" s="1379"/>
      <c r="F236" s="1379"/>
      <c r="G236" s="668" t="str">
        <f>IF($A236="","",IFERROR(ROW(INDEX('Sch Parent TB Converter'!$ED$1:$ED$247,MATCH(TRUE,INDEX(ISNUMBER(SEARCH("x"&amp;A236&amp;"x",'Sch Parent TB Converter'!$ED$1:$ED$247)),0),0))),""))</f>
        <v/>
      </c>
      <c r="I236" s="658" t="str">
        <f t="shared" ca="1" si="3"/>
        <v/>
      </c>
    </row>
    <row r="237" spans="3:9" x14ac:dyDescent="0.25">
      <c r="C237" s="1379"/>
      <c r="D237" s="1379"/>
      <c r="E237" s="1379"/>
      <c r="F237" s="1379"/>
      <c r="G237" s="668" t="str">
        <f>IF($A237="","",IFERROR(ROW(INDEX('Sch Parent TB Converter'!$ED$1:$ED$247,MATCH(TRUE,INDEX(ISNUMBER(SEARCH("x"&amp;A237&amp;"x",'Sch Parent TB Converter'!$ED$1:$ED$247)),0),0))),""))</f>
        <v/>
      </c>
      <c r="I237" s="658" t="str">
        <f t="shared" ca="1" si="3"/>
        <v/>
      </c>
    </row>
    <row r="238" spans="3:9" x14ac:dyDescent="0.25">
      <c r="C238" s="1379"/>
      <c r="D238" s="1379"/>
      <c r="E238" s="1379"/>
      <c r="F238" s="1379"/>
      <c r="G238" s="668" t="str">
        <f>IF($A238="","",IFERROR(ROW(INDEX('Sch Parent TB Converter'!$ED$1:$ED$247,MATCH(TRUE,INDEX(ISNUMBER(SEARCH("x"&amp;A238&amp;"x",'Sch Parent TB Converter'!$ED$1:$ED$247)),0),0))),""))</f>
        <v/>
      </c>
      <c r="I238" s="658" t="str">
        <f t="shared" ca="1" si="3"/>
        <v/>
      </c>
    </row>
    <row r="239" spans="3:9" x14ac:dyDescent="0.25">
      <c r="C239" s="1379"/>
      <c r="D239" s="1379"/>
      <c r="E239" s="1379"/>
      <c r="F239" s="1379"/>
      <c r="G239" s="668" t="str">
        <f>IF($A239="","",IFERROR(ROW(INDEX('Sch Parent TB Converter'!$ED$1:$ED$247,MATCH(TRUE,INDEX(ISNUMBER(SEARCH("x"&amp;A239&amp;"x",'Sch Parent TB Converter'!$ED$1:$ED$247)),0),0))),""))</f>
        <v/>
      </c>
      <c r="I239" s="658" t="str">
        <f t="shared" ca="1" si="3"/>
        <v/>
      </c>
    </row>
    <row r="240" spans="3:9" x14ac:dyDescent="0.25">
      <c r="C240" s="1379"/>
      <c r="D240" s="1379"/>
      <c r="E240" s="1379"/>
      <c r="F240" s="1379"/>
      <c r="G240" s="668" t="str">
        <f>IF($A240="","",IFERROR(ROW(INDEX('Sch Parent TB Converter'!$ED$1:$ED$247,MATCH(TRUE,INDEX(ISNUMBER(SEARCH("x"&amp;A240&amp;"x",'Sch Parent TB Converter'!$ED$1:$ED$247)),0),0))),""))</f>
        <v/>
      </c>
      <c r="I240" s="658" t="str">
        <f t="shared" ca="1" si="3"/>
        <v/>
      </c>
    </row>
    <row r="241" spans="3:9" x14ac:dyDescent="0.25">
      <c r="C241" s="1379"/>
      <c r="D241" s="1379"/>
      <c r="E241" s="1379"/>
      <c r="F241" s="1379"/>
      <c r="G241" s="668" t="str">
        <f>IF($A241="","",IFERROR(ROW(INDEX('Sch Parent TB Converter'!$ED$1:$ED$247,MATCH(TRUE,INDEX(ISNUMBER(SEARCH("x"&amp;A241&amp;"x",'Sch Parent TB Converter'!$ED$1:$ED$247)),0),0))),""))</f>
        <v/>
      </c>
      <c r="I241" s="658" t="str">
        <f t="shared" ca="1" si="3"/>
        <v/>
      </c>
    </row>
    <row r="242" spans="3:9" x14ac:dyDescent="0.25">
      <c r="C242" s="1379"/>
      <c r="D242" s="1379"/>
      <c r="E242" s="1379"/>
      <c r="F242" s="1379"/>
      <c r="G242" s="668" t="str">
        <f>IF($A242="","",IFERROR(ROW(INDEX('Sch Parent TB Converter'!$ED$1:$ED$247,MATCH(TRUE,INDEX(ISNUMBER(SEARCH("x"&amp;A242&amp;"x",'Sch Parent TB Converter'!$ED$1:$ED$247)),0),0))),""))</f>
        <v/>
      </c>
      <c r="I242" s="658" t="str">
        <f t="shared" ca="1" si="3"/>
        <v/>
      </c>
    </row>
    <row r="243" spans="3:9" x14ac:dyDescent="0.25">
      <c r="C243" s="1379"/>
      <c r="D243" s="1379"/>
      <c r="E243" s="1379"/>
      <c r="F243" s="1379"/>
      <c r="G243" s="668" t="str">
        <f>IF($A243="","",IFERROR(ROW(INDEX('Sch Parent TB Converter'!$ED$1:$ED$247,MATCH(TRUE,INDEX(ISNUMBER(SEARCH("x"&amp;A243&amp;"x",'Sch Parent TB Converter'!$ED$1:$ED$247)),0),0))),""))</f>
        <v/>
      </c>
      <c r="I243" s="658" t="str">
        <f t="shared" ca="1" si="3"/>
        <v/>
      </c>
    </row>
    <row r="244" spans="3:9" x14ac:dyDescent="0.25">
      <c r="C244" s="1379"/>
      <c r="D244" s="1379"/>
      <c r="E244" s="1379"/>
      <c r="F244" s="1379"/>
      <c r="G244" s="668" t="str">
        <f>IF($A244="","",IFERROR(ROW(INDEX('Sch Parent TB Converter'!$ED$1:$ED$247,MATCH(TRUE,INDEX(ISNUMBER(SEARCH("x"&amp;A244&amp;"x",'Sch Parent TB Converter'!$ED$1:$ED$247)),0),0))),""))</f>
        <v/>
      </c>
      <c r="I244" s="658" t="str">
        <f t="shared" ca="1" si="3"/>
        <v/>
      </c>
    </row>
    <row r="245" spans="3:9" x14ac:dyDescent="0.25">
      <c r="C245" s="1379"/>
      <c r="D245" s="1379"/>
      <c r="E245" s="1379"/>
      <c r="F245" s="1379"/>
      <c r="G245" s="668" t="str">
        <f>IF($A245="","",IFERROR(ROW(INDEX('Sch Parent TB Converter'!$ED$1:$ED$247,MATCH(TRUE,INDEX(ISNUMBER(SEARCH("x"&amp;A245&amp;"x",'Sch Parent TB Converter'!$ED$1:$ED$247)),0),0))),""))</f>
        <v/>
      </c>
      <c r="I245" s="658" t="str">
        <f t="shared" ca="1" si="3"/>
        <v/>
      </c>
    </row>
    <row r="246" spans="3:9" x14ac:dyDescent="0.25">
      <c r="C246" s="1379"/>
      <c r="D246" s="1379"/>
      <c r="E246" s="1379"/>
      <c r="F246" s="1379"/>
      <c r="G246" s="668" t="str">
        <f>IF($A246="","",IFERROR(ROW(INDEX('Sch Parent TB Converter'!$ED$1:$ED$247,MATCH(TRUE,INDEX(ISNUMBER(SEARCH("x"&amp;A246&amp;"x",'Sch Parent TB Converter'!$ED$1:$ED$247)),0),0))),""))</f>
        <v/>
      </c>
      <c r="I246" s="658" t="str">
        <f t="shared" ca="1" si="3"/>
        <v/>
      </c>
    </row>
    <row r="247" spans="3:9" x14ac:dyDescent="0.25">
      <c r="C247" s="1379"/>
      <c r="D247" s="1379"/>
      <c r="E247" s="1379"/>
      <c r="F247" s="1379"/>
      <c r="G247" s="668" t="str">
        <f>IF($A247="","",IFERROR(ROW(INDEX('Sch Parent TB Converter'!$ED$1:$ED$247,MATCH(TRUE,INDEX(ISNUMBER(SEARCH("x"&amp;A247&amp;"x",'Sch Parent TB Converter'!$ED$1:$ED$247)),0),0))),""))</f>
        <v/>
      </c>
      <c r="I247" s="658" t="str">
        <f t="shared" ca="1" si="3"/>
        <v/>
      </c>
    </row>
    <row r="248" spans="3:9" x14ac:dyDescent="0.25">
      <c r="C248" s="1379"/>
      <c r="D248" s="1379"/>
      <c r="E248" s="1379"/>
      <c r="F248" s="1379"/>
      <c r="G248" s="668" t="str">
        <f>IF($A248="","",IFERROR(ROW(INDEX('Sch Parent TB Converter'!$ED$1:$ED$247,MATCH(TRUE,INDEX(ISNUMBER(SEARCH("x"&amp;A248&amp;"x",'Sch Parent TB Converter'!$ED$1:$ED$247)),0),0))),""))</f>
        <v/>
      </c>
      <c r="I248" s="658" t="str">
        <f t="shared" ca="1" si="3"/>
        <v/>
      </c>
    </row>
    <row r="249" spans="3:9" x14ac:dyDescent="0.25">
      <c r="C249" s="1379"/>
      <c r="D249" s="1379"/>
      <c r="E249" s="1379"/>
      <c r="F249" s="1379"/>
      <c r="G249" s="668" t="str">
        <f>IF($A249="","",IFERROR(ROW(INDEX('Sch Parent TB Converter'!$ED$1:$ED$247,MATCH(TRUE,INDEX(ISNUMBER(SEARCH("x"&amp;A249&amp;"x",'Sch Parent TB Converter'!$ED$1:$ED$247)),0),0))),""))</f>
        <v/>
      </c>
      <c r="I249" s="658" t="str">
        <f t="shared" ca="1" si="3"/>
        <v/>
      </c>
    </row>
    <row r="250" spans="3:9" x14ac:dyDescent="0.25">
      <c r="C250" s="1379"/>
      <c r="D250" s="1379"/>
      <c r="E250" s="1379"/>
      <c r="F250" s="1379"/>
      <c r="G250" s="668" t="str">
        <f>IF($A250="","",IFERROR(ROW(INDEX('Sch Parent TB Converter'!$ED$1:$ED$247,MATCH(TRUE,INDEX(ISNUMBER(SEARCH("x"&amp;A250&amp;"x",'Sch Parent TB Converter'!$ED$1:$ED$247)),0),0))),""))</f>
        <v/>
      </c>
      <c r="I250" s="658" t="str">
        <f t="shared" ca="1" si="3"/>
        <v/>
      </c>
    </row>
    <row r="251" spans="3:9" x14ac:dyDescent="0.25">
      <c r="C251" s="1379"/>
      <c r="D251" s="1379"/>
      <c r="E251" s="1379"/>
      <c r="F251" s="1379"/>
      <c r="G251" s="668" t="str">
        <f>IF($A251="","",IFERROR(ROW(INDEX('Sch Parent TB Converter'!$ED$1:$ED$247,MATCH(TRUE,INDEX(ISNUMBER(SEARCH("x"&amp;A251&amp;"x",'Sch Parent TB Converter'!$ED$1:$ED$247)),0),0))),""))</f>
        <v/>
      </c>
      <c r="I251" s="658" t="str">
        <f t="shared" ca="1" si="3"/>
        <v/>
      </c>
    </row>
    <row r="252" spans="3:9" x14ac:dyDescent="0.25">
      <c r="C252" s="1379"/>
      <c r="D252" s="1379"/>
      <c r="E252" s="1379"/>
      <c r="F252" s="1379"/>
      <c r="G252" s="668" t="str">
        <f>IF($A252="","",IFERROR(ROW(INDEX('Sch Parent TB Converter'!$ED$1:$ED$247,MATCH(TRUE,INDEX(ISNUMBER(SEARCH("x"&amp;A252&amp;"x",'Sch Parent TB Converter'!$ED$1:$ED$247)),0),0))),""))</f>
        <v/>
      </c>
      <c r="I252" s="658" t="str">
        <f t="shared" ca="1" si="3"/>
        <v/>
      </c>
    </row>
    <row r="253" spans="3:9" x14ac:dyDescent="0.25">
      <c r="C253" s="1379"/>
      <c r="D253" s="1379"/>
      <c r="E253" s="1379"/>
      <c r="F253" s="1379"/>
      <c r="G253" s="668" t="str">
        <f>IF($A253="","",IFERROR(ROW(INDEX('Sch Parent TB Converter'!$ED$1:$ED$247,MATCH(TRUE,INDEX(ISNUMBER(SEARCH("x"&amp;A253&amp;"x",'Sch Parent TB Converter'!$ED$1:$ED$247)),0),0))),""))</f>
        <v/>
      </c>
      <c r="I253" s="658" t="str">
        <f t="shared" ca="1" si="3"/>
        <v/>
      </c>
    </row>
    <row r="254" spans="3:9" x14ac:dyDescent="0.25">
      <c r="C254" s="1379"/>
      <c r="D254" s="1379"/>
      <c r="E254" s="1379"/>
      <c r="F254" s="1379"/>
      <c r="G254" s="668" t="str">
        <f>IF($A254="","",IFERROR(ROW(INDEX('Sch Parent TB Converter'!$ED$1:$ED$247,MATCH(TRUE,INDEX(ISNUMBER(SEARCH("x"&amp;A254&amp;"x",'Sch Parent TB Converter'!$ED$1:$ED$247)),0),0))),""))</f>
        <v/>
      </c>
      <c r="I254" s="658" t="str">
        <f t="shared" ca="1" si="3"/>
        <v/>
      </c>
    </row>
    <row r="255" spans="3:9" x14ac:dyDescent="0.25">
      <c r="C255" s="1379"/>
      <c r="D255" s="1379"/>
      <c r="E255" s="1379"/>
      <c r="F255" s="1379"/>
      <c r="G255" s="668" t="str">
        <f>IF($A255="","",IFERROR(ROW(INDEX('Sch Parent TB Converter'!$ED$1:$ED$247,MATCH(TRUE,INDEX(ISNUMBER(SEARCH("x"&amp;A255&amp;"x",'Sch Parent TB Converter'!$ED$1:$ED$247)),0),0))),""))</f>
        <v/>
      </c>
      <c r="I255" s="658" t="str">
        <f t="shared" ca="1" si="3"/>
        <v/>
      </c>
    </row>
    <row r="256" spans="3:9" x14ac:dyDescent="0.25">
      <c r="C256" s="1379"/>
      <c r="D256" s="1379"/>
      <c r="E256" s="1379"/>
      <c r="F256" s="1379"/>
      <c r="G256" s="668" t="str">
        <f>IF($A256="","",IFERROR(ROW(INDEX('Sch Parent TB Converter'!$ED$1:$ED$247,MATCH(TRUE,INDEX(ISNUMBER(SEARCH("x"&amp;A256&amp;"x",'Sch Parent TB Converter'!$ED$1:$ED$247)),0),0))),""))</f>
        <v/>
      </c>
      <c r="I256" s="658" t="str">
        <f t="shared" ca="1" si="3"/>
        <v/>
      </c>
    </row>
    <row r="257" spans="3:9" x14ac:dyDescent="0.25">
      <c r="C257" s="1379"/>
      <c r="D257" s="1379"/>
      <c r="E257" s="1379"/>
      <c r="F257" s="1379"/>
      <c r="G257" s="668" t="str">
        <f>IF($A257="","",IFERROR(ROW(INDEX('Sch Parent TB Converter'!$ED$1:$ED$247,MATCH(TRUE,INDEX(ISNUMBER(SEARCH("x"&amp;A257&amp;"x",'Sch Parent TB Converter'!$ED$1:$ED$247)),0),0))),""))</f>
        <v/>
      </c>
      <c r="I257" s="658" t="str">
        <f t="shared" ca="1" si="3"/>
        <v/>
      </c>
    </row>
    <row r="258" spans="3:9" x14ac:dyDescent="0.25">
      <c r="C258" s="1379"/>
      <c r="D258" s="1379"/>
      <c r="E258" s="1379"/>
      <c r="F258" s="1379"/>
      <c r="G258" s="668" t="str">
        <f>IF($A258="","",IFERROR(ROW(INDEX('Sch Parent TB Converter'!$ED$1:$ED$247,MATCH(TRUE,INDEX(ISNUMBER(SEARCH("x"&amp;A258&amp;"x",'Sch Parent TB Converter'!$ED$1:$ED$247)),0),0))),""))</f>
        <v/>
      </c>
      <c r="I258" s="658" t="str">
        <f t="shared" ca="1" si="3"/>
        <v/>
      </c>
    </row>
    <row r="259" spans="3:9" x14ac:dyDescent="0.25">
      <c r="C259" s="1379"/>
      <c r="D259" s="1379"/>
      <c r="E259" s="1379"/>
      <c r="F259" s="1379"/>
      <c r="G259" s="668" t="str">
        <f>IF($A259="","",IFERROR(ROW(INDEX('Sch Parent TB Converter'!$ED$1:$ED$247,MATCH(TRUE,INDEX(ISNUMBER(SEARCH("x"&amp;A259&amp;"x",'Sch Parent TB Converter'!$ED$1:$ED$247)),0),0))),""))</f>
        <v/>
      </c>
      <c r="I259" s="658" t="str">
        <f t="shared" ca="1" si="3"/>
        <v/>
      </c>
    </row>
    <row r="260" spans="3:9" x14ac:dyDescent="0.25">
      <c r="C260" s="1379"/>
      <c r="D260" s="1379"/>
      <c r="E260" s="1379"/>
      <c r="F260" s="1379"/>
      <c r="G260" s="668" t="str">
        <f>IF($A260="","",IFERROR(ROW(INDEX('Sch Parent TB Converter'!$ED$1:$ED$247,MATCH(TRUE,INDEX(ISNUMBER(SEARCH("x"&amp;A260&amp;"x",'Sch Parent TB Converter'!$ED$1:$ED$247)),0),0))),""))</f>
        <v/>
      </c>
      <c r="I260" s="658" t="str">
        <f t="shared" ref="I260:I336" ca="1" si="4">IF(AND($G260="",$A260=""),"",IF(AND($G260="",$A260&lt;&gt;""),"Missing from Converter Sheet",INDIRECT("'"&amp;$J$3&amp;"'!B"&amp;G260)))</f>
        <v/>
      </c>
    </row>
    <row r="261" spans="3:9" x14ac:dyDescent="0.25">
      <c r="C261" s="1379"/>
      <c r="D261" s="1379"/>
      <c r="E261" s="1379"/>
      <c r="F261" s="1379"/>
      <c r="G261" s="668" t="str">
        <f>IF($A261="","",IFERROR(ROW(INDEX('Sch Parent TB Converter'!$ED$1:$ED$247,MATCH(TRUE,INDEX(ISNUMBER(SEARCH("x"&amp;A261&amp;"x",'Sch Parent TB Converter'!$ED$1:$ED$247)),0),0))),""))</f>
        <v/>
      </c>
      <c r="I261" s="658" t="str">
        <f t="shared" ca="1" si="4"/>
        <v/>
      </c>
    </row>
    <row r="262" spans="3:9" x14ac:dyDescent="0.25">
      <c r="C262" s="1379"/>
      <c r="D262" s="1379"/>
      <c r="E262" s="1379"/>
      <c r="F262" s="1379"/>
      <c r="G262" s="668" t="str">
        <f>IF($A262="","",IFERROR(ROW(INDEX('Sch Parent TB Converter'!$ED$1:$ED$247,MATCH(TRUE,INDEX(ISNUMBER(SEARCH("x"&amp;A262&amp;"x",'Sch Parent TB Converter'!$ED$1:$ED$247)),0),0))),""))</f>
        <v/>
      </c>
      <c r="I262" s="658" t="str">
        <f t="shared" ca="1" si="4"/>
        <v/>
      </c>
    </row>
    <row r="263" spans="3:9" x14ac:dyDescent="0.25">
      <c r="C263" s="1379"/>
      <c r="D263" s="1379"/>
      <c r="E263" s="1379"/>
      <c r="F263" s="1379"/>
      <c r="G263" s="668" t="str">
        <f>IF($A263="","",IFERROR(ROW(INDEX('Sch Parent TB Converter'!$ED$1:$ED$247,MATCH(TRUE,INDEX(ISNUMBER(SEARCH("x"&amp;A263&amp;"x",'Sch Parent TB Converter'!$ED$1:$ED$247)),0),0))),""))</f>
        <v/>
      </c>
      <c r="I263" s="658" t="str">
        <f t="shared" ca="1" si="4"/>
        <v/>
      </c>
    </row>
    <row r="264" spans="3:9" x14ac:dyDescent="0.25">
      <c r="C264" s="1379"/>
      <c r="D264" s="1379"/>
      <c r="E264" s="1379"/>
      <c r="F264" s="1379"/>
      <c r="G264" s="668" t="str">
        <f>IF($A264="","",IFERROR(ROW(INDEX('Sch Parent TB Converter'!$ED$1:$ED$247,MATCH(TRUE,INDEX(ISNUMBER(SEARCH("x"&amp;A264&amp;"x",'Sch Parent TB Converter'!$ED$1:$ED$247)),0),0))),""))</f>
        <v/>
      </c>
      <c r="I264" s="658" t="str">
        <f t="shared" ca="1" si="4"/>
        <v/>
      </c>
    </row>
    <row r="265" spans="3:9" x14ac:dyDescent="0.25">
      <c r="C265" s="1379"/>
      <c r="D265" s="1379"/>
      <c r="E265" s="1379"/>
      <c r="F265" s="1379"/>
      <c r="G265" s="668" t="str">
        <f>IF($A265="","",IFERROR(ROW(INDEX('Sch Parent TB Converter'!$ED$1:$ED$247,MATCH(TRUE,INDEX(ISNUMBER(SEARCH("x"&amp;A265&amp;"x",'Sch Parent TB Converter'!$ED$1:$ED$247)),0),0))),""))</f>
        <v/>
      </c>
      <c r="I265" s="658" t="str">
        <f t="shared" ca="1" si="4"/>
        <v/>
      </c>
    </row>
    <row r="266" spans="3:9" x14ac:dyDescent="0.25">
      <c r="C266" s="1379"/>
      <c r="D266" s="1379"/>
      <c r="E266" s="1379"/>
      <c r="F266" s="1379"/>
      <c r="G266" s="668" t="str">
        <f>IF($A266="","",IFERROR(ROW(INDEX('Sch Parent TB Converter'!$ED$1:$ED$247,MATCH(TRUE,INDEX(ISNUMBER(SEARCH("x"&amp;A266&amp;"x",'Sch Parent TB Converter'!$ED$1:$ED$247)),0),0))),""))</f>
        <v/>
      </c>
      <c r="I266" s="658" t="str">
        <f t="shared" ca="1" si="4"/>
        <v/>
      </c>
    </row>
    <row r="267" spans="3:9" x14ac:dyDescent="0.25">
      <c r="C267" s="1379"/>
      <c r="D267" s="1379"/>
      <c r="E267" s="1379"/>
      <c r="F267" s="1379"/>
      <c r="G267" s="668" t="str">
        <f>IF($A267="","",IFERROR(ROW(INDEX('Sch Parent TB Converter'!$ED$1:$ED$247,MATCH(TRUE,INDEX(ISNUMBER(SEARCH("x"&amp;A267&amp;"x",'Sch Parent TB Converter'!$ED$1:$ED$247)),0),0))),""))</f>
        <v/>
      </c>
      <c r="I267" s="658" t="str">
        <f t="shared" ca="1" si="4"/>
        <v/>
      </c>
    </row>
    <row r="268" spans="3:9" x14ac:dyDescent="0.25">
      <c r="C268" s="1379"/>
      <c r="D268" s="1379"/>
      <c r="E268" s="1379"/>
      <c r="F268" s="1379"/>
      <c r="G268" s="668" t="str">
        <f>IF($A268="","",IFERROR(ROW(INDEX('Sch Parent TB Converter'!$ED$1:$ED$247,MATCH(TRUE,INDEX(ISNUMBER(SEARCH("x"&amp;A268&amp;"x",'Sch Parent TB Converter'!$ED$1:$ED$247)),0),0))),""))</f>
        <v/>
      </c>
      <c r="I268" s="658" t="str">
        <f t="shared" ca="1" si="4"/>
        <v/>
      </c>
    </row>
    <row r="269" spans="3:9" x14ac:dyDescent="0.25">
      <c r="C269" s="1379"/>
      <c r="D269" s="1379"/>
      <c r="E269" s="1379"/>
      <c r="F269" s="1379"/>
      <c r="G269" s="668" t="str">
        <f>IF($A269="","",IFERROR(ROW(INDEX('Sch Parent TB Converter'!$ED$1:$ED$247,MATCH(TRUE,INDEX(ISNUMBER(SEARCH("x"&amp;A269&amp;"x",'Sch Parent TB Converter'!$ED$1:$ED$247)),0),0))),""))</f>
        <v/>
      </c>
      <c r="I269" s="658" t="str">
        <f t="shared" ca="1" si="4"/>
        <v/>
      </c>
    </row>
    <row r="270" spans="3:9" x14ac:dyDescent="0.25">
      <c r="C270" s="1379"/>
      <c r="D270" s="1379"/>
      <c r="E270" s="1379"/>
      <c r="F270" s="1379"/>
      <c r="G270" s="668" t="str">
        <f>IF($A270="","",IFERROR(ROW(INDEX('Sch Parent TB Converter'!$ED$1:$ED$247,MATCH(TRUE,INDEX(ISNUMBER(SEARCH("x"&amp;A270&amp;"x",'Sch Parent TB Converter'!$ED$1:$ED$247)),0),0))),""))</f>
        <v/>
      </c>
      <c r="I270" s="658" t="str">
        <f t="shared" ca="1" si="4"/>
        <v/>
      </c>
    </row>
    <row r="271" spans="3:9" x14ac:dyDescent="0.25">
      <c r="C271" s="1379"/>
      <c r="D271" s="1379"/>
      <c r="E271" s="1379"/>
      <c r="F271" s="1379"/>
      <c r="G271" s="668" t="str">
        <f>IF($A271="","",IFERROR(ROW(INDEX('Sch Parent TB Converter'!$ED$1:$ED$247,MATCH(TRUE,INDEX(ISNUMBER(SEARCH("x"&amp;A271&amp;"x",'Sch Parent TB Converter'!$ED$1:$ED$247)),0),0))),""))</f>
        <v/>
      </c>
      <c r="I271" s="658" t="str">
        <f t="shared" ca="1" si="4"/>
        <v/>
      </c>
    </row>
    <row r="272" spans="3:9" x14ac:dyDescent="0.25">
      <c r="C272" s="1379"/>
      <c r="D272" s="1379"/>
      <c r="E272" s="1379"/>
      <c r="F272" s="1379"/>
      <c r="G272" s="668" t="str">
        <f>IF($A272="","",IFERROR(ROW(INDEX('Sch Parent TB Converter'!$ED$1:$ED$247,MATCH(TRUE,INDEX(ISNUMBER(SEARCH("x"&amp;A272&amp;"x",'Sch Parent TB Converter'!$ED$1:$ED$247)),0),0))),""))</f>
        <v/>
      </c>
      <c r="I272" s="658" t="str">
        <f t="shared" ref="I272:I277" ca="1" si="5">IF(AND($G272="",$A272=""),"",IF(AND($G272="",$A272&lt;&gt;""),"Missing from Converter Sheet",INDIRECT("'"&amp;$J$3&amp;"'!B"&amp;G272)))</f>
        <v/>
      </c>
    </row>
    <row r="273" spans="3:9" x14ac:dyDescent="0.25">
      <c r="C273" s="1379"/>
      <c r="D273" s="1379"/>
      <c r="E273" s="1379"/>
      <c r="F273" s="1379"/>
      <c r="G273" s="668" t="str">
        <f>IF($A273="","",IFERROR(ROW(INDEX('Sch Parent TB Converter'!$ED$1:$ED$247,MATCH(TRUE,INDEX(ISNUMBER(SEARCH("x"&amp;A273&amp;"x",'Sch Parent TB Converter'!$ED$1:$ED$247)),0),0))),""))</f>
        <v/>
      </c>
      <c r="I273" s="658" t="str">
        <f t="shared" ca="1" si="5"/>
        <v/>
      </c>
    </row>
    <row r="274" spans="3:9" x14ac:dyDescent="0.25">
      <c r="C274" s="1379"/>
      <c r="D274" s="1379"/>
      <c r="E274" s="1379"/>
      <c r="F274" s="1379"/>
      <c r="G274" s="668" t="str">
        <f>IF($A274="","",IFERROR(ROW(INDEX('Sch Parent TB Converter'!$ED$1:$ED$247,MATCH(TRUE,INDEX(ISNUMBER(SEARCH("x"&amp;A274&amp;"x",'Sch Parent TB Converter'!$ED$1:$ED$247)),0),0))),""))</f>
        <v/>
      </c>
      <c r="I274" s="658" t="str">
        <f t="shared" ca="1" si="5"/>
        <v/>
      </c>
    </row>
    <row r="275" spans="3:9" x14ac:dyDescent="0.25">
      <c r="C275" s="1379"/>
      <c r="D275" s="1379"/>
      <c r="E275" s="1379"/>
      <c r="F275" s="1379"/>
      <c r="G275" s="668" t="str">
        <f>IF($A275="","",IFERROR(ROW(INDEX('Sch Parent TB Converter'!$ED$1:$ED$247,MATCH(TRUE,INDEX(ISNUMBER(SEARCH("x"&amp;A275&amp;"x",'Sch Parent TB Converter'!$ED$1:$ED$247)),0),0))),""))</f>
        <v/>
      </c>
      <c r="I275" s="658" t="str">
        <f t="shared" ca="1" si="5"/>
        <v/>
      </c>
    </row>
    <row r="276" spans="3:9" x14ac:dyDescent="0.25">
      <c r="C276" s="1379"/>
      <c r="D276" s="1379"/>
      <c r="E276" s="1379"/>
      <c r="F276" s="1379"/>
      <c r="G276" s="668" t="str">
        <f>IF($A276="","",IFERROR(ROW(INDEX('Sch Parent TB Converter'!$ED$1:$ED$247,MATCH(TRUE,INDEX(ISNUMBER(SEARCH("x"&amp;A276&amp;"x",'Sch Parent TB Converter'!$ED$1:$ED$247)),0),0))),""))</f>
        <v/>
      </c>
      <c r="I276" s="658" t="str">
        <f t="shared" ca="1" si="5"/>
        <v/>
      </c>
    </row>
    <row r="277" spans="3:9" x14ac:dyDescent="0.25">
      <c r="C277" s="1379"/>
      <c r="D277" s="1379"/>
      <c r="E277" s="1379"/>
      <c r="F277" s="1379"/>
      <c r="G277" s="668" t="str">
        <f>IF($A277="","",IFERROR(ROW(INDEX('Sch Parent TB Converter'!$ED$1:$ED$247,MATCH(TRUE,INDEX(ISNUMBER(SEARCH("x"&amp;A277&amp;"x",'Sch Parent TB Converter'!$ED$1:$ED$247)),0),0))),""))</f>
        <v/>
      </c>
      <c r="I277" s="658" t="str">
        <f t="shared" ca="1" si="5"/>
        <v/>
      </c>
    </row>
    <row r="278" spans="3:9" x14ac:dyDescent="0.25">
      <c r="C278" s="1379"/>
      <c r="D278" s="1379"/>
      <c r="E278" s="1379"/>
      <c r="F278" s="1379"/>
      <c r="G278" s="668" t="str">
        <f>IF($A278="","",IFERROR(ROW(INDEX('Sch Parent TB Converter'!$ED$1:$ED$247,MATCH(TRUE,INDEX(ISNUMBER(SEARCH("x"&amp;A278&amp;"x",'Sch Parent TB Converter'!$ED$1:$ED$247)),0),0))),""))</f>
        <v/>
      </c>
      <c r="I278" s="658" t="str">
        <f t="shared" ref="I278:I283" ca="1" si="6">IF(AND($G278="",$A278=""),"",IF(AND($G278="",$A278&lt;&gt;""),"Missing from Converter Sheet",INDIRECT("'"&amp;$J$3&amp;"'!B"&amp;G278)))</f>
        <v/>
      </c>
    </row>
    <row r="279" spans="3:9" x14ac:dyDescent="0.25">
      <c r="C279" s="1379"/>
      <c r="D279" s="1379"/>
      <c r="E279" s="1379"/>
      <c r="F279" s="1379"/>
      <c r="G279" s="668" t="str">
        <f>IF($A279="","",IFERROR(ROW(INDEX('Sch Parent TB Converter'!$ED$1:$ED$247,MATCH(TRUE,INDEX(ISNUMBER(SEARCH("x"&amp;A279&amp;"x",'Sch Parent TB Converter'!$ED$1:$ED$247)),0),0))),""))</f>
        <v/>
      </c>
      <c r="I279" s="658" t="str">
        <f t="shared" ca="1" si="6"/>
        <v/>
      </c>
    </row>
    <row r="280" spans="3:9" x14ac:dyDescent="0.25">
      <c r="C280" s="1379"/>
      <c r="D280" s="1379"/>
      <c r="E280" s="1379"/>
      <c r="F280" s="1379"/>
      <c r="G280" s="668" t="str">
        <f>IF($A280="","",IFERROR(ROW(INDEX('Sch Parent TB Converter'!$ED$1:$ED$247,MATCH(TRUE,INDEX(ISNUMBER(SEARCH("x"&amp;A280&amp;"x",'Sch Parent TB Converter'!$ED$1:$ED$247)),0),0))),""))</f>
        <v/>
      </c>
      <c r="I280" s="658" t="str">
        <f t="shared" ca="1" si="6"/>
        <v/>
      </c>
    </row>
    <row r="281" spans="3:9" x14ac:dyDescent="0.25">
      <c r="C281" s="1379"/>
      <c r="D281" s="1379"/>
      <c r="E281" s="1379"/>
      <c r="F281" s="1379"/>
      <c r="G281" s="668" t="str">
        <f>IF($A281="","",IFERROR(ROW(INDEX('Sch Parent TB Converter'!$ED$1:$ED$247,MATCH(TRUE,INDEX(ISNUMBER(SEARCH("x"&amp;A281&amp;"x",'Sch Parent TB Converter'!$ED$1:$ED$247)),0),0))),""))</f>
        <v/>
      </c>
      <c r="I281" s="658" t="str">
        <f t="shared" ca="1" si="6"/>
        <v/>
      </c>
    </row>
    <row r="282" spans="3:9" x14ac:dyDescent="0.25">
      <c r="C282" s="1379"/>
      <c r="D282" s="1379"/>
      <c r="E282" s="1379"/>
      <c r="F282" s="1379"/>
      <c r="G282" s="668" t="str">
        <f>IF($A282="","",IFERROR(ROW(INDEX('Sch Parent TB Converter'!$ED$1:$ED$247,MATCH(TRUE,INDEX(ISNUMBER(SEARCH("x"&amp;A282&amp;"x",'Sch Parent TB Converter'!$ED$1:$ED$247)),0),0))),""))</f>
        <v/>
      </c>
      <c r="I282" s="658" t="str">
        <f t="shared" ca="1" si="6"/>
        <v/>
      </c>
    </row>
    <row r="283" spans="3:9" x14ac:dyDescent="0.25">
      <c r="C283" s="1379"/>
      <c r="D283" s="1379"/>
      <c r="E283" s="1379"/>
      <c r="F283" s="1379"/>
      <c r="G283" s="668" t="str">
        <f>IF($A283="","",IFERROR(ROW(INDEX('Sch Parent TB Converter'!$ED$1:$ED$247,MATCH(TRUE,INDEX(ISNUMBER(SEARCH("x"&amp;A283&amp;"x",'Sch Parent TB Converter'!$ED$1:$ED$247)),0),0))),""))</f>
        <v/>
      </c>
      <c r="I283" s="658" t="str">
        <f t="shared" ca="1" si="6"/>
        <v/>
      </c>
    </row>
    <row r="284" spans="3:9" x14ac:dyDescent="0.25">
      <c r="C284" s="1379"/>
      <c r="D284" s="1379"/>
      <c r="E284" s="1379"/>
      <c r="F284" s="1379"/>
      <c r="G284" s="668" t="str">
        <f>IF($A284="","",IFERROR(ROW(INDEX('Sch Parent TB Converter'!$ED$1:$ED$247,MATCH(TRUE,INDEX(ISNUMBER(SEARCH("x"&amp;A284&amp;"x",'Sch Parent TB Converter'!$ED$1:$ED$247)),0),0))),""))</f>
        <v/>
      </c>
      <c r="I284" s="658" t="str">
        <f t="shared" ca="1" si="4"/>
        <v/>
      </c>
    </row>
    <row r="285" spans="3:9" x14ac:dyDescent="0.25">
      <c r="C285" s="1379"/>
      <c r="D285" s="1379"/>
      <c r="E285" s="1379"/>
      <c r="F285" s="1379"/>
      <c r="G285" s="668" t="str">
        <f>IF($A285="","",IFERROR(ROW(INDEX('Sch Parent TB Converter'!$ED$1:$ED$247,MATCH(TRUE,INDEX(ISNUMBER(SEARCH("x"&amp;A285&amp;"x",'Sch Parent TB Converter'!$ED$1:$ED$247)),0),0))),""))</f>
        <v/>
      </c>
      <c r="I285" s="658" t="str">
        <f t="shared" ca="1" si="4"/>
        <v/>
      </c>
    </row>
    <row r="286" spans="3:9" x14ac:dyDescent="0.25">
      <c r="C286" s="1379"/>
      <c r="D286" s="1379"/>
      <c r="E286" s="1379"/>
      <c r="F286" s="1379"/>
      <c r="G286" s="668" t="str">
        <f>IF($A286="","",IFERROR(ROW(INDEX('Sch Parent TB Converter'!$ED$1:$ED$247,MATCH(TRUE,INDEX(ISNUMBER(SEARCH("x"&amp;A286&amp;"x",'Sch Parent TB Converter'!$ED$1:$ED$247)),0),0))),""))</f>
        <v/>
      </c>
      <c r="I286" s="658" t="str">
        <f t="shared" ca="1" si="4"/>
        <v/>
      </c>
    </row>
    <row r="287" spans="3:9" x14ac:dyDescent="0.25">
      <c r="C287" s="1379"/>
      <c r="D287" s="1379"/>
      <c r="E287" s="1379"/>
      <c r="F287" s="1379"/>
      <c r="G287" s="668" t="str">
        <f>IF($A287="","",IFERROR(ROW(INDEX('Sch Parent TB Converter'!$ED$1:$ED$247,MATCH(TRUE,INDEX(ISNUMBER(SEARCH("x"&amp;A287&amp;"x",'Sch Parent TB Converter'!$ED$1:$ED$247)),0),0))),""))</f>
        <v/>
      </c>
      <c r="I287" s="658" t="str">
        <f t="shared" ca="1" si="4"/>
        <v/>
      </c>
    </row>
    <row r="288" spans="3:9" x14ac:dyDescent="0.25">
      <c r="C288" s="1379"/>
      <c r="D288" s="1379"/>
      <c r="E288" s="1379"/>
      <c r="F288" s="1379"/>
      <c r="G288" s="668" t="str">
        <f>IF($A288="","",IFERROR(ROW(INDEX('Sch Parent TB Converter'!$ED$1:$ED$247,MATCH(TRUE,INDEX(ISNUMBER(SEARCH("x"&amp;A288&amp;"x",'Sch Parent TB Converter'!$ED$1:$ED$247)),0),0))),""))</f>
        <v/>
      </c>
      <c r="I288" s="658" t="str">
        <f t="shared" ca="1" si="4"/>
        <v/>
      </c>
    </row>
    <row r="289" spans="3:9" x14ac:dyDescent="0.25">
      <c r="C289" s="1379"/>
      <c r="D289" s="1379"/>
      <c r="E289" s="1379"/>
      <c r="F289" s="1379"/>
      <c r="G289" s="668" t="str">
        <f>IF($A289="","",IFERROR(ROW(INDEX('Sch Parent TB Converter'!$ED$1:$ED$247,MATCH(TRUE,INDEX(ISNUMBER(SEARCH("x"&amp;A289&amp;"x",'Sch Parent TB Converter'!$ED$1:$ED$247)),0),0))),""))</f>
        <v/>
      </c>
      <c r="I289" s="658" t="str">
        <f t="shared" ca="1" si="4"/>
        <v/>
      </c>
    </row>
    <row r="290" spans="3:9" x14ac:dyDescent="0.25">
      <c r="C290" s="1379"/>
      <c r="D290" s="1379"/>
      <c r="E290" s="1379"/>
      <c r="F290" s="1379"/>
      <c r="G290" s="668" t="str">
        <f>IF($A290="","",IFERROR(ROW(INDEX('Sch Parent TB Converter'!$ED$1:$ED$247,MATCH(TRUE,INDEX(ISNUMBER(SEARCH("x"&amp;A290&amp;"x",'Sch Parent TB Converter'!$ED$1:$ED$247)),0),0))),""))</f>
        <v/>
      </c>
      <c r="I290" s="658" t="str">
        <f t="shared" ca="1" si="4"/>
        <v/>
      </c>
    </row>
    <row r="291" spans="3:9" x14ac:dyDescent="0.25">
      <c r="C291" s="1379"/>
      <c r="D291" s="1379"/>
      <c r="E291" s="1379"/>
      <c r="F291" s="1379"/>
      <c r="G291" s="668" t="str">
        <f>IF($A291="","",IFERROR(ROW(INDEX('Sch Parent TB Converter'!$ED$1:$ED$247,MATCH(TRUE,INDEX(ISNUMBER(SEARCH("x"&amp;A291&amp;"x",'Sch Parent TB Converter'!$ED$1:$ED$247)),0),0))),""))</f>
        <v/>
      </c>
      <c r="I291" s="658" t="str">
        <f t="shared" ca="1" si="4"/>
        <v/>
      </c>
    </row>
    <row r="292" spans="3:9" x14ac:dyDescent="0.25">
      <c r="C292" s="1379"/>
      <c r="D292" s="1379"/>
      <c r="E292" s="1379"/>
      <c r="F292" s="1379"/>
      <c r="G292" s="668" t="str">
        <f>IF($A292="","",IFERROR(ROW(INDEX('Sch Parent TB Converter'!$ED$1:$ED$247,MATCH(TRUE,INDEX(ISNUMBER(SEARCH("x"&amp;A292&amp;"x",'Sch Parent TB Converter'!$ED$1:$ED$247)),0),0))),""))</f>
        <v/>
      </c>
      <c r="I292" s="658" t="str">
        <f t="shared" ca="1" si="4"/>
        <v/>
      </c>
    </row>
    <row r="293" spans="3:9" x14ac:dyDescent="0.25">
      <c r="C293" s="1379"/>
      <c r="D293" s="1379"/>
      <c r="E293" s="1379"/>
      <c r="F293" s="1379"/>
      <c r="G293" s="668" t="str">
        <f>IF($A293="","",IFERROR(ROW(INDEX('Sch Parent TB Converter'!$ED$1:$ED$247,MATCH(TRUE,INDEX(ISNUMBER(SEARCH("x"&amp;A293&amp;"x",'Sch Parent TB Converter'!$ED$1:$ED$247)),0),0))),""))</f>
        <v/>
      </c>
      <c r="I293" s="658" t="str">
        <f t="shared" ca="1" si="4"/>
        <v/>
      </c>
    </row>
    <row r="294" spans="3:9" x14ac:dyDescent="0.25">
      <c r="C294" s="1379"/>
      <c r="D294" s="1379"/>
      <c r="E294" s="1379"/>
      <c r="F294" s="1379"/>
      <c r="G294" s="668" t="str">
        <f>IF($A294="","",IFERROR(ROW(INDEX('Sch Parent TB Converter'!$ED$1:$ED$247,MATCH(TRUE,INDEX(ISNUMBER(SEARCH("x"&amp;A294&amp;"x",'Sch Parent TB Converter'!$ED$1:$ED$247)),0),0))),""))</f>
        <v/>
      </c>
      <c r="I294" s="658" t="str">
        <f t="shared" ca="1" si="4"/>
        <v/>
      </c>
    </row>
    <row r="295" spans="3:9" x14ac:dyDescent="0.25">
      <c r="C295" s="1379"/>
      <c r="D295" s="1379"/>
      <c r="E295" s="1379"/>
      <c r="F295" s="1379"/>
      <c r="G295" s="668" t="str">
        <f>IF($A295="","",IFERROR(ROW(INDEX('Sch Parent TB Converter'!$ED$1:$ED$247,MATCH(TRUE,INDEX(ISNUMBER(SEARCH("x"&amp;A295&amp;"x",'Sch Parent TB Converter'!$ED$1:$ED$247)),0),0))),""))</f>
        <v/>
      </c>
      <c r="I295" s="658" t="str">
        <f t="shared" ca="1" si="4"/>
        <v/>
      </c>
    </row>
    <row r="296" spans="3:9" x14ac:dyDescent="0.25">
      <c r="C296" s="1379"/>
      <c r="D296" s="1379"/>
      <c r="E296" s="1379"/>
      <c r="F296" s="1379"/>
      <c r="G296" s="668" t="str">
        <f>IF($A296="","",IFERROR(ROW(INDEX('Sch Parent TB Converter'!$ED$1:$ED$247,MATCH(TRUE,INDEX(ISNUMBER(SEARCH("x"&amp;A296&amp;"x",'Sch Parent TB Converter'!$ED$1:$ED$247)),0),0))),""))</f>
        <v/>
      </c>
      <c r="I296" s="658" t="str">
        <f t="shared" ca="1" si="4"/>
        <v/>
      </c>
    </row>
    <row r="297" spans="3:9" x14ac:dyDescent="0.25">
      <c r="C297" s="1379"/>
      <c r="D297" s="1379"/>
      <c r="E297" s="1379"/>
      <c r="F297" s="1379"/>
      <c r="G297" s="668" t="str">
        <f>IF($A297="","",IFERROR(ROW(INDEX('Sch Parent TB Converter'!$ED$1:$ED$247,MATCH(TRUE,INDEX(ISNUMBER(SEARCH("x"&amp;A297&amp;"x",'Sch Parent TB Converter'!$ED$1:$ED$247)),0),0))),""))</f>
        <v/>
      </c>
      <c r="I297" s="658" t="str">
        <f t="shared" ca="1" si="4"/>
        <v/>
      </c>
    </row>
    <row r="298" spans="3:9" x14ac:dyDescent="0.25">
      <c r="C298" s="1379"/>
      <c r="D298" s="1379"/>
      <c r="E298" s="1379"/>
      <c r="F298" s="1379"/>
      <c r="G298" s="668" t="str">
        <f>IF($A298="","",IFERROR(ROW(INDEX('Sch Parent TB Converter'!$ED$1:$ED$247,MATCH(TRUE,INDEX(ISNUMBER(SEARCH("x"&amp;A298&amp;"x",'Sch Parent TB Converter'!$ED$1:$ED$247)),0),0))),""))</f>
        <v/>
      </c>
      <c r="I298" s="658" t="str">
        <f t="shared" ca="1" si="4"/>
        <v/>
      </c>
    </row>
    <row r="299" spans="3:9" x14ac:dyDescent="0.25">
      <c r="C299" s="1379"/>
      <c r="D299" s="1379"/>
      <c r="E299" s="1379"/>
      <c r="F299" s="1379"/>
      <c r="G299" s="668" t="str">
        <f>IF($A299="","",IFERROR(ROW(INDEX('Sch Parent TB Converter'!$ED$1:$ED$247,MATCH(TRUE,INDEX(ISNUMBER(SEARCH("x"&amp;A299&amp;"x",'Sch Parent TB Converter'!$ED$1:$ED$247)),0),0))),""))</f>
        <v/>
      </c>
      <c r="I299" s="658" t="str">
        <f t="shared" ca="1" si="4"/>
        <v/>
      </c>
    </row>
    <row r="300" spans="3:9" x14ac:dyDescent="0.25">
      <c r="C300" s="1379"/>
      <c r="D300" s="1379"/>
      <c r="E300" s="1379"/>
      <c r="F300" s="1379"/>
      <c r="G300" s="668" t="str">
        <f>IF($A300="","",IFERROR(ROW(INDEX('Sch Parent TB Converter'!$ED$1:$ED$247,MATCH(TRUE,INDEX(ISNUMBER(SEARCH("x"&amp;A300&amp;"x",'Sch Parent TB Converter'!$ED$1:$ED$247)),0),0))),""))</f>
        <v/>
      </c>
      <c r="I300" s="658" t="str">
        <f t="shared" ca="1" si="4"/>
        <v/>
      </c>
    </row>
    <row r="301" spans="3:9" x14ac:dyDescent="0.25">
      <c r="C301" s="1379"/>
      <c r="D301" s="1379"/>
      <c r="E301" s="1379"/>
      <c r="F301" s="1379"/>
      <c r="G301" s="668" t="str">
        <f>IF($A301="","",IFERROR(ROW(INDEX('Sch Parent TB Converter'!$ED$1:$ED$247,MATCH(TRUE,INDEX(ISNUMBER(SEARCH("x"&amp;A301&amp;"x",'Sch Parent TB Converter'!$ED$1:$ED$247)),0),0))),""))</f>
        <v/>
      </c>
      <c r="I301" s="658" t="str">
        <f t="shared" ref="I301" ca="1" si="7">IF(AND($G301="",$A301=""),"",IF(AND($G301="",$A301&lt;&gt;""),"Missing from Converter Sheet",INDIRECT("'"&amp;$J$3&amp;"'!B"&amp;G301)))</f>
        <v/>
      </c>
    </row>
    <row r="302" spans="3:9" x14ac:dyDescent="0.25">
      <c r="C302" s="1379"/>
      <c r="D302" s="1379"/>
      <c r="E302" s="1379"/>
      <c r="F302" s="1379"/>
      <c r="G302" s="668" t="str">
        <f>IF($A302="","",IFERROR(ROW(INDEX('Sch Parent TB Converter'!$ED$1:$ED$247,MATCH(TRUE,INDEX(ISNUMBER(SEARCH("x"&amp;A302&amp;"x",'Sch Parent TB Converter'!$ED$1:$ED$247)),0),0))),""))</f>
        <v/>
      </c>
      <c r="I302" s="658" t="str">
        <f t="shared" ca="1" si="4"/>
        <v/>
      </c>
    </row>
    <row r="303" spans="3:9" x14ac:dyDescent="0.25">
      <c r="C303" s="1379"/>
      <c r="D303" s="1379"/>
      <c r="E303" s="1379"/>
      <c r="F303" s="1379"/>
      <c r="G303" s="668" t="str">
        <f>IF($A303="","",IFERROR(ROW(INDEX('Sch Parent TB Converter'!$ED$1:$ED$247,MATCH(TRUE,INDEX(ISNUMBER(SEARCH("x"&amp;A303&amp;"x",'Sch Parent TB Converter'!$ED$1:$ED$247)),0),0))),""))</f>
        <v/>
      </c>
      <c r="I303" s="658" t="str">
        <f t="shared" ca="1" si="4"/>
        <v/>
      </c>
    </row>
    <row r="304" spans="3:9" x14ac:dyDescent="0.25">
      <c r="C304" s="1379"/>
      <c r="D304" s="1379"/>
      <c r="E304" s="1379"/>
      <c r="F304" s="1379"/>
      <c r="G304" s="668" t="str">
        <f>IF($A304="","",IFERROR(ROW(INDEX('Sch Parent TB Converter'!$ED$1:$ED$247,MATCH(TRUE,INDEX(ISNUMBER(SEARCH("x"&amp;A304&amp;"x",'Sch Parent TB Converter'!$ED$1:$ED$247)),0),0))),""))</f>
        <v/>
      </c>
      <c r="I304" s="658" t="str">
        <f t="shared" ca="1" si="4"/>
        <v/>
      </c>
    </row>
    <row r="305" spans="7:9" x14ac:dyDescent="0.25">
      <c r="G305" s="668" t="str">
        <f>IF($A305="","",IFERROR(ROW(INDEX('Sch Parent TB Converter'!$ED$1:$ED$247,MATCH(TRUE,INDEX(ISNUMBER(SEARCH("x"&amp;A305&amp;"x",'Sch Parent TB Converter'!$ED$1:$ED$247)),0),0))),""))</f>
        <v/>
      </c>
      <c r="I305" s="658" t="str">
        <f t="shared" ca="1" si="4"/>
        <v/>
      </c>
    </row>
    <row r="306" spans="7:9" x14ac:dyDescent="0.25">
      <c r="G306" s="668" t="str">
        <f>IF($A306="","",IFERROR(ROW(INDEX('Sch Parent TB Converter'!$ED$1:$ED$247,MATCH(TRUE,INDEX(ISNUMBER(SEARCH("x"&amp;A306&amp;"x",'Sch Parent TB Converter'!$ED$1:$ED$247)),0),0))),""))</f>
        <v/>
      </c>
      <c r="I306" s="658" t="str">
        <f t="shared" ca="1" si="4"/>
        <v/>
      </c>
    </row>
    <row r="307" spans="7:9" x14ac:dyDescent="0.25">
      <c r="G307" s="668" t="str">
        <f>IF($A307="","",IFERROR(ROW(INDEX('Sch Parent TB Converter'!$ED$1:$ED$247,MATCH(TRUE,INDEX(ISNUMBER(SEARCH("x"&amp;A307&amp;"x",'Sch Parent TB Converter'!$ED$1:$ED$247)),0),0))),""))</f>
        <v/>
      </c>
      <c r="I307" s="658" t="str">
        <f t="shared" ca="1" si="4"/>
        <v/>
      </c>
    </row>
    <row r="308" spans="7:9" x14ac:dyDescent="0.25">
      <c r="G308" s="668" t="str">
        <f>IF($A308="","",IFERROR(ROW(INDEX('Sch Parent TB Converter'!$ED$1:$ED$247,MATCH(TRUE,INDEX(ISNUMBER(SEARCH("x"&amp;A308&amp;"x",'Sch Parent TB Converter'!$ED$1:$ED$247)),0),0))),""))</f>
        <v/>
      </c>
      <c r="I308" s="658" t="str">
        <f t="shared" ca="1" si="4"/>
        <v/>
      </c>
    </row>
    <row r="309" spans="7:9" x14ac:dyDescent="0.25">
      <c r="G309" s="668" t="str">
        <f>IF($A309="","",IFERROR(ROW(INDEX('Sch Parent TB Converter'!$ED$1:$ED$247,MATCH(TRUE,INDEX(ISNUMBER(SEARCH("x"&amp;A309&amp;"x",'Sch Parent TB Converter'!$ED$1:$ED$247)),0),0))),""))</f>
        <v/>
      </c>
      <c r="I309" s="658" t="str">
        <f t="shared" ca="1" si="4"/>
        <v/>
      </c>
    </row>
    <row r="310" spans="7:9" x14ac:dyDescent="0.25">
      <c r="G310" s="668" t="str">
        <f>IF($A310="","",IFERROR(ROW(INDEX('Sch Parent TB Converter'!$ED$1:$ED$247,MATCH(TRUE,INDEX(ISNUMBER(SEARCH("x"&amp;A310&amp;"x",'Sch Parent TB Converter'!$ED$1:$ED$247)),0),0))),""))</f>
        <v/>
      </c>
      <c r="I310" s="658" t="str">
        <f t="shared" ca="1" si="4"/>
        <v/>
      </c>
    </row>
    <row r="311" spans="7:9" x14ac:dyDescent="0.25">
      <c r="G311" s="668" t="str">
        <f>IF($A311="","",IFERROR(ROW(INDEX('Sch Parent TB Converter'!$ED$1:$ED$247,MATCH(TRUE,INDEX(ISNUMBER(SEARCH("x"&amp;A311&amp;"x",'Sch Parent TB Converter'!$ED$1:$ED$247)),0),0))),""))</f>
        <v/>
      </c>
      <c r="I311" s="658" t="str">
        <f t="shared" ca="1" si="4"/>
        <v/>
      </c>
    </row>
    <row r="312" spans="7:9" x14ac:dyDescent="0.25">
      <c r="G312" s="668" t="str">
        <f>IF($A312="","",IFERROR(ROW(INDEX('Sch Parent TB Converter'!$ED$1:$ED$247,MATCH(TRUE,INDEX(ISNUMBER(SEARCH("x"&amp;A312&amp;"x",'Sch Parent TB Converter'!$ED$1:$ED$247)),0),0))),""))</f>
        <v/>
      </c>
      <c r="I312" s="658" t="str">
        <f t="shared" ca="1" si="4"/>
        <v/>
      </c>
    </row>
    <row r="313" spans="7:9" x14ac:dyDescent="0.25">
      <c r="G313" s="668" t="str">
        <f>IF($A313="","",IFERROR(ROW(INDEX('Sch Parent TB Converter'!$ED$1:$ED$247,MATCH(TRUE,INDEX(ISNUMBER(SEARCH("x"&amp;A313&amp;"x",'Sch Parent TB Converter'!$ED$1:$ED$247)),0),0))),""))</f>
        <v/>
      </c>
      <c r="I313" s="658" t="str">
        <f t="shared" ca="1" si="4"/>
        <v/>
      </c>
    </row>
    <row r="314" spans="7:9" x14ac:dyDescent="0.25">
      <c r="G314" s="668" t="str">
        <f>IF($A314="","",IFERROR(ROW(INDEX('Sch Parent TB Converter'!$ED$1:$ED$247,MATCH(TRUE,INDEX(ISNUMBER(SEARCH("x"&amp;A314&amp;"x",'Sch Parent TB Converter'!$ED$1:$ED$247)),0),0))),""))</f>
        <v/>
      </c>
      <c r="I314" s="658" t="str">
        <f t="shared" ca="1" si="4"/>
        <v/>
      </c>
    </row>
    <row r="315" spans="7:9" x14ac:dyDescent="0.25">
      <c r="G315" s="668" t="str">
        <f>IF($A315="","",IFERROR(ROW(INDEX('Sch Parent TB Converter'!$ED$1:$ED$247,MATCH(TRUE,INDEX(ISNUMBER(SEARCH("x"&amp;A315&amp;"x",'Sch Parent TB Converter'!$ED$1:$ED$247)),0),0))),""))</f>
        <v/>
      </c>
      <c r="I315" s="658" t="str">
        <f t="shared" ca="1" si="4"/>
        <v/>
      </c>
    </row>
    <row r="316" spans="7:9" x14ac:dyDescent="0.25">
      <c r="G316" s="668" t="str">
        <f>IF($A316="","",IFERROR(ROW(INDEX('Sch Parent TB Converter'!$ED$1:$ED$247,MATCH(TRUE,INDEX(ISNUMBER(SEARCH("x"&amp;A316&amp;"x",'Sch Parent TB Converter'!$ED$1:$ED$247)),0),0))),""))</f>
        <v/>
      </c>
      <c r="I316" s="658" t="str">
        <f t="shared" ca="1" si="4"/>
        <v/>
      </c>
    </row>
    <row r="317" spans="7:9" x14ac:dyDescent="0.25">
      <c r="G317" s="668" t="str">
        <f>IF($A317="","",IFERROR(ROW(INDEX('Sch Parent TB Converter'!$ED$1:$ED$247,MATCH(TRUE,INDEX(ISNUMBER(SEARCH("x"&amp;A317&amp;"x",'Sch Parent TB Converter'!$ED$1:$ED$247)),0),0))),""))</f>
        <v/>
      </c>
      <c r="I317" s="658" t="str">
        <f t="shared" ca="1" si="4"/>
        <v/>
      </c>
    </row>
    <row r="318" spans="7:9" x14ac:dyDescent="0.25">
      <c r="G318" s="668" t="str">
        <f>IF($A318="","",IFERROR(ROW(INDEX('Sch Parent TB Converter'!$ED$1:$ED$247,MATCH(TRUE,INDEX(ISNUMBER(SEARCH("x"&amp;A318&amp;"x",'Sch Parent TB Converter'!$ED$1:$ED$247)),0),0))),""))</f>
        <v/>
      </c>
      <c r="I318" s="658" t="str">
        <f t="shared" ca="1" si="4"/>
        <v/>
      </c>
    </row>
    <row r="319" spans="7:9" x14ac:dyDescent="0.25">
      <c r="G319" s="668" t="str">
        <f>IF($A319="","",IFERROR(ROW(INDEX('Sch Parent TB Converter'!$ED$1:$ED$247,MATCH(TRUE,INDEX(ISNUMBER(SEARCH("x"&amp;A319&amp;"x",'Sch Parent TB Converter'!$ED$1:$ED$247)),0),0))),""))</f>
        <v/>
      </c>
      <c r="I319" s="658" t="str">
        <f t="shared" ca="1" si="4"/>
        <v/>
      </c>
    </row>
    <row r="320" spans="7:9" x14ac:dyDescent="0.25">
      <c r="G320" s="668" t="str">
        <f>IF($A320="","",IFERROR(ROW(INDEX('Sch Parent TB Converter'!$ED$1:$ED$247,MATCH(TRUE,INDEX(ISNUMBER(SEARCH("x"&amp;A320&amp;"x",'Sch Parent TB Converter'!$ED$1:$ED$247)),0),0))),""))</f>
        <v/>
      </c>
      <c r="I320" s="658" t="str">
        <f t="shared" ca="1" si="4"/>
        <v/>
      </c>
    </row>
    <row r="321" spans="7:9" x14ac:dyDescent="0.25">
      <c r="G321" s="668" t="str">
        <f>IF($A321="","",IFERROR(ROW(INDEX('Sch Parent TB Converter'!$ED$1:$ED$247,MATCH(TRUE,INDEX(ISNUMBER(SEARCH("x"&amp;A321&amp;"x",'Sch Parent TB Converter'!$ED$1:$ED$247)),0),0))),""))</f>
        <v/>
      </c>
      <c r="I321" s="658" t="str">
        <f t="shared" ca="1" si="4"/>
        <v/>
      </c>
    </row>
    <row r="322" spans="7:9" x14ac:dyDescent="0.25">
      <c r="G322" s="668" t="str">
        <f>IF($A322="","",IFERROR(ROW(INDEX('Sch Parent TB Converter'!$ED$1:$ED$247,MATCH(TRUE,INDEX(ISNUMBER(SEARCH("x"&amp;A322&amp;"x",'Sch Parent TB Converter'!$ED$1:$ED$247)),0),0))),""))</f>
        <v/>
      </c>
      <c r="I322" s="658" t="str">
        <f t="shared" ca="1" si="4"/>
        <v/>
      </c>
    </row>
    <row r="323" spans="7:9" x14ac:dyDescent="0.25">
      <c r="G323" s="668" t="str">
        <f>IF($A323="","",IFERROR(ROW(INDEX('Sch Parent TB Converter'!$ED$1:$ED$247,MATCH(TRUE,INDEX(ISNUMBER(SEARCH("x"&amp;A323&amp;"x",'Sch Parent TB Converter'!$ED$1:$ED$247)),0),0))),""))</f>
        <v/>
      </c>
      <c r="I323" s="658" t="str">
        <f t="shared" ca="1" si="4"/>
        <v/>
      </c>
    </row>
    <row r="324" spans="7:9" x14ac:dyDescent="0.25">
      <c r="G324" s="668" t="str">
        <f>IF($A324="","",IFERROR(ROW(INDEX('Sch Parent TB Converter'!$ED$1:$ED$247,MATCH(TRUE,INDEX(ISNUMBER(SEARCH("x"&amp;A324&amp;"x",'Sch Parent TB Converter'!$ED$1:$ED$247)),0),0))),""))</f>
        <v/>
      </c>
      <c r="I324" s="658" t="str">
        <f t="shared" ca="1" si="4"/>
        <v/>
      </c>
    </row>
    <row r="325" spans="7:9" x14ac:dyDescent="0.25">
      <c r="G325" s="668" t="str">
        <f>IF($A325="","",IFERROR(ROW(INDEX('Sch Parent TB Converter'!$ED$1:$ED$247,MATCH(TRUE,INDEX(ISNUMBER(SEARCH("x"&amp;A325&amp;"x",'Sch Parent TB Converter'!$ED$1:$ED$247)),0),0))),""))</f>
        <v/>
      </c>
      <c r="I325" s="658" t="str">
        <f t="shared" ca="1" si="4"/>
        <v/>
      </c>
    </row>
    <row r="326" spans="7:9" x14ac:dyDescent="0.25">
      <c r="G326" s="668" t="str">
        <f>IF($A326="","",IFERROR(ROW(INDEX('Sch Parent TB Converter'!$ED$1:$ED$247,MATCH(TRUE,INDEX(ISNUMBER(SEARCH("x"&amp;A326&amp;"x",'Sch Parent TB Converter'!$ED$1:$ED$247)),0),0))),""))</f>
        <v/>
      </c>
      <c r="I326" s="658" t="str">
        <f t="shared" ca="1" si="4"/>
        <v/>
      </c>
    </row>
    <row r="327" spans="7:9" x14ac:dyDescent="0.25">
      <c r="G327" s="668" t="str">
        <f>IF($A327="","",IFERROR(ROW(INDEX('Sch Parent TB Converter'!$ED$1:$ED$247,MATCH(TRUE,INDEX(ISNUMBER(SEARCH("x"&amp;A327&amp;"x",'Sch Parent TB Converter'!$ED$1:$ED$247)),0),0))),""))</f>
        <v/>
      </c>
      <c r="I327" s="658" t="str">
        <f t="shared" ca="1" si="4"/>
        <v/>
      </c>
    </row>
    <row r="328" spans="7:9" x14ac:dyDescent="0.25">
      <c r="G328" s="668" t="str">
        <f>IF($A328="","",IFERROR(ROW(INDEX('Sch Parent TB Converter'!$ED$1:$ED$247,MATCH(TRUE,INDEX(ISNUMBER(SEARCH("x"&amp;A328&amp;"x",'Sch Parent TB Converter'!$ED$1:$ED$247)),0),0))),""))</f>
        <v/>
      </c>
      <c r="I328" s="658" t="str">
        <f t="shared" ca="1" si="4"/>
        <v/>
      </c>
    </row>
    <row r="329" spans="7:9" x14ac:dyDescent="0.25">
      <c r="G329" s="668" t="str">
        <f>IF($A329="","",IFERROR(ROW(INDEX('Sch Parent TB Converter'!$ED$1:$ED$247,MATCH(TRUE,INDEX(ISNUMBER(SEARCH("x"&amp;A329&amp;"x",'Sch Parent TB Converter'!$ED$1:$ED$247)),0),0))),""))</f>
        <v/>
      </c>
      <c r="I329" s="658" t="str">
        <f t="shared" ca="1" si="4"/>
        <v/>
      </c>
    </row>
    <row r="330" spans="7:9" x14ac:dyDescent="0.25">
      <c r="G330" s="668" t="str">
        <f>IF($A330="","",IFERROR(ROW(INDEX('Sch Parent TB Converter'!$ED$1:$ED$247,MATCH(TRUE,INDEX(ISNUMBER(SEARCH("x"&amp;A330&amp;"x",'Sch Parent TB Converter'!$ED$1:$ED$247)),0),0))),""))</f>
        <v/>
      </c>
      <c r="I330" s="658" t="str">
        <f t="shared" ca="1" si="4"/>
        <v/>
      </c>
    </row>
    <row r="331" spans="7:9" x14ac:dyDescent="0.25">
      <c r="G331" s="668" t="str">
        <f>IF($A331="","",IFERROR(ROW(INDEX('Sch Parent TB Converter'!$ED$1:$ED$247,MATCH(TRUE,INDEX(ISNUMBER(SEARCH("x"&amp;A331&amp;"x",'Sch Parent TB Converter'!$ED$1:$ED$247)),0),0))),""))</f>
        <v/>
      </c>
      <c r="I331" s="658" t="str">
        <f t="shared" ca="1" si="4"/>
        <v/>
      </c>
    </row>
    <row r="332" spans="7:9" x14ac:dyDescent="0.25">
      <c r="G332" s="668" t="str">
        <f>IF($A332="","",IFERROR(ROW(INDEX('Sch Parent TB Converter'!$ED$1:$ED$247,MATCH(TRUE,INDEX(ISNUMBER(SEARCH("x"&amp;A332&amp;"x",'Sch Parent TB Converter'!$ED$1:$ED$247)),0),0))),""))</f>
        <v/>
      </c>
      <c r="I332" s="658" t="str">
        <f t="shared" ca="1" si="4"/>
        <v/>
      </c>
    </row>
    <row r="333" spans="7:9" x14ac:dyDescent="0.25">
      <c r="G333" s="668" t="str">
        <f>IF($A333="","",IFERROR(ROW(INDEX('Sch Parent TB Converter'!$ED$1:$ED$247,MATCH(TRUE,INDEX(ISNUMBER(SEARCH("x"&amp;A333&amp;"x",'Sch Parent TB Converter'!$ED$1:$ED$247)),0),0))),""))</f>
        <v/>
      </c>
      <c r="I333" s="658" t="str">
        <f t="shared" ca="1" si="4"/>
        <v/>
      </c>
    </row>
    <row r="334" spans="7:9" x14ac:dyDescent="0.25">
      <c r="G334" s="668" t="str">
        <f>IF($A334="","",IFERROR(ROW(INDEX('Sch Parent TB Converter'!$ED$1:$ED$247,MATCH(TRUE,INDEX(ISNUMBER(SEARCH("x"&amp;A334&amp;"x",'Sch Parent TB Converter'!$ED$1:$ED$247)),0),0))),""))</f>
        <v/>
      </c>
      <c r="I334" s="658" t="str">
        <f t="shared" ca="1" si="4"/>
        <v/>
      </c>
    </row>
    <row r="335" spans="7:9" x14ac:dyDescent="0.25">
      <c r="G335" s="668" t="str">
        <f>IF($A335="","",IFERROR(ROW(INDEX('Sch Parent TB Converter'!$ED$1:$ED$247,MATCH(TRUE,INDEX(ISNUMBER(SEARCH("x"&amp;A335&amp;"x",'Sch Parent TB Converter'!$ED$1:$ED$247)),0),0))),""))</f>
        <v/>
      </c>
      <c r="I335" s="658" t="str">
        <f t="shared" ca="1" si="4"/>
        <v/>
      </c>
    </row>
    <row r="336" spans="7:9" x14ac:dyDescent="0.25">
      <c r="G336" s="668" t="str">
        <f>IF($A336="","",IFERROR(ROW(INDEX('Sch Parent TB Converter'!$ED$1:$ED$247,MATCH(TRUE,INDEX(ISNUMBER(SEARCH("x"&amp;A336&amp;"x",'Sch Parent TB Converter'!$ED$1:$ED$247)),0),0))),""))</f>
        <v/>
      </c>
      <c r="I336" s="658" t="str">
        <f t="shared" ca="1" si="4"/>
        <v/>
      </c>
    </row>
    <row r="337" spans="7:9" x14ac:dyDescent="0.25">
      <c r="G337" s="668" t="str">
        <f>IF($A337="","",IFERROR(ROW(INDEX('Sch Parent TB Converter'!$ED$1:$ED$247,MATCH(TRUE,INDEX(ISNUMBER(SEARCH("x"&amp;A337&amp;"x",'Sch Parent TB Converter'!$ED$1:$ED$247)),0),0))),""))</f>
        <v/>
      </c>
      <c r="I337" s="658" t="str">
        <f t="shared" ref="I337:I400" ca="1" si="8">IF(AND($G337="",$A337=""),"",IF(AND($G337="",$A337&lt;&gt;""),"Missing from Converter Sheet",INDIRECT("'"&amp;$J$3&amp;"'!B"&amp;G337)))</f>
        <v/>
      </c>
    </row>
    <row r="338" spans="7:9" x14ac:dyDescent="0.25">
      <c r="G338" s="668" t="str">
        <f>IF($A338="","",IFERROR(ROW(INDEX('Sch Parent TB Converter'!$ED$1:$ED$247,MATCH(TRUE,INDEX(ISNUMBER(SEARCH("x"&amp;A338&amp;"x",'Sch Parent TB Converter'!$ED$1:$ED$247)),0),0))),""))</f>
        <v/>
      </c>
      <c r="I338" s="658" t="str">
        <f t="shared" ca="1" si="8"/>
        <v/>
      </c>
    </row>
    <row r="339" spans="7:9" x14ac:dyDescent="0.25">
      <c r="G339" s="668" t="str">
        <f>IF($A339="","",IFERROR(ROW(INDEX('Sch Parent TB Converter'!$ED$1:$ED$247,MATCH(TRUE,INDEX(ISNUMBER(SEARCH("x"&amp;A339&amp;"x",'Sch Parent TB Converter'!$ED$1:$ED$247)),0),0))),""))</f>
        <v/>
      </c>
      <c r="I339" s="658" t="str">
        <f t="shared" ca="1" si="8"/>
        <v/>
      </c>
    </row>
    <row r="340" spans="7:9" x14ac:dyDescent="0.25">
      <c r="G340" s="668" t="str">
        <f>IF($A340="","",IFERROR(ROW(INDEX('Sch Parent TB Converter'!$ED$1:$ED$247,MATCH(TRUE,INDEX(ISNUMBER(SEARCH("x"&amp;A340&amp;"x",'Sch Parent TB Converter'!$ED$1:$ED$247)),0),0))),""))</f>
        <v/>
      </c>
      <c r="I340" s="658" t="str">
        <f t="shared" ca="1" si="8"/>
        <v/>
      </c>
    </row>
    <row r="341" spans="7:9" x14ac:dyDescent="0.25">
      <c r="G341" s="668" t="str">
        <f>IF($A341="","",IFERROR(ROW(INDEX('Sch Parent TB Converter'!$ED$1:$ED$247,MATCH(TRUE,INDEX(ISNUMBER(SEARCH("x"&amp;A341&amp;"x",'Sch Parent TB Converter'!$ED$1:$ED$247)),0),0))),""))</f>
        <v/>
      </c>
      <c r="I341" s="658" t="str">
        <f t="shared" ca="1" si="8"/>
        <v/>
      </c>
    </row>
    <row r="342" spans="7:9" x14ac:dyDescent="0.25">
      <c r="G342" s="668" t="str">
        <f>IF($A342="","",IFERROR(ROW(INDEX('Sch Parent TB Converter'!$ED$1:$ED$247,MATCH(TRUE,INDEX(ISNUMBER(SEARCH("x"&amp;A342&amp;"x",'Sch Parent TB Converter'!$ED$1:$ED$247)),0),0))),""))</f>
        <v/>
      </c>
      <c r="I342" s="658" t="str">
        <f t="shared" ca="1" si="8"/>
        <v/>
      </c>
    </row>
    <row r="343" spans="7:9" x14ac:dyDescent="0.25">
      <c r="G343" s="668" t="str">
        <f>IF($A343="","",IFERROR(ROW(INDEX('Sch Parent TB Converter'!$ED$1:$ED$247,MATCH(TRUE,INDEX(ISNUMBER(SEARCH("x"&amp;A343&amp;"x",'Sch Parent TB Converter'!$ED$1:$ED$247)),0),0))),""))</f>
        <v/>
      </c>
      <c r="I343" s="658" t="str">
        <f t="shared" ca="1" si="8"/>
        <v/>
      </c>
    </row>
    <row r="344" spans="7:9" x14ac:dyDescent="0.25">
      <c r="G344" s="668" t="str">
        <f>IF($A344="","",IFERROR(ROW(INDEX('Sch Parent TB Converter'!$ED$1:$ED$247,MATCH(TRUE,INDEX(ISNUMBER(SEARCH("x"&amp;A344&amp;"x",'Sch Parent TB Converter'!$ED$1:$ED$247)),0),0))),""))</f>
        <v/>
      </c>
      <c r="I344" s="658" t="str">
        <f t="shared" ca="1" si="8"/>
        <v/>
      </c>
    </row>
    <row r="345" spans="7:9" x14ac:dyDescent="0.25">
      <c r="G345" s="668" t="str">
        <f>IF($A345="","",IFERROR(ROW(INDEX('Sch Parent TB Converter'!$ED$1:$ED$247,MATCH(TRUE,INDEX(ISNUMBER(SEARCH("x"&amp;A345&amp;"x",'Sch Parent TB Converter'!$ED$1:$ED$247)),0),0))),""))</f>
        <v/>
      </c>
      <c r="I345" s="658" t="str">
        <f t="shared" ca="1" si="8"/>
        <v/>
      </c>
    </row>
    <row r="346" spans="7:9" x14ac:dyDescent="0.25">
      <c r="G346" s="668" t="str">
        <f>IF($A346="","",IFERROR(ROW(INDEX('Sch Parent TB Converter'!$ED$1:$ED$247,MATCH(TRUE,INDEX(ISNUMBER(SEARCH("x"&amp;A346&amp;"x",'Sch Parent TB Converter'!$ED$1:$ED$247)),0),0))),""))</f>
        <v/>
      </c>
      <c r="I346" s="658" t="str">
        <f t="shared" ca="1" si="8"/>
        <v/>
      </c>
    </row>
    <row r="347" spans="7:9" x14ac:dyDescent="0.25">
      <c r="G347" s="668" t="str">
        <f>IF($A347="","",IFERROR(ROW(INDEX('Sch Parent TB Converter'!$ED$1:$ED$247,MATCH(TRUE,INDEX(ISNUMBER(SEARCH("x"&amp;A347&amp;"x",'Sch Parent TB Converter'!$ED$1:$ED$247)),0),0))),""))</f>
        <v/>
      </c>
      <c r="I347" s="658" t="str">
        <f t="shared" ca="1" si="8"/>
        <v/>
      </c>
    </row>
    <row r="348" spans="7:9" x14ac:dyDescent="0.25">
      <c r="G348" s="668" t="str">
        <f>IF($A348="","",IFERROR(ROW(INDEX('Sch Parent TB Converter'!$ED$1:$ED$247,MATCH(TRUE,INDEX(ISNUMBER(SEARCH("x"&amp;A348&amp;"x",'Sch Parent TB Converter'!$ED$1:$ED$247)),0),0))),""))</f>
        <v/>
      </c>
      <c r="I348" s="658" t="str">
        <f t="shared" ca="1" si="8"/>
        <v/>
      </c>
    </row>
    <row r="349" spans="7:9" x14ac:dyDescent="0.25">
      <c r="G349" s="668" t="str">
        <f>IF($A349="","",IFERROR(ROW(INDEX('Sch Parent TB Converter'!$ED$1:$ED$247,MATCH(TRUE,INDEX(ISNUMBER(SEARCH("x"&amp;A349&amp;"x",'Sch Parent TB Converter'!$ED$1:$ED$247)),0),0))),""))</f>
        <v/>
      </c>
      <c r="I349" s="658" t="str">
        <f t="shared" ca="1" si="8"/>
        <v/>
      </c>
    </row>
    <row r="350" spans="7:9" x14ac:dyDescent="0.25">
      <c r="G350" s="668" t="str">
        <f>IF($A350="","",IFERROR(ROW(INDEX('Sch Parent TB Converter'!$ED$1:$ED$247,MATCH(TRUE,INDEX(ISNUMBER(SEARCH("x"&amp;A350&amp;"x",'Sch Parent TB Converter'!$ED$1:$ED$247)),0),0))),""))</f>
        <v/>
      </c>
      <c r="I350" s="658" t="str">
        <f t="shared" ca="1" si="8"/>
        <v/>
      </c>
    </row>
    <row r="351" spans="7:9" x14ac:dyDescent="0.25">
      <c r="G351" s="668" t="str">
        <f>IF($A351="","",IFERROR(ROW(INDEX('Sch Parent TB Converter'!$ED$1:$ED$247,MATCH(TRUE,INDEX(ISNUMBER(SEARCH("x"&amp;A351&amp;"x",'Sch Parent TB Converter'!$ED$1:$ED$247)),0),0))),""))</f>
        <v/>
      </c>
      <c r="I351" s="658" t="str">
        <f t="shared" ca="1" si="8"/>
        <v/>
      </c>
    </row>
    <row r="352" spans="7:9" x14ac:dyDescent="0.25">
      <c r="G352" s="668" t="str">
        <f>IF($A352="","",IFERROR(ROW(INDEX('Sch Parent TB Converter'!$ED$1:$ED$247,MATCH(TRUE,INDEX(ISNUMBER(SEARCH("x"&amp;A352&amp;"x",'Sch Parent TB Converter'!$ED$1:$ED$247)),0),0))),""))</f>
        <v/>
      </c>
      <c r="I352" s="658" t="str">
        <f t="shared" ca="1" si="8"/>
        <v/>
      </c>
    </row>
    <row r="353" spans="7:9" x14ac:dyDescent="0.25">
      <c r="G353" s="668" t="str">
        <f>IF($A353="","",IFERROR(ROW(INDEX('Sch Parent TB Converter'!$ED$1:$ED$247,MATCH(TRUE,INDEX(ISNUMBER(SEARCH("x"&amp;A353&amp;"x",'Sch Parent TB Converter'!$ED$1:$ED$247)),0),0))),""))</f>
        <v/>
      </c>
      <c r="I353" s="658" t="str">
        <f t="shared" ca="1" si="8"/>
        <v/>
      </c>
    </row>
    <row r="354" spans="7:9" x14ac:dyDescent="0.25">
      <c r="G354" s="668" t="str">
        <f>IF($A354="","",IFERROR(ROW(INDEX('Sch Parent TB Converter'!$ED$1:$ED$247,MATCH(TRUE,INDEX(ISNUMBER(SEARCH("x"&amp;A354&amp;"x",'Sch Parent TB Converter'!$ED$1:$ED$247)),0),0))),""))</f>
        <v/>
      </c>
      <c r="I354" s="658" t="str">
        <f t="shared" ca="1" si="8"/>
        <v/>
      </c>
    </row>
    <row r="355" spans="7:9" x14ac:dyDescent="0.25">
      <c r="G355" s="668" t="str">
        <f>IF($A355="","",IFERROR(ROW(INDEX('Sch Parent TB Converter'!$ED$1:$ED$247,MATCH(TRUE,INDEX(ISNUMBER(SEARCH("x"&amp;A355&amp;"x",'Sch Parent TB Converter'!$ED$1:$ED$247)),0),0))),""))</f>
        <v/>
      </c>
      <c r="I355" s="658" t="str">
        <f t="shared" ca="1" si="8"/>
        <v/>
      </c>
    </row>
    <row r="356" spans="7:9" x14ac:dyDescent="0.25">
      <c r="G356" s="668" t="str">
        <f>IF($A356="","",IFERROR(ROW(INDEX('Sch Parent TB Converter'!$ED$1:$ED$247,MATCH(TRUE,INDEX(ISNUMBER(SEARCH("x"&amp;A356&amp;"x",'Sch Parent TB Converter'!$ED$1:$ED$247)),0),0))),""))</f>
        <v/>
      </c>
      <c r="I356" s="658" t="str">
        <f t="shared" ca="1" si="8"/>
        <v/>
      </c>
    </row>
    <row r="357" spans="7:9" x14ac:dyDescent="0.25">
      <c r="G357" s="668" t="str">
        <f>IF($A357="","",IFERROR(ROW(INDEX('Sch Parent TB Converter'!$ED$1:$ED$247,MATCH(TRUE,INDEX(ISNUMBER(SEARCH("x"&amp;A357&amp;"x",'Sch Parent TB Converter'!$ED$1:$ED$247)),0),0))),""))</f>
        <v/>
      </c>
      <c r="I357" s="658" t="str">
        <f t="shared" ca="1" si="8"/>
        <v/>
      </c>
    </row>
    <row r="358" spans="7:9" x14ac:dyDescent="0.25">
      <c r="G358" s="668" t="str">
        <f>IF($A358="","",IFERROR(ROW(INDEX('Sch Parent TB Converter'!$ED$1:$ED$247,MATCH(TRUE,INDEX(ISNUMBER(SEARCH("x"&amp;A358&amp;"x",'Sch Parent TB Converter'!$ED$1:$ED$247)),0),0))),""))</f>
        <v/>
      </c>
      <c r="I358" s="658" t="str">
        <f t="shared" ca="1" si="8"/>
        <v/>
      </c>
    </row>
    <row r="359" spans="7:9" x14ac:dyDescent="0.25">
      <c r="G359" s="668" t="str">
        <f>IF($A359="","",IFERROR(ROW(INDEX('Sch Parent TB Converter'!$ED$1:$ED$247,MATCH(TRUE,INDEX(ISNUMBER(SEARCH("x"&amp;A359&amp;"x",'Sch Parent TB Converter'!$ED$1:$ED$247)),0),0))),""))</f>
        <v/>
      </c>
      <c r="I359" s="658" t="str">
        <f t="shared" ca="1" si="8"/>
        <v/>
      </c>
    </row>
    <row r="360" spans="7:9" x14ac:dyDescent="0.25">
      <c r="G360" s="668" t="str">
        <f>IF($A360="","",IFERROR(ROW(INDEX('Sch Parent TB Converter'!$ED$1:$ED$247,MATCH(TRUE,INDEX(ISNUMBER(SEARCH("x"&amp;A360&amp;"x",'Sch Parent TB Converter'!$ED$1:$ED$247)),0),0))),""))</f>
        <v/>
      </c>
      <c r="I360" s="658" t="str">
        <f t="shared" ca="1" si="8"/>
        <v/>
      </c>
    </row>
    <row r="361" spans="7:9" x14ac:dyDescent="0.25">
      <c r="G361" s="668" t="str">
        <f>IF($A361="","",IFERROR(ROW(INDEX('Sch Parent TB Converter'!$ED$1:$ED$247,MATCH(TRUE,INDEX(ISNUMBER(SEARCH("x"&amp;A361&amp;"x",'Sch Parent TB Converter'!$ED$1:$ED$247)),0),0))),""))</f>
        <v/>
      </c>
      <c r="I361" s="658" t="str">
        <f t="shared" ca="1" si="8"/>
        <v/>
      </c>
    </row>
    <row r="362" spans="7:9" x14ac:dyDescent="0.25">
      <c r="G362" s="668" t="str">
        <f>IF($A362="","",IFERROR(ROW(INDEX('Sch Parent TB Converter'!$ED$1:$ED$247,MATCH(TRUE,INDEX(ISNUMBER(SEARCH("x"&amp;A362&amp;"x",'Sch Parent TB Converter'!$ED$1:$ED$247)),0),0))),""))</f>
        <v/>
      </c>
      <c r="I362" s="658" t="str">
        <f t="shared" ca="1" si="8"/>
        <v/>
      </c>
    </row>
    <row r="363" spans="7:9" x14ac:dyDescent="0.25">
      <c r="G363" s="668" t="str">
        <f>IF($A363="","",IFERROR(ROW(INDEX('Sch Parent TB Converter'!$ED$1:$ED$247,MATCH(TRUE,INDEX(ISNUMBER(SEARCH("x"&amp;A363&amp;"x",'Sch Parent TB Converter'!$ED$1:$ED$247)),0),0))),""))</f>
        <v/>
      </c>
      <c r="I363" s="658" t="str">
        <f t="shared" ca="1" si="8"/>
        <v/>
      </c>
    </row>
    <row r="364" spans="7:9" x14ac:dyDescent="0.25">
      <c r="G364" s="668" t="str">
        <f>IF($A364="","",IFERROR(ROW(INDEX('Sch Parent TB Converter'!$ED$1:$ED$247,MATCH(TRUE,INDEX(ISNUMBER(SEARCH("x"&amp;A364&amp;"x",'Sch Parent TB Converter'!$ED$1:$ED$247)),0),0))),""))</f>
        <v/>
      </c>
      <c r="I364" s="658" t="str">
        <f t="shared" ca="1" si="8"/>
        <v/>
      </c>
    </row>
    <row r="365" spans="7:9" x14ac:dyDescent="0.25">
      <c r="G365" s="668" t="str">
        <f>IF($A365="","",IFERROR(ROW(INDEX('Sch Parent TB Converter'!$ED$1:$ED$247,MATCH(TRUE,INDEX(ISNUMBER(SEARCH("x"&amp;A365&amp;"x",'Sch Parent TB Converter'!$ED$1:$ED$247)),0),0))),""))</f>
        <v/>
      </c>
      <c r="I365" s="658" t="str">
        <f t="shared" ca="1" si="8"/>
        <v/>
      </c>
    </row>
    <row r="366" spans="7:9" x14ac:dyDescent="0.25">
      <c r="G366" s="668" t="str">
        <f>IF($A366="","",IFERROR(ROW(INDEX('Sch Parent TB Converter'!$ED$1:$ED$247,MATCH(TRUE,INDEX(ISNUMBER(SEARCH("x"&amp;A366&amp;"x",'Sch Parent TB Converter'!$ED$1:$ED$247)),0),0))),""))</f>
        <v/>
      </c>
      <c r="I366" s="658" t="str">
        <f t="shared" ca="1" si="8"/>
        <v/>
      </c>
    </row>
    <row r="367" spans="7:9" x14ac:dyDescent="0.25">
      <c r="G367" s="668" t="str">
        <f>IF($A367="","",IFERROR(ROW(INDEX('Sch Parent TB Converter'!$ED$1:$ED$247,MATCH(TRUE,INDEX(ISNUMBER(SEARCH("x"&amp;A367&amp;"x",'Sch Parent TB Converter'!$ED$1:$ED$247)),0),0))),""))</f>
        <v/>
      </c>
      <c r="I367" s="658" t="str">
        <f t="shared" ca="1" si="8"/>
        <v/>
      </c>
    </row>
    <row r="368" spans="7:9" x14ac:dyDescent="0.25">
      <c r="G368" s="668" t="str">
        <f>IF($A368="","",IFERROR(ROW(INDEX('Sch Parent TB Converter'!$ED$1:$ED$247,MATCH(TRUE,INDEX(ISNUMBER(SEARCH("x"&amp;A368&amp;"x",'Sch Parent TB Converter'!$ED$1:$ED$247)),0),0))),""))</f>
        <v/>
      </c>
      <c r="I368" s="658" t="str">
        <f t="shared" ca="1" si="8"/>
        <v/>
      </c>
    </row>
    <row r="369" spans="7:9" x14ac:dyDescent="0.25">
      <c r="G369" s="668" t="str">
        <f>IF($A369="","",IFERROR(ROW(INDEX('Sch Parent TB Converter'!$ED$1:$ED$247,MATCH(TRUE,INDEX(ISNUMBER(SEARCH("x"&amp;A369&amp;"x",'Sch Parent TB Converter'!$ED$1:$ED$247)),0),0))),""))</f>
        <v/>
      </c>
      <c r="I369" s="658" t="str">
        <f t="shared" ca="1" si="8"/>
        <v/>
      </c>
    </row>
    <row r="370" spans="7:9" x14ac:dyDescent="0.25">
      <c r="G370" s="668" t="str">
        <f>IF($A370="","",IFERROR(ROW(INDEX('Sch Parent TB Converter'!$ED$1:$ED$247,MATCH(TRUE,INDEX(ISNUMBER(SEARCH("x"&amp;A370&amp;"x",'Sch Parent TB Converter'!$ED$1:$ED$247)),0),0))),""))</f>
        <v/>
      </c>
      <c r="I370" s="658" t="str">
        <f t="shared" ca="1" si="8"/>
        <v/>
      </c>
    </row>
    <row r="371" spans="7:9" x14ac:dyDescent="0.25">
      <c r="G371" s="668" t="str">
        <f>IF($A371="","",IFERROR(ROW(INDEX('Sch Parent TB Converter'!$ED$1:$ED$247,MATCH(TRUE,INDEX(ISNUMBER(SEARCH("x"&amp;A371&amp;"x",'Sch Parent TB Converter'!$ED$1:$ED$247)),0),0))),""))</f>
        <v/>
      </c>
      <c r="I371" s="658" t="str">
        <f t="shared" ca="1" si="8"/>
        <v/>
      </c>
    </row>
    <row r="372" spans="7:9" x14ac:dyDescent="0.25">
      <c r="G372" s="668" t="str">
        <f>IF($A372="","",IFERROR(ROW(INDEX('Sch Parent TB Converter'!$ED$1:$ED$247,MATCH(TRUE,INDEX(ISNUMBER(SEARCH("x"&amp;A372&amp;"x",'Sch Parent TB Converter'!$ED$1:$ED$247)),0),0))),""))</f>
        <v/>
      </c>
      <c r="I372" s="658" t="str">
        <f t="shared" ca="1" si="8"/>
        <v/>
      </c>
    </row>
    <row r="373" spans="7:9" x14ac:dyDescent="0.25">
      <c r="G373" s="668" t="str">
        <f>IF($A373="","",IFERROR(ROW(INDEX('Sch Parent TB Converter'!$ED$1:$ED$247,MATCH(TRUE,INDEX(ISNUMBER(SEARCH("x"&amp;A373&amp;"x",'Sch Parent TB Converter'!$ED$1:$ED$247)),0),0))),""))</f>
        <v/>
      </c>
      <c r="I373" s="658" t="str">
        <f t="shared" ca="1" si="8"/>
        <v/>
      </c>
    </row>
    <row r="374" spans="7:9" x14ac:dyDescent="0.25">
      <c r="G374" s="668" t="str">
        <f>IF($A374="","",IFERROR(ROW(INDEX('Sch Parent TB Converter'!$ED$1:$ED$247,MATCH(TRUE,INDEX(ISNUMBER(SEARCH("x"&amp;A374&amp;"x",'Sch Parent TB Converter'!$ED$1:$ED$247)),0),0))),""))</f>
        <v/>
      </c>
      <c r="I374" s="658" t="str">
        <f t="shared" ca="1" si="8"/>
        <v/>
      </c>
    </row>
    <row r="375" spans="7:9" x14ac:dyDescent="0.25">
      <c r="G375" s="668" t="str">
        <f>IF($A375="","",IFERROR(ROW(INDEX('Sch Parent TB Converter'!$ED$1:$ED$247,MATCH(TRUE,INDEX(ISNUMBER(SEARCH("x"&amp;A375&amp;"x",'Sch Parent TB Converter'!$ED$1:$ED$247)),0),0))),""))</f>
        <v/>
      </c>
      <c r="I375" s="658" t="str">
        <f t="shared" ca="1" si="8"/>
        <v/>
      </c>
    </row>
    <row r="376" spans="7:9" x14ac:dyDescent="0.25">
      <c r="G376" s="668" t="str">
        <f>IF($A376="","",IFERROR(ROW(INDEX('Sch Parent TB Converter'!$ED$1:$ED$247,MATCH(TRUE,INDEX(ISNUMBER(SEARCH("x"&amp;A376&amp;"x",'Sch Parent TB Converter'!$ED$1:$ED$247)),0),0))),""))</f>
        <v/>
      </c>
      <c r="I376" s="658" t="str">
        <f t="shared" ca="1" si="8"/>
        <v/>
      </c>
    </row>
    <row r="377" spans="7:9" x14ac:dyDescent="0.25">
      <c r="G377" s="668" t="str">
        <f>IF($A377="","",IFERROR(ROW(INDEX('Sch Parent TB Converter'!$ED$1:$ED$247,MATCH(TRUE,INDEX(ISNUMBER(SEARCH("x"&amp;A377&amp;"x",'Sch Parent TB Converter'!$ED$1:$ED$247)),0),0))),""))</f>
        <v/>
      </c>
      <c r="I377" s="658" t="str">
        <f t="shared" ca="1" si="8"/>
        <v/>
      </c>
    </row>
    <row r="378" spans="7:9" x14ac:dyDescent="0.25">
      <c r="G378" s="668" t="str">
        <f>IF($A378="","",IFERROR(ROW(INDEX('Sch Parent TB Converter'!$ED$1:$ED$247,MATCH(TRUE,INDEX(ISNUMBER(SEARCH("x"&amp;A378&amp;"x",'Sch Parent TB Converter'!$ED$1:$ED$247)),0),0))),""))</f>
        <v/>
      </c>
      <c r="I378" s="658" t="str">
        <f t="shared" ca="1" si="8"/>
        <v/>
      </c>
    </row>
    <row r="379" spans="7:9" x14ac:dyDescent="0.25">
      <c r="G379" s="668" t="str">
        <f>IF($A379="","",IFERROR(ROW(INDEX('Sch Parent TB Converter'!$ED$1:$ED$247,MATCH(TRUE,INDEX(ISNUMBER(SEARCH("x"&amp;A379&amp;"x",'Sch Parent TB Converter'!$ED$1:$ED$247)),0),0))),""))</f>
        <v/>
      </c>
      <c r="I379" s="658" t="str">
        <f t="shared" ca="1" si="8"/>
        <v/>
      </c>
    </row>
    <row r="380" spans="7:9" x14ac:dyDescent="0.25">
      <c r="G380" s="668" t="str">
        <f>IF($A380="","",IFERROR(ROW(INDEX('Sch Parent TB Converter'!$ED$1:$ED$247,MATCH(TRUE,INDEX(ISNUMBER(SEARCH("x"&amp;A380&amp;"x",'Sch Parent TB Converter'!$ED$1:$ED$247)),0),0))),""))</f>
        <v/>
      </c>
      <c r="I380" s="658" t="str">
        <f t="shared" ca="1" si="8"/>
        <v/>
      </c>
    </row>
    <row r="381" spans="7:9" x14ac:dyDescent="0.25">
      <c r="G381" s="668" t="str">
        <f>IF($A381="","",IFERROR(ROW(INDEX('Sch Parent TB Converter'!$ED$1:$ED$247,MATCH(TRUE,INDEX(ISNUMBER(SEARCH("x"&amp;A381&amp;"x",'Sch Parent TB Converter'!$ED$1:$ED$247)),0),0))),""))</f>
        <v/>
      </c>
      <c r="I381" s="658" t="str">
        <f t="shared" ca="1" si="8"/>
        <v/>
      </c>
    </row>
    <row r="382" spans="7:9" x14ac:dyDescent="0.25">
      <c r="G382" s="668" t="str">
        <f>IF($A382="","",IFERROR(ROW(INDEX('Sch Parent TB Converter'!$ED$1:$ED$247,MATCH(TRUE,INDEX(ISNUMBER(SEARCH("x"&amp;A382&amp;"x",'Sch Parent TB Converter'!$ED$1:$ED$247)),0),0))),""))</f>
        <v/>
      </c>
      <c r="I382" s="658" t="str">
        <f t="shared" ca="1" si="8"/>
        <v/>
      </c>
    </row>
    <row r="383" spans="7:9" x14ac:dyDescent="0.25">
      <c r="G383" s="668" t="str">
        <f>IF($A383="","",IFERROR(ROW(INDEX('Sch Parent TB Converter'!$ED$1:$ED$247,MATCH(TRUE,INDEX(ISNUMBER(SEARCH("x"&amp;A383&amp;"x",'Sch Parent TB Converter'!$ED$1:$ED$247)),0),0))),""))</f>
        <v/>
      </c>
      <c r="I383" s="658" t="str">
        <f t="shared" ca="1" si="8"/>
        <v/>
      </c>
    </row>
    <row r="384" spans="7:9" x14ac:dyDescent="0.25">
      <c r="G384" s="668" t="str">
        <f>IF($A384="","",IFERROR(ROW(INDEX('Sch Parent TB Converter'!$ED$1:$ED$247,MATCH(TRUE,INDEX(ISNUMBER(SEARCH("x"&amp;A384&amp;"x",'Sch Parent TB Converter'!$ED$1:$ED$247)),0),0))),""))</f>
        <v/>
      </c>
      <c r="I384" s="658" t="str">
        <f t="shared" ca="1" si="8"/>
        <v/>
      </c>
    </row>
    <row r="385" spans="7:9" x14ac:dyDescent="0.25">
      <c r="G385" s="668" t="str">
        <f>IF($A385="","",IFERROR(ROW(INDEX('Sch Parent TB Converter'!$ED$1:$ED$247,MATCH(TRUE,INDEX(ISNUMBER(SEARCH("x"&amp;A385&amp;"x",'Sch Parent TB Converter'!$ED$1:$ED$247)),0),0))),""))</f>
        <v/>
      </c>
      <c r="I385" s="658" t="str">
        <f t="shared" ca="1" si="8"/>
        <v/>
      </c>
    </row>
    <row r="386" spans="7:9" x14ac:dyDescent="0.25">
      <c r="G386" s="668" t="str">
        <f>IF($A386="","",IFERROR(ROW(INDEX('Sch Parent TB Converter'!$ED$1:$ED$247,MATCH(TRUE,INDEX(ISNUMBER(SEARCH("x"&amp;A386&amp;"x",'Sch Parent TB Converter'!$ED$1:$ED$247)),0),0))),""))</f>
        <v/>
      </c>
      <c r="I386" s="658" t="str">
        <f t="shared" ca="1" si="8"/>
        <v/>
      </c>
    </row>
    <row r="387" spans="7:9" x14ac:dyDescent="0.25">
      <c r="G387" s="668" t="str">
        <f>IF($A387="","",IFERROR(ROW(INDEX('Sch Parent TB Converter'!$ED$1:$ED$247,MATCH(TRUE,INDEX(ISNUMBER(SEARCH("x"&amp;A387&amp;"x",'Sch Parent TB Converter'!$ED$1:$ED$247)),0),0))),""))</f>
        <v/>
      </c>
      <c r="I387" s="658" t="str">
        <f t="shared" ca="1" si="8"/>
        <v/>
      </c>
    </row>
    <row r="388" spans="7:9" x14ac:dyDescent="0.25">
      <c r="G388" s="668" t="str">
        <f>IF($A388="","",IFERROR(ROW(INDEX('Sch Parent TB Converter'!$ED$1:$ED$247,MATCH(TRUE,INDEX(ISNUMBER(SEARCH("x"&amp;A388&amp;"x",'Sch Parent TB Converter'!$ED$1:$ED$247)),0),0))),""))</f>
        <v/>
      </c>
      <c r="I388" s="658" t="str">
        <f t="shared" ca="1" si="8"/>
        <v/>
      </c>
    </row>
    <row r="389" spans="7:9" x14ac:dyDescent="0.25">
      <c r="G389" s="668" t="str">
        <f>IF($A389="","",IFERROR(ROW(INDEX('Sch Parent TB Converter'!$ED$1:$ED$247,MATCH(TRUE,INDEX(ISNUMBER(SEARCH("x"&amp;A389&amp;"x",'Sch Parent TB Converter'!$ED$1:$ED$247)),0),0))),""))</f>
        <v/>
      </c>
      <c r="I389" s="658" t="str">
        <f t="shared" ca="1" si="8"/>
        <v/>
      </c>
    </row>
    <row r="390" spans="7:9" x14ac:dyDescent="0.25">
      <c r="G390" s="668" t="str">
        <f>IF($A390="","",IFERROR(ROW(INDEX('Sch Parent TB Converter'!$ED$1:$ED$247,MATCH(TRUE,INDEX(ISNUMBER(SEARCH("x"&amp;A390&amp;"x",'Sch Parent TB Converter'!$ED$1:$ED$247)),0),0))),""))</f>
        <v/>
      </c>
      <c r="I390" s="658" t="str">
        <f t="shared" ca="1" si="8"/>
        <v/>
      </c>
    </row>
    <row r="391" spans="7:9" x14ac:dyDescent="0.25">
      <c r="G391" s="668" t="str">
        <f>IF($A391="","",IFERROR(ROW(INDEX('Sch Parent TB Converter'!$ED$1:$ED$247,MATCH(TRUE,INDEX(ISNUMBER(SEARCH("x"&amp;A391&amp;"x",'Sch Parent TB Converter'!$ED$1:$ED$247)),0),0))),""))</f>
        <v/>
      </c>
      <c r="I391" s="658" t="str">
        <f t="shared" ca="1" si="8"/>
        <v/>
      </c>
    </row>
    <row r="392" spans="7:9" x14ac:dyDescent="0.25">
      <c r="G392" s="668" t="str">
        <f>IF($A392="","",IFERROR(ROW(INDEX('Sch Parent TB Converter'!$ED$1:$ED$247,MATCH(TRUE,INDEX(ISNUMBER(SEARCH("x"&amp;A392&amp;"x",'Sch Parent TB Converter'!$ED$1:$ED$247)),0),0))),""))</f>
        <v/>
      </c>
      <c r="I392" s="658" t="str">
        <f t="shared" ca="1" si="8"/>
        <v/>
      </c>
    </row>
    <row r="393" spans="7:9" x14ac:dyDescent="0.25">
      <c r="G393" s="668" t="str">
        <f>IF($A393="","",IFERROR(ROW(INDEX('Sch Parent TB Converter'!$ED$1:$ED$247,MATCH(TRUE,INDEX(ISNUMBER(SEARCH("x"&amp;A393&amp;"x",'Sch Parent TB Converter'!$ED$1:$ED$247)),0),0))),""))</f>
        <v/>
      </c>
      <c r="I393" s="658" t="str">
        <f t="shared" ca="1" si="8"/>
        <v/>
      </c>
    </row>
    <row r="394" spans="7:9" x14ac:dyDescent="0.25">
      <c r="G394" s="668" t="str">
        <f>IF($A394="","",IFERROR(ROW(INDEX('Sch Parent TB Converter'!$ED$1:$ED$247,MATCH(TRUE,INDEX(ISNUMBER(SEARCH("x"&amp;A394&amp;"x",'Sch Parent TB Converter'!$ED$1:$ED$247)),0),0))),""))</f>
        <v/>
      </c>
      <c r="I394" s="658" t="str">
        <f t="shared" ca="1" si="8"/>
        <v/>
      </c>
    </row>
    <row r="395" spans="7:9" x14ac:dyDescent="0.25">
      <c r="G395" s="668" t="str">
        <f>IF($A395="","",IFERROR(ROW(INDEX('Sch Parent TB Converter'!$ED$1:$ED$247,MATCH(TRUE,INDEX(ISNUMBER(SEARCH("x"&amp;A395&amp;"x",'Sch Parent TB Converter'!$ED$1:$ED$247)),0),0))),""))</f>
        <v/>
      </c>
      <c r="I395" s="658" t="str">
        <f t="shared" ca="1" si="8"/>
        <v/>
      </c>
    </row>
    <row r="396" spans="7:9" x14ac:dyDescent="0.25">
      <c r="G396" s="668" t="str">
        <f>IF($A396="","",IFERROR(ROW(INDEX('Sch Parent TB Converter'!$ED$1:$ED$247,MATCH(TRUE,INDEX(ISNUMBER(SEARCH("x"&amp;A396&amp;"x",'Sch Parent TB Converter'!$ED$1:$ED$247)),0),0))),""))</f>
        <v/>
      </c>
      <c r="I396" s="658" t="str">
        <f t="shared" ca="1" si="8"/>
        <v/>
      </c>
    </row>
    <row r="397" spans="7:9" x14ac:dyDescent="0.25">
      <c r="G397" s="668" t="str">
        <f>IF($A397="","",IFERROR(ROW(INDEX('Sch Parent TB Converter'!$ED$1:$ED$247,MATCH(TRUE,INDEX(ISNUMBER(SEARCH("x"&amp;A397&amp;"x",'Sch Parent TB Converter'!$ED$1:$ED$247)),0),0))),""))</f>
        <v/>
      </c>
      <c r="I397" s="658" t="str">
        <f t="shared" ca="1" si="8"/>
        <v/>
      </c>
    </row>
    <row r="398" spans="7:9" x14ac:dyDescent="0.25">
      <c r="G398" s="668" t="str">
        <f>IF($A398="","",IFERROR(ROW(INDEX('Sch Parent TB Converter'!$ED$1:$ED$247,MATCH(TRUE,INDEX(ISNUMBER(SEARCH("x"&amp;A398&amp;"x",'Sch Parent TB Converter'!$ED$1:$ED$247)),0),0))),""))</f>
        <v/>
      </c>
      <c r="I398" s="658" t="str">
        <f t="shared" ca="1" si="8"/>
        <v/>
      </c>
    </row>
    <row r="399" spans="7:9" x14ac:dyDescent="0.25">
      <c r="G399" s="668" t="str">
        <f>IF($A399="","",IFERROR(ROW(INDEX('Sch Parent TB Converter'!$ED$1:$ED$247,MATCH(TRUE,INDEX(ISNUMBER(SEARCH("x"&amp;A399&amp;"x",'Sch Parent TB Converter'!$ED$1:$ED$247)),0),0))),""))</f>
        <v/>
      </c>
      <c r="I399" s="658" t="str">
        <f t="shared" ca="1" si="8"/>
        <v/>
      </c>
    </row>
    <row r="400" spans="7:9" x14ac:dyDescent="0.25">
      <c r="G400" s="668" t="str">
        <f>IF($A400="","",IFERROR(ROW(INDEX('Sch Parent TB Converter'!$ED$1:$ED$247,MATCH(TRUE,INDEX(ISNUMBER(SEARCH("x"&amp;A400&amp;"x",'Sch Parent TB Converter'!$ED$1:$ED$247)),0),0))),""))</f>
        <v/>
      </c>
      <c r="I400" s="658" t="str">
        <f t="shared" ca="1" si="8"/>
        <v/>
      </c>
    </row>
    <row r="401" spans="7:9" x14ac:dyDescent="0.25">
      <c r="G401" s="668" t="str">
        <f>IF($A401="","",IFERROR(ROW(INDEX('Sch Parent TB Converter'!$ED$1:$ED$247,MATCH(TRUE,INDEX(ISNUMBER(SEARCH("x"&amp;A401&amp;"x",'Sch Parent TB Converter'!$ED$1:$ED$247)),0),0))),""))</f>
        <v/>
      </c>
      <c r="I401" s="658" t="str">
        <f t="shared" ref="I401:I464" ca="1" si="9">IF(AND($G401="",$A401=""),"",IF(AND($G401="",$A401&lt;&gt;""),"Missing from Converter Sheet",INDIRECT("'"&amp;$J$3&amp;"'!B"&amp;G401)))</f>
        <v/>
      </c>
    </row>
    <row r="402" spans="7:9" x14ac:dyDescent="0.25">
      <c r="G402" s="668" t="str">
        <f>IF($A402="","",IFERROR(ROW(INDEX('Sch Parent TB Converter'!$ED$1:$ED$247,MATCH(TRUE,INDEX(ISNUMBER(SEARCH("x"&amp;A402&amp;"x",'Sch Parent TB Converter'!$ED$1:$ED$247)),0),0))),""))</f>
        <v/>
      </c>
      <c r="I402" s="658" t="str">
        <f t="shared" ca="1" si="9"/>
        <v/>
      </c>
    </row>
    <row r="403" spans="7:9" x14ac:dyDescent="0.25">
      <c r="G403" s="668" t="str">
        <f>IF($A403="","",IFERROR(ROW(INDEX('Sch Parent TB Converter'!$ED$1:$ED$247,MATCH(TRUE,INDEX(ISNUMBER(SEARCH("x"&amp;A403&amp;"x",'Sch Parent TB Converter'!$ED$1:$ED$247)),0),0))),""))</f>
        <v/>
      </c>
      <c r="I403" s="658" t="str">
        <f t="shared" ca="1" si="9"/>
        <v/>
      </c>
    </row>
    <row r="404" spans="7:9" x14ac:dyDescent="0.25">
      <c r="G404" s="668" t="str">
        <f>IF($A404="","",IFERROR(ROW(INDEX('Sch Parent TB Converter'!$ED$1:$ED$247,MATCH(TRUE,INDEX(ISNUMBER(SEARCH("x"&amp;A404&amp;"x",'Sch Parent TB Converter'!$ED$1:$ED$247)),0),0))),""))</f>
        <v/>
      </c>
      <c r="I404" s="658" t="str">
        <f t="shared" ca="1" si="9"/>
        <v/>
      </c>
    </row>
    <row r="405" spans="7:9" x14ac:dyDescent="0.25">
      <c r="G405" s="668" t="str">
        <f>IF($A405="","",IFERROR(ROW(INDEX('Sch Parent TB Converter'!$ED$1:$ED$247,MATCH(TRUE,INDEX(ISNUMBER(SEARCH("x"&amp;A405&amp;"x",'Sch Parent TB Converter'!$ED$1:$ED$247)),0),0))),""))</f>
        <v/>
      </c>
      <c r="I405" s="658" t="str">
        <f t="shared" ca="1" si="9"/>
        <v/>
      </c>
    </row>
    <row r="406" spans="7:9" x14ac:dyDescent="0.25">
      <c r="G406" s="668" t="str">
        <f>IF($A406="","",IFERROR(ROW(INDEX('Sch Parent TB Converter'!$ED$1:$ED$247,MATCH(TRUE,INDEX(ISNUMBER(SEARCH("x"&amp;A406&amp;"x",'Sch Parent TB Converter'!$ED$1:$ED$247)),0),0))),""))</f>
        <v/>
      </c>
      <c r="I406" s="658" t="str">
        <f t="shared" ca="1" si="9"/>
        <v/>
      </c>
    </row>
    <row r="407" spans="7:9" x14ac:dyDescent="0.25">
      <c r="G407" s="668" t="str">
        <f>IF($A407="","",IFERROR(ROW(INDEX('Sch Parent TB Converter'!$ED$1:$ED$247,MATCH(TRUE,INDEX(ISNUMBER(SEARCH("x"&amp;A407&amp;"x",'Sch Parent TB Converter'!$ED$1:$ED$247)),0),0))),""))</f>
        <v/>
      </c>
      <c r="I407" s="658" t="str">
        <f t="shared" ca="1" si="9"/>
        <v/>
      </c>
    </row>
    <row r="408" spans="7:9" x14ac:dyDescent="0.25">
      <c r="G408" s="668" t="str">
        <f>IF($A408="","",IFERROR(ROW(INDEX('Sch Parent TB Converter'!$ED$1:$ED$247,MATCH(TRUE,INDEX(ISNUMBER(SEARCH("x"&amp;A408&amp;"x",'Sch Parent TB Converter'!$ED$1:$ED$247)),0),0))),""))</f>
        <v/>
      </c>
      <c r="I408" s="658" t="str">
        <f t="shared" ca="1" si="9"/>
        <v/>
      </c>
    </row>
    <row r="409" spans="7:9" x14ac:dyDescent="0.25">
      <c r="G409" s="668" t="str">
        <f>IF($A409="","",IFERROR(ROW(INDEX('Sch Parent TB Converter'!$ED$1:$ED$247,MATCH(TRUE,INDEX(ISNUMBER(SEARCH("x"&amp;A409&amp;"x",'Sch Parent TB Converter'!$ED$1:$ED$247)),0),0))),""))</f>
        <v/>
      </c>
      <c r="I409" s="658" t="str">
        <f t="shared" ca="1" si="9"/>
        <v/>
      </c>
    </row>
    <row r="410" spans="7:9" x14ac:dyDescent="0.25">
      <c r="G410" s="668" t="str">
        <f>IF($A410="","",IFERROR(ROW(INDEX('Sch Parent TB Converter'!$ED$1:$ED$247,MATCH(TRUE,INDEX(ISNUMBER(SEARCH("x"&amp;A410&amp;"x",'Sch Parent TB Converter'!$ED$1:$ED$247)),0),0))),""))</f>
        <v/>
      </c>
      <c r="I410" s="658" t="str">
        <f t="shared" ca="1" si="9"/>
        <v/>
      </c>
    </row>
    <row r="411" spans="7:9" x14ac:dyDescent="0.25">
      <c r="G411" s="668" t="str">
        <f>IF($A411="","",IFERROR(ROW(INDEX('Sch Parent TB Converter'!$ED$1:$ED$247,MATCH(TRUE,INDEX(ISNUMBER(SEARCH("x"&amp;A411&amp;"x",'Sch Parent TB Converter'!$ED$1:$ED$247)),0),0))),""))</f>
        <v/>
      </c>
      <c r="I411" s="658" t="str">
        <f t="shared" ca="1" si="9"/>
        <v/>
      </c>
    </row>
    <row r="412" spans="7:9" x14ac:dyDescent="0.25">
      <c r="G412" s="668" t="str">
        <f>IF($A412="","",IFERROR(ROW(INDEX('Sch Parent TB Converter'!$ED$1:$ED$247,MATCH(TRUE,INDEX(ISNUMBER(SEARCH("x"&amp;A412&amp;"x",'Sch Parent TB Converter'!$ED$1:$ED$247)),0),0))),""))</f>
        <v/>
      </c>
      <c r="I412" s="658" t="str">
        <f t="shared" ca="1" si="9"/>
        <v/>
      </c>
    </row>
    <row r="413" spans="7:9" x14ac:dyDescent="0.25">
      <c r="G413" s="668" t="str">
        <f>IF($A413="","",IFERROR(ROW(INDEX('Sch Parent TB Converter'!$ED$1:$ED$247,MATCH(TRUE,INDEX(ISNUMBER(SEARCH("x"&amp;A413&amp;"x",'Sch Parent TB Converter'!$ED$1:$ED$247)),0),0))),""))</f>
        <v/>
      </c>
      <c r="I413" s="658" t="str">
        <f t="shared" ca="1" si="9"/>
        <v/>
      </c>
    </row>
    <row r="414" spans="7:9" x14ac:dyDescent="0.25">
      <c r="G414" s="668" t="str">
        <f>IF($A414="","",IFERROR(ROW(INDEX('Sch Parent TB Converter'!$ED$1:$ED$247,MATCH(TRUE,INDEX(ISNUMBER(SEARCH("x"&amp;A414&amp;"x",'Sch Parent TB Converter'!$ED$1:$ED$247)),0),0))),""))</f>
        <v/>
      </c>
      <c r="I414" s="658" t="str">
        <f t="shared" ca="1" si="9"/>
        <v/>
      </c>
    </row>
    <row r="415" spans="7:9" x14ac:dyDescent="0.25">
      <c r="G415" s="668" t="str">
        <f>IF($A415="","",IFERROR(ROW(INDEX('Sch Parent TB Converter'!$ED$1:$ED$247,MATCH(TRUE,INDEX(ISNUMBER(SEARCH("x"&amp;A415&amp;"x",'Sch Parent TB Converter'!$ED$1:$ED$247)),0),0))),""))</f>
        <v/>
      </c>
      <c r="I415" s="658" t="str">
        <f t="shared" ca="1" si="9"/>
        <v/>
      </c>
    </row>
    <row r="416" spans="7:9" x14ac:dyDescent="0.25">
      <c r="G416" s="668" t="str">
        <f>IF($A416="","",IFERROR(ROW(INDEX('Sch Parent TB Converter'!$ED$1:$ED$247,MATCH(TRUE,INDEX(ISNUMBER(SEARCH("x"&amp;A416&amp;"x",'Sch Parent TB Converter'!$ED$1:$ED$247)),0),0))),""))</f>
        <v/>
      </c>
      <c r="I416" s="658" t="str">
        <f t="shared" ca="1" si="9"/>
        <v/>
      </c>
    </row>
    <row r="417" spans="7:9" x14ac:dyDescent="0.25">
      <c r="G417" s="668" t="str">
        <f>IF($A417="","",IFERROR(ROW(INDEX('Sch Parent TB Converter'!$ED$1:$ED$247,MATCH(TRUE,INDEX(ISNUMBER(SEARCH("x"&amp;A417&amp;"x",'Sch Parent TB Converter'!$ED$1:$ED$247)),0),0))),""))</f>
        <v/>
      </c>
      <c r="I417" s="658" t="str">
        <f t="shared" ca="1" si="9"/>
        <v/>
      </c>
    </row>
    <row r="418" spans="7:9" x14ac:dyDescent="0.25">
      <c r="G418" s="668" t="str">
        <f>IF($A418="","",IFERROR(ROW(INDEX('Sch Parent TB Converter'!$ED$1:$ED$247,MATCH(TRUE,INDEX(ISNUMBER(SEARCH("x"&amp;A418&amp;"x",'Sch Parent TB Converter'!$ED$1:$ED$247)),0),0))),""))</f>
        <v/>
      </c>
      <c r="I418" s="658" t="str">
        <f t="shared" ca="1" si="9"/>
        <v/>
      </c>
    </row>
    <row r="419" spans="7:9" x14ac:dyDescent="0.25">
      <c r="G419" s="668" t="str">
        <f>IF($A419="","",IFERROR(ROW(INDEX('Sch Parent TB Converter'!$ED$1:$ED$247,MATCH(TRUE,INDEX(ISNUMBER(SEARCH("x"&amp;A419&amp;"x",'Sch Parent TB Converter'!$ED$1:$ED$247)),0),0))),""))</f>
        <v/>
      </c>
      <c r="I419" s="658" t="str">
        <f t="shared" ca="1" si="9"/>
        <v/>
      </c>
    </row>
    <row r="420" spans="7:9" x14ac:dyDescent="0.25">
      <c r="G420" s="668" t="str">
        <f>IF($A420="","",IFERROR(ROW(INDEX('Sch Parent TB Converter'!$ED$1:$ED$247,MATCH(TRUE,INDEX(ISNUMBER(SEARCH("x"&amp;A420&amp;"x",'Sch Parent TB Converter'!$ED$1:$ED$247)),0),0))),""))</f>
        <v/>
      </c>
      <c r="I420" s="658" t="str">
        <f t="shared" ca="1" si="9"/>
        <v/>
      </c>
    </row>
    <row r="421" spans="7:9" x14ac:dyDescent="0.25">
      <c r="G421" s="668" t="str">
        <f>IF($A421="","",IFERROR(ROW(INDEX('Sch Parent TB Converter'!$ED$1:$ED$247,MATCH(TRUE,INDEX(ISNUMBER(SEARCH("x"&amp;A421&amp;"x",'Sch Parent TB Converter'!$ED$1:$ED$247)),0),0))),""))</f>
        <v/>
      </c>
      <c r="I421" s="658" t="str">
        <f t="shared" ca="1" si="9"/>
        <v/>
      </c>
    </row>
    <row r="422" spans="7:9" x14ac:dyDescent="0.25">
      <c r="G422" s="668" t="str">
        <f>IF($A422="","",IFERROR(ROW(INDEX('Sch Parent TB Converter'!$ED$1:$ED$247,MATCH(TRUE,INDEX(ISNUMBER(SEARCH("x"&amp;A422&amp;"x",'Sch Parent TB Converter'!$ED$1:$ED$247)),0),0))),""))</f>
        <v/>
      </c>
      <c r="I422" s="658" t="str">
        <f t="shared" ca="1" si="9"/>
        <v/>
      </c>
    </row>
    <row r="423" spans="7:9" x14ac:dyDescent="0.25">
      <c r="G423" s="668" t="str">
        <f>IF($A423="","",IFERROR(ROW(INDEX('Sch Parent TB Converter'!$ED$1:$ED$247,MATCH(TRUE,INDEX(ISNUMBER(SEARCH("x"&amp;A423&amp;"x",'Sch Parent TB Converter'!$ED$1:$ED$247)),0),0))),""))</f>
        <v/>
      </c>
      <c r="I423" s="658" t="str">
        <f t="shared" ca="1" si="9"/>
        <v/>
      </c>
    </row>
    <row r="424" spans="7:9" x14ac:dyDescent="0.25">
      <c r="G424" s="668" t="str">
        <f>IF($A424="","",IFERROR(ROW(INDEX('Sch Parent TB Converter'!$ED$1:$ED$247,MATCH(TRUE,INDEX(ISNUMBER(SEARCH("x"&amp;A424&amp;"x",'Sch Parent TB Converter'!$ED$1:$ED$247)),0),0))),""))</f>
        <v/>
      </c>
      <c r="I424" s="658" t="str">
        <f t="shared" ca="1" si="9"/>
        <v/>
      </c>
    </row>
    <row r="425" spans="7:9" x14ac:dyDescent="0.25">
      <c r="G425" s="668" t="str">
        <f>IF($A425="","",IFERROR(ROW(INDEX('Sch Parent TB Converter'!$ED$1:$ED$247,MATCH(TRUE,INDEX(ISNUMBER(SEARCH("x"&amp;A425&amp;"x",'Sch Parent TB Converter'!$ED$1:$ED$247)),0),0))),""))</f>
        <v/>
      </c>
      <c r="I425" s="658" t="str">
        <f t="shared" ca="1" si="9"/>
        <v/>
      </c>
    </row>
    <row r="426" spans="7:9" x14ac:dyDescent="0.25">
      <c r="G426" s="668" t="str">
        <f>IF($A426="","",IFERROR(ROW(INDEX('Sch Parent TB Converter'!$ED$1:$ED$247,MATCH(TRUE,INDEX(ISNUMBER(SEARCH("x"&amp;A426&amp;"x",'Sch Parent TB Converter'!$ED$1:$ED$247)),0),0))),""))</f>
        <v/>
      </c>
      <c r="I426" s="658" t="str">
        <f t="shared" ca="1" si="9"/>
        <v/>
      </c>
    </row>
    <row r="427" spans="7:9" x14ac:dyDescent="0.25">
      <c r="G427" s="668" t="str">
        <f>IF($A427="","",IFERROR(ROW(INDEX('Sch Parent TB Converter'!$ED$1:$ED$247,MATCH(TRUE,INDEX(ISNUMBER(SEARCH("x"&amp;A427&amp;"x",'Sch Parent TB Converter'!$ED$1:$ED$247)),0),0))),""))</f>
        <v/>
      </c>
      <c r="I427" s="658" t="str">
        <f t="shared" ca="1" si="9"/>
        <v/>
      </c>
    </row>
    <row r="428" spans="7:9" x14ac:dyDescent="0.25">
      <c r="G428" s="668" t="str">
        <f>IF($A428="","",IFERROR(ROW(INDEX('Sch Parent TB Converter'!$ED$1:$ED$247,MATCH(TRUE,INDEX(ISNUMBER(SEARCH("x"&amp;A428&amp;"x",'Sch Parent TB Converter'!$ED$1:$ED$247)),0),0))),""))</f>
        <v/>
      </c>
      <c r="I428" s="658" t="str">
        <f t="shared" ca="1" si="9"/>
        <v/>
      </c>
    </row>
    <row r="429" spans="7:9" x14ac:dyDescent="0.25">
      <c r="G429" s="668" t="str">
        <f>IF($A429="","",IFERROR(ROW(INDEX('Sch Parent TB Converter'!$ED$1:$ED$247,MATCH(TRUE,INDEX(ISNUMBER(SEARCH("x"&amp;A429&amp;"x",'Sch Parent TB Converter'!$ED$1:$ED$247)),0),0))),""))</f>
        <v/>
      </c>
      <c r="I429" s="658" t="str">
        <f t="shared" ca="1" si="9"/>
        <v/>
      </c>
    </row>
    <row r="430" spans="7:9" x14ac:dyDescent="0.25">
      <c r="G430" s="668" t="str">
        <f>IF($A430="","",IFERROR(ROW(INDEX('Sch Parent TB Converter'!$ED$1:$ED$247,MATCH(TRUE,INDEX(ISNUMBER(SEARCH("x"&amp;A430&amp;"x",'Sch Parent TB Converter'!$ED$1:$ED$247)),0),0))),""))</f>
        <v/>
      </c>
      <c r="I430" s="658" t="str">
        <f t="shared" ca="1" si="9"/>
        <v/>
      </c>
    </row>
    <row r="431" spans="7:9" x14ac:dyDescent="0.25">
      <c r="G431" s="668" t="str">
        <f>IF($A431="","",IFERROR(ROW(INDEX('Sch Parent TB Converter'!$ED$1:$ED$247,MATCH(TRUE,INDEX(ISNUMBER(SEARCH("x"&amp;A431&amp;"x",'Sch Parent TB Converter'!$ED$1:$ED$247)),0),0))),""))</f>
        <v/>
      </c>
      <c r="I431" s="658" t="str">
        <f t="shared" ca="1" si="9"/>
        <v/>
      </c>
    </row>
    <row r="432" spans="7:9" x14ac:dyDescent="0.25">
      <c r="G432" s="668" t="str">
        <f>IF($A432="","",IFERROR(ROW(INDEX('Sch Parent TB Converter'!$ED$1:$ED$247,MATCH(TRUE,INDEX(ISNUMBER(SEARCH("x"&amp;A432&amp;"x",'Sch Parent TB Converter'!$ED$1:$ED$247)),0),0))),""))</f>
        <v/>
      </c>
      <c r="I432" s="658" t="str">
        <f t="shared" ca="1" si="9"/>
        <v/>
      </c>
    </row>
    <row r="433" spans="7:9" x14ac:dyDescent="0.25">
      <c r="G433" s="668" t="str">
        <f>IF($A433="","",IFERROR(ROW(INDEX('Sch Parent TB Converter'!$ED$1:$ED$247,MATCH(TRUE,INDEX(ISNUMBER(SEARCH("x"&amp;A433&amp;"x",'Sch Parent TB Converter'!$ED$1:$ED$247)),0),0))),""))</f>
        <v/>
      </c>
      <c r="I433" s="658" t="str">
        <f t="shared" ca="1" si="9"/>
        <v/>
      </c>
    </row>
    <row r="434" spans="7:9" x14ac:dyDescent="0.25">
      <c r="G434" s="668" t="str">
        <f>IF($A434="","",IFERROR(ROW(INDEX('Sch Parent TB Converter'!$ED$1:$ED$247,MATCH(TRUE,INDEX(ISNUMBER(SEARCH("x"&amp;A434&amp;"x",'Sch Parent TB Converter'!$ED$1:$ED$247)),0),0))),""))</f>
        <v/>
      </c>
      <c r="I434" s="658" t="str">
        <f t="shared" ca="1" si="9"/>
        <v/>
      </c>
    </row>
    <row r="435" spans="7:9" x14ac:dyDescent="0.25">
      <c r="G435" s="668" t="str">
        <f>IF($A435="","",IFERROR(ROW(INDEX('Sch Parent TB Converter'!$ED$1:$ED$247,MATCH(TRUE,INDEX(ISNUMBER(SEARCH("x"&amp;A435&amp;"x",'Sch Parent TB Converter'!$ED$1:$ED$247)),0),0))),""))</f>
        <v/>
      </c>
      <c r="I435" s="658" t="str">
        <f t="shared" ca="1" si="9"/>
        <v/>
      </c>
    </row>
    <row r="436" spans="7:9" x14ac:dyDescent="0.25">
      <c r="G436" s="668" t="str">
        <f>IF($A436="","",IFERROR(ROW(INDEX('Sch Parent TB Converter'!$ED$1:$ED$247,MATCH(TRUE,INDEX(ISNUMBER(SEARCH("x"&amp;A436&amp;"x",'Sch Parent TB Converter'!$ED$1:$ED$247)),0),0))),""))</f>
        <v/>
      </c>
      <c r="I436" s="658" t="str">
        <f t="shared" ca="1" si="9"/>
        <v/>
      </c>
    </row>
    <row r="437" spans="7:9" x14ac:dyDescent="0.25">
      <c r="G437" s="668" t="str">
        <f>IF($A437="","",IFERROR(ROW(INDEX('Sch Parent TB Converter'!$ED$1:$ED$247,MATCH(TRUE,INDEX(ISNUMBER(SEARCH("x"&amp;A437&amp;"x",'Sch Parent TB Converter'!$ED$1:$ED$247)),0),0))),""))</f>
        <v/>
      </c>
      <c r="I437" s="658" t="str">
        <f t="shared" ca="1" si="9"/>
        <v/>
      </c>
    </row>
    <row r="438" spans="7:9" x14ac:dyDescent="0.25">
      <c r="G438" s="668" t="str">
        <f>IF($A438="","",IFERROR(ROW(INDEX('Sch Parent TB Converter'!$ED$1:$ED$247,MATCH(TRUE,INDEX(ISNUMBER(SEARCH("x"&amp;A438&amp;"x",'Sch Parent TB Converter'!$ED$1:$ED$247)),0),0))),""))</f>
        <v/>
      </c>
      <c r="I438" s="658" t="str">
        <f t="shared" ca="1" si="9"/>
        <v/>
      </c>
    </row>
    <row r="439" spans="7:9" x14ac:dyDescent="0.25">
      <c r="G439" s="668" t="str">
        <f>IF($A439="","",IFERROR(ROW(INDEX('Sch Parent TB Converter'!$ED$1:$ED$247,MATCH(TRUE,INDEX(ISNUMBER(SEARCH("x"&amp;A439&amp;"x",'Sch Parent TB Converter'!$ED$1:$ED$247)),0),0))),""))</f>
        <v/>
      </c>
      <c r="I439" s="658" t="str">
        <f t="shared" ca="1" si="9"/>
        <v/>
      </c>
    </row>
    <row r="440" spans="7:9" x14ac:dyDescent="0.25">
      <c r="G440" s="668" t="str">
        <f>IF($A440="","",IFERROR(ROW(INDEX('Sch Parent TB Converter'!$ED$1:$ED$247,MATCH(TRUE,INDEX(ISNUMBER(SEARCH("x"&amp;A440&amp;"x",'Sch Parent TB Converter'!$ED$1:$ED$247)),0),0))),""))</f>
        <v/>
      </c>
      <c r="I440" s="658" t="str">
        <f t="shared" ca="1" si="9"/>
        <v/>
      </c>
    </row>
    <row r="441" spans="7:9" x14ac:dyDescent="0.25">
      <c r="G441" s="668" t="str">
        <f>IF($A441="","",IFERROR(ROW(INDEX('Sch Parent TB Converter'!$ED$1:$ED$247,MATCH(TRUE,INDEX(ISNUMBER(SEARCH("x"&amp;A441&amp;"x",'Sch Parent TB Converter'!$ED$1:$ED$247)),0),0))),""))</f>
        <v/>
      </c>
      <c r="I441" s="658" t="str">
        <f t="shared" ca="1" si="9"/>
        <v/>
      </c>
    </row>
    <row r="442" spans="7:9" x14ac:dyDescent="0.25">
      <c r="G442" s="668" t="str">
        <f>IF($A442="","",IFERROR(ROW(INDEX('Sch Parent TB Converter'!$ED$1:$ED$247,MATCH(TRUE,INDEX(ISNUMBER(SEARCH("x"&amp;A442&amp;"x",'Sch Parent TB Converter'!$ED$1:$ED$247)),0),0))),""))</f>
        <v/>
      </c>
      <c r="I442" s="658" t="str">
        <f t="shared" ca="1" si="9"/>
        <v/>
      </c>
    </row>
    <row r="443" spans="7:9" x14ac:dyDescent="0.25">
      <c r="G443" s="668" t="str">
        <f>IF($A443="","",IFERROR(ROW(INDEX('Sch Parent TB Converter'!$ED$1:$ED$247,MATCH(TRUE,INDEX(ISNUMBER(SEARCH("x"&amp;A443&amp;"x",'Sch Parent TB Converter'!$ED$1:$ED$247)),0),0))),""))</f>
        <v/>
      </c>
      <c r="I443" s="658" t="str">
        <f t="shared" ca="1" si="9"/>
        <v/>
      </c>
    </row>
    <row r="444" spans="7:9" x14ac:dyDescent="0.25">
      <c r="G444" s="668" t="str">
        <f>IF($A444="","",IFERROR(ROW(INDEX('Sch Parent TB Converter'!$ED$1:$ED$247,MATCH(TRUE,INDEX(ISNUMBER(SEARCH("x"&amp;A444&amp;"x",'Sch Parent TB Converter'!$ED$1:$ED$247)),0),0))),""))</f>
        <v/>
      </c>
      <c r="I444" s="658" t="str">
        <f t="shared" ca="1" si="9"/>
        <v/>
      </c>
    </row>
    <row r="445" spans="7:9" x14ac:dyDescent="0.25">
      <c r="G445" s="668" t="str">
        <f>IF($A445="","",IFERROR(ROW(INDEX('Sch Parent TB Converter'!$ED$1:$ED$247,MATCH(TRUE,INDEX(ISNUMBER(SEARCH("x"&amp;A445&amp;"x",'Sch Parent TB Converter'!$ED$1:$ED$247)),0),0))),""))</f>
        <v/>
      </c>
      <c r="I445" s="658" t="str">
        <f t="shared" ca="1" si="9"/>
        <v/>
      </c>
    </row>
    <row r="446" spans="7:9" x14ac:dyDescent="0.25">
      <c r="G446" s="668" t="str">
        <f>IF($A446="","",IFERROR(ROW(INDEX('Sch Parent TB Converter'!$ED$1:$ED$247,MATCH(TRUE,INDEX(ISNUMBER(SEARCH("x"&amp;A446&amp;"x",'Sch Parent TB Converter'!$ED$1:$ED$247)),0),0))),""))</f>
        <v/>
      </c>
      <c r="I446" s="658" t="str">
        <f t="shared" ca="1" si="9"/>
        <v/>
      </c>
    </row>
    <row r="447" spans="7:9" x14ac:dyDescent="0.25">
      <c r="G447" s="668" t="str">
        <f>IF($A447="","",IFERROR(ROW(INDEX('Sch Parent TB Converter'!$ED$1:$ED$247,MATCH(TRUE,INDEX(ISNUMBER(SEARCH("x"&amp;A447&amp;"x",'Sch Parent TB Converter'!$ED$1:$ED$247)),0),0))),""))</f>
        <v/>
      </c>
      <c r="I447" s="658" t="str">
        <f t="shared" ca="1" si="9"/>
        <v/>
      </c>
    </row>
    <row r="448" spans="7:9" x14ac:dyDescent="0.25">
      <c r="G448" s="668" t="str">
        <f>IF($A448="","",IFERROR(ROW(INDEX('Sch Parent TB Converter'!$ED$1:$ED$247,MATCH(TRUE,INDEX(ISNUMBER(SEARCH("x"&amp;A448&amp;"x",'Sch Parent TB Converter'!$ED$1:$ED$247)),0),0))),""))</f>
        <v/>
      </c>
      <c r="I448" s="658" t="str">
        <f t="shared" ca="1" si="9"/>
        <v/>
      </c>
    </row>
    <row r="449" spans="7:9" x14ac:dyDescent="0.25">
      <c r="G449" s="668" t="str">
        <f>IF($A449="","",IFERROR(ROW(INDEX('Sch Parent TB Converter'!$ED$1:$ED$247,MATCH(TRUE,INDEX(ISNUMBER(SEARCH("x"&amp;A449&amp;"x",'Sch Parent TB Converter'!$ED$1:$ED$247)),0),0))),""))</f>
        <v/>
      </c>
      <c r="I449" s="658" t="str">
        <f t="shared" ca="1" si="9"/>
        <v/>
      </c>
    </row>
    <row r="450" spans="7:9" x14ac:dyDescent="0.25">
      <c r="G450" s="668" t="str">
        <f>IF($A450="","",IFERROR(ROW(INDEX('Sch Parent TB Converter'!$ED$1:$ED$247,MATCH(TRUE,INDEX(ISNUMBER(SEARCH("x"&amp;A450&amp;"x",'Sch Parent TB Converter'!$ED$1:$ED$247)),0),0))),""))</f>
        <v/>
      </c>
      <c r="I450" s="658" t="str">
        <f t="shared" ca="1" si="9"/>
        <v/>
      </c>
    </row>
    <row r="451" spans="7:9" x14ac:dyDescent="0.25">
      <c r="G451" s="668" t="str">
        <f>IF($A451="","",IFERROR(ROW(INDEX('Sch Parent TB Converter'!$ED$1:$ED$247,MATCH(TRUE,INDEX(ISNUMBER(SEARCH("x"&amp;A451&amp;"x",'Sch Parent TB Converter'!$ED$1:$ED$247)),0),0))),""))</f>
        <v/>
      </c>
      <c r="I451" s="658" t="str">
        <f t="shared" ca="1" si="9"/>
        <v/>
      </c>
    </row>
    <row r="452" spans="7:9" x14ac:dyDescent="0.25">
      <c r="G452" s="668" t="str">
        <f>IF($A452="","",IFERROR(ROW(INDEX('Sch Parent TB Converter'!$ED$1:$ED$247,MATCH(TRUE,INDEX(ISNUMBER(SEARCH("x"&amp;A452&amp;"x",'Sch Parent TB Converter'!$ED$1:$ED$247)),0),0))),""))</f>
        <v/>
      </c>
      <c r="I452" s="658" t="str">
        <f t="shared" ca="1" si="9"/>
        <v/>
      </c>
    </row>
    <row r="453" spans="7:9" x14ac:dyDescent="0.25">
      <c r="G453" s="668" t="str">
        <f>IF($A453="","",IFERROR(ROW(INDEX('Sch Parent TB Converter'!$ED$1:$ED$247,MATCH(TRUE,INDEX(ISNUMBER(SEARCH("x"&amp;A453&amp;"x",'Sch Parent TB Converter'!$ED$1:$ED$247)),0),0))),""))</f>
        <v/>
      </c>
      <c r="I453" s="658" t="str">
        <f t="shared" ca="1" si="9"/>
        <v/>
      </c>
    </row>
    <row r="454" spans="7:9" x14ac:dyDescent="0.25">
      <c r="G454" s="668" t="str">
        <f>IF($A454="","",IFERROR(ROW(INDEX('Sch Parent TB Converter'!$ED$1:$ED$247,MATCH(TRUE,INDEX(ISNUMBER(SEARCH("x"&amp;A454&amp;"x",'Sch Parent TB Converter'!$ED$1:$ED$247)),0),0))),""))</f>
        <v/>
      </c>
      <c r="I454" s="658" t="str">
        <f t="shared" ca="1" si="9"/>
        <v/>
      </c>
    </row>
    <row r="455" spans="7:9" x14ac:dyDescent="0.25">
      <c r="G455" s="668" t="str">
        <f>IF($A455="","",IFERROR(ROW(INDEX('Sch Parent TB Converter'!$ED$1:$ED$247,MATCH(TRUE,INDEX(ISNUMBER(SEARCH("x"&amp;A455&amp;"x",'Sch Parent TB Converter'!$ED$1:$ED$247)),0),0))),""))</f>
        <v/>
      </c>
      <c r="I455" s="658" t="str">
        <f t="shared" ca="1" si="9"/>
        <v/>
      </c>
    </row>
    <row r="456" spans="7:9" x14ac:dyDescent="0.25">
      <c r="G456" s="668" t="str">
        <f>IF($A456="","",IFERROR(ROW(INDEX('Sch Parent TB Converter'!$ED$1:$ED$247,MATCH(TRUE,INDEX(ISNUMBER(SEARCH("x"&amp;A456&amp;"x",'Sch Parent TB Converter'!$ED$1:$ED$247)),0),0))),""))</f>
        <v/>
      </c>
      <c r="I456" s="658" t="str">
        <f t="shared" ca="1" si="9"/>
        <v/>
      </c>
    </row>
    <row r="457" spans="7:9" x14ac:dyDescent="0.25">
      <c r="G457" s="668" t="str">
        <f>IF($A457="","",IFERROR(ROW(INDEX('Sch Parent TB Converter'!$ED$1:$ED$247,MATCH(TRUE,INDEX(ISNUMBER(SEARCH("x"&amp;A457&amp;"x",'Sch Parent TB Converter'!$ED$1:$ED$247)),0),0))),""))</f>
        <v/>
      </c>
      <c r="I457" s="658" t="str">
        <f t="shared" ca="1" si="9"/>
        <v/>
      </c>
    </row>
    <row r="458" spans="7:9" x14ac:dyDescent="0.25">
      <c r="G458" s="668" t="str">
        <f>IF($A458="","",IFERROR(ROW(INDEX('Sch Parent TB Converter'!$ED$1:$ED$247,MATCH(TRUE,INDEX(ISNUMBER(SEARCH("x"&amp;A458&amp;"x",'Sch Parent TB Converter'!$ED$1:$ED$247)),0),0))),""))</f>
        <v/>
      </c>
      <c r="I458" s="658" t="str">
        <f t="shared" ca="1" si="9"/>
        <v/>
      </c>
    </row>
    <row r="459" spans="7:9" x14ac:dyDescent="0.25">
      <c r="G459" s="668" t="str">
        <f>IF($A459="","",IFERROR(ROW(INDEX('Sch Parent TB Converter'!$ED$1:$ED$247,MATCH(TRUE,INDEX(ISNUMBER(SEARCH("x"&amp;A459&amp;"x",'Sch Parent TB Converter'!$ED$1:$ED$247)),0),0))),""))</f>
        <v/>
      </c>
      <c r="I459" s="658" t="str">
        <f t="shared" ca="1" si="9"/>
        <v/>
      </c>
    </row>
    <row r="460" spans="7:9" x14ac:dyDescent="0.25">
      <c r="G460" s="668" t="str">
        <f>IF($A460="","",IFERROR(ROW(INDEX('Sch Parent TB Converter'!$ED$1:$ED$247,MATCH(TRUE,INDEX(ISNUMBER(SEARCH("x"&amp;A460&amp;"x",'Sch Parent TB Converter'!$ED$1:$ED$247)),0),0))),""))</f>
        <v/>
      </c>
      <c r="I460" s="658" t="str">
        <f t="shared" ca="1" si="9"/>
        <v/>
      </c>
    </row>
    <row r="461" spans="7:9" x14ac:dyDescent="0.25">
      <c r="G461" s="668" t="str">
        <f>IF($A461="","",IFERROR(ROW(INDEX('Sch Parent TB Converter'!$ED$1:$ED$247,MATCH(TRUE,INDEX(ISNUMBER(SEARCH("x"&amp;A461&amp;"x",'Sch Parent TB Converter'!$ED$1:$ED$247)),0),0))),""))</f>
        <v/>
      </c>
      <c r="I461" s="658" t="str">
        <f t="shared" ca="1" si="9"/>
        <v/>
      </c>
    </row>
    <row r="462" spans="7:9" x14ac:dyDescent="0.25">
      <c r="G462" s="668" t="str">
        <f>IF($A462="","",IFERROR(ROW(INDEX('Sch Parent TB Converter'!$ED$1:$ED$247,MATCH(TRUE,INDEX(ISNUMBER(SEARCH("x"&amp;A462&amp;"x",'Sch Parent TB Converter'!$ED$1:$ED$247)),0),0))),""))</f>
        <v/>
      </c>
      <c r="I462" s="658" t="str">
        <f t="shared" ca="1" si="9"/>
        <v/>
      </c>
    </row>
    <row r="463" spans="7:9" x14ac:dyDescent="0.25">
      <c r="G463" s="668" t="str">
        <f>IF($A463="","",IFERROR(ROW(INDEX('Sch Parent TB Converter'!$ED$1:$ED$247,MATCH(TRUE,INDEX(ISNUMBER(SEARCH("x"&amp;A463&amp;"x",'Sch Parent TB Converter'!$ED$1:$ED$247)),0),0))),""))</f>
        <v/>
      </c>
      <c r="I463" s="658" t="str">
        <f t="shared" ca="1" si="9"/>
        <v/>
      </c>
    </row>
    <row r="464" spans="7:9" x14ac:dyDescent="0.25">
      <c r="G464" s="668" t="str">
        <f>IF($A464="","",IFERROR(ROW(INDEX('Sch Parent TB Converter'!$ED$1:$ED$247,MATCH(TRUE,INDEX(ISNUMBER(SEARCH("x"&amp;A464&amp;"x",'Sch Parent TB Converter'!$ED$1:$ED$247)),0),0))),""))</f>
        <v/>
      </c>
      <c r="I464" s="658" t="str">
        <f t="shared" ca="1" si="9"/>
        <v/>
      </c>
    </row>
    <row r="465" spans="7:9" x14ac:dyDescent="0.25">
      <c r="G465" s="668" t="str">
        <f>IF($A465="","",IFERROR(ROW(INDEX('Sch Parent TB Converter'!$ED$1:$ED$247,MATCH(TRUE,INDEX(ISNUMBER(SEARCH("x"&amp;A465&amp;"x",'Sch Parent TB Converter'!$ED$1:$ED$247)),0),0))),""))</f>
        <v/>
      </c>
      <c r="I465" s="658" t="str">
        <f t="shared" ref="I465:I510" ca="1" si="10">IF(AND($G465="",$A465=""),"",IF(AND($G465="",$A465&lt;&gt;""),"Missing from Converter Sheet",INDIRECT("'"&amp;$J$3&amp;"'!B"&amp;G465)))</f>
        <v/>
      </c>
    </row>
    <row r="466" spans="7:9" x14ac:dyDescent="0.25">
      <c r="G466" s="668" t="str">
        <f>IF($A466="","",IFERROR(ROW(INDEX('Sch Parent TB Converter'!$ED$1:$ED$247,MATCH(TRUE,INDEX(ISNUMBER(SEARCH("x"&amp;A466&amp;"x",'Sch Parent TB Converter'!$ED$1:$ED$247)),0),0))),""))</f>
        <v/>
      </c>
      <c r="I466" s="658" t="str">
        <f t="shared" ca="1" si="10"/>
        <v/>
      </c>
    </row>
    <row r="467" spans="7:9" x14ac:dyDescent="0.25">
      <c r="G467" s="668" t="str">
        <f>IF($A467="","",IFERROR(ROW(INDEX('Sch Parent TB Converter'!$ED$1:$ED$247,MATCH(TRUE,INDEX(ISNUMBER(SEARCH("x"&amp;A467&amp;"x",'Sch Parent TB Converter'!$ED$1:$ED$247)),0),0))),""))</f>
        <v/>
      </c>
      <c r="I467" s="658" t="str">
        <f t="shared" ca="1" si="10"/>
        <v/>
      </c>
    </row>
    <row r="468" spans="7:9" x14ac:dyDescent="0.25">
      <c r="G468" s="668" t="str">
        <f>IF($A468="","",IFERROR(ROW(INDEX('Sch Parent TB Converter'!$ED$1:$ED$247,MATCH(TRUE,INDEX(ISNUMBER(SEARCH("x"&amp;A468&amp;"x",'Sch Parent TB Converter'!$ED$1:$ED$247)),0),0))),""))</f>
        <v/>
      </c>
      <c r="I468" s="658" t="str">
        <f t="shared" ca="1" si="10"/>
        <v/>
      </c>
    </row>
    <row r="469" spans="7:9" x14ac:dyDescent="0.25">
      <c r="G469" s="668" t="str">
        <f>IF($A469="","",IFERROR(ROW(INDEX('Sch Parent TB Converter'!$ED$1:$ED$247,MATCH(TRUE,INDEX(ISNUMBER(SEARCH("x"&amp;A469&amp;"x",'Sch Parent TB Converter'!$ED$1:$ED$247)),0),0))),""))</f>
        <v/>
      </c>
      <c r="I469" s="658" t="str">
        <f t="shared" ca="1" si="10"/>
        <v/>
      </c>
    </row>
    <row r="470" spans="7:9" x14ac:dyDescent="0.25">
      <c r="G470" s="668" t="str">
        <f>IF($A470="","",IFERROR(ROW(INDEX('Sch Parent TB Converter'!$ED$1:$ED$247,MATCH(TRUE,INDEX(ISNUMBER(SEARCH("x"&amp;A470&amp;"x",'Sch Parent TB Converter'!$ED$1:$ED$247)),0),0))),""))</f>
        <v/>
      </c>
      <c r="I470" s="658" t="str">
        <f t="shared" ca="1" si="10"/>
        <v/>
      </c>
    </row>
    <row r="471" spans="7:9" x14ac:dyDescent="0.25">
      <c r="G471" s="668" t="str">
        <f>IF($A471="","",IFERROR(ROW(INDEX('Sch Parent TB Converter'!$ED$1:$ED$247,MATCH(TRUE,INDEX(ISNUMBER(SEARCH("x"&amp;A471&amp;"x",'Sch Parent TB Converter'!$ED$1:$ED$247)),0),0))),""))</f>
        <v/>
      </c>
      <c r="I471" s="658" t="str">
        <f t="shared" ca="1" si="10"/>
        <v/>
      </c>
    </row>
    <row r="472" spans="7:9" x14ac:dyDescent="0.25">
      <c r="G472" s="668" t="str">
        <f>IF($A472="","",IFERROR(ROW(INDEX('Sch Parent TB Converter'!$ED$1:$ED$247,MATCH(TRUE,INDEX(ISNUMBER(SEARCH("x"&amp;A472&amp;"x",'Sch Parent TB Converter'!$ED$1:$ED$247)),0),0))),""))</f>
        <v/>
      </c>
      <c r="I472" s="658" t="str">
        <f t="shared" ca="1" si="10"/>
        <v/>
      </c>
    </row>
    <row r="473" spans="7:9" x14ac:dyDescent="0.25">
      <c r="G473" s="668" t="str">
        <f>IF($A473="","",IFERROR(ROW(INDEX('Sch Parent TB Converter'!$ED$1:$ED$247,MATCH(TRUE,INDEX(ISNUMBER(SEARCH("x"&amp;A473&amp;"x",'Sch Parent TB Converter'!$ED$1:$ED$247)),0),0))),""))</f>
        <v/>
      </c>
      <c r="I473" s="658" t="str">
        <f t="shared" ca="1" si="10"/>
        <v/>
      </c>
    </row>
    <row r="474" spans="7:9" x14ac:dyDescent="0.25">
      <c r="G474" s="668" t="str">
        <f>IF($A474="","",IFERROR(ROW(INDEX('Sch Parent TB Converter'!$ED$1:$ED$247,MATCH(TRUE,INDEX(ISNUMBER(SEARCH("x"&amp;A474&amp;"x",'Sch Parent TB Converter'!$ED$1:$ED$247)),0),0))),""))</f>
        <v/>
      </c>
      <c r="I474" s="658" t="str">
        <f t="shared" ca="1" si="10"/>
        <v/>
      </c>
    </row>
    <row r="475" spans="7:9" x14ac:dyDescent="0.25">
      <c r="G475" s="668" t="str">
        <f>IF($A475="","",IFERROR(ROW(INDEX('Sch Parent TB Converter'!$ED$1:$ED$247,MATCH(TRUE,INDEX(ISNUMBER(SEARCH("x"&amp;A475&amp;"x",'Sch Parent TB Converter'!$ED$1:$ED$247)),0),0))),""))</f>
        <v/>
      </c>
      <c r="I475" s="658" t="str">
        <f t="shared" ca="1" si="10"/>
        <v/>
      </c>
    </row>
    <row r="476" spans="7:9" x14ac:dyDescent="0.25">
      <c r="G476" s="668" t="str">
        <f>IF($A476="","",IFERROR(ROW(INDEX('Sch Parent TB Converter'!$ED$1:$ED$247,MATCH(TRUE,INDEX(ISNUMBER(SEARCH("x"&amp;A476&amp;"x",'Sch Parent TB Converter'!$ED$1:$ED$247)),0),0))),""))</f>
        <v/>
      </c>
      <c r="I476" s="658" t="str">
        <f t="shared" ca="1" si="10"/>
        <v/>
      </c>
    </row>
    <row r="477" spans="7:9" x14ac:dyDescent="0.25">
      <c r="G477" s="668" t="str">
        <f>IF($A477="","",IFERROR(ROW(INDEX('Sch Parent TB Converter'!$ED$1:$ED$247,MATCH(TRUE,INDEX(ISNUMBER(SEARCH("x"&amp;A477&amp;"x",'Sch Parent TB Converter'!$ED$1:$ED$247)),0),0))),""))</f>
        <v/>
      </c>
      <c r="I477" s="658" t="str">
        <f t="shared" ca="1" si="10"/>
        <v/>
      </c>
    </row>
    <row r="478" spans="7:9" x14ac:dyDescent="0.25">
      <c r="G478" s="668" t="str">
        <f>IF($A478="","",IFERROR(ROW(INDEX('Sch Parent TB Converter'!$ED$1:$ED$247,MATCH(TRUE,INDEX(ISNUMBER(SEARCH("x"&amp;A478&amp;"x",'Sch Parent TB Converter'!$ED$1:$ED$247)),0),0))),""))</f>
        <v/>
      </c>
      <c r="I478" s="658" t="str">
        <f t="shared" ca="1" si="10"/>
        <v/>
      </c>
    </row>
    <row r="479" spans="7:9" x14ac:dyDescent="0.25">
      <c r="G479" s="668" t="str">
        <f>IF($A479="","",IFERROR(ROW(INDEX('Sch Parent TB Converter'!$ED$1:$ED$247,MATCH(TRUE,INDEX(ISNUMBER(SEARCH("x"&amp;A479&amp;"x",'Sch Parent TB Converter'!$ED$1:$ED$247)),0),0))),""))</f>
        <v/>
      </c>
      <c r="I479" s="658" t="str">
        <f t="shared" ca="1" si="10"/>
        <v/>
      </c>
    </row>
    <row r="480" spans="7:9" x14ac:dyDescent="0.25">
      <c r="G480" s="668" t="str">
        <f>IF($A480="","",IFERROR(ROW(INDEX('Sch Parent TB Converter'!$ED$1:$ED$247,MATCH(TRUE,INDEX(ISNUMBER(SEARCH("x"&amp;A480&amp;"x",'Sch Parent TB Converter'!$ED$1:$ED$247)),0),0))),""))</f>
        <v/>
      </c>
      <c r="I480" s="658" t="str">
        <f t="shared" ca="1" si="10"/>
        <v/>
      </c>
    </row>
    <row r="481" spans="7:9" x14ac:dyDescent="0.25">
      <c r="G481" s="668" t="str">
        <f>IF($A481="","",IFERROR(ROW(INDEX('Sch Parent TB Converter'!$ED$1:$ED$247,MATCH(TRUE,INDEX(ISNUMBER(SEARCH("x"&amp;A481&amp;"x",'Sch Parent TB Converter'!$ED$1:$ED$247)),0),0))),""))</f>
        <v/>
      </c>
      <c r="I481" s="658" t="str">
        <f t="shared" ca="1" si="10"/>
        <v/>
      </c>
    </row>
    <row r="482" spans="7:9" x14ac:dyDescent="0.25">
      <c r="G482" s="668" t="str">
        <f>IF($A482="","",IFERROR(ROW(INDEX('Sch Parent TB Converter'!$ED$1:$ED$247,MATCH(TRUE,INDEX(ISNUMBER(SEARCH("x"&amp;A482&amp;"x",'Sch Parent TB Converter'!$ED$1:$ED$247)),0),0))),""))</f>
        <v/>
      </c>
      <c r="I482" s="658" t="str">
        <f t="shared" ca="1" si="10"/>
        <v/>
      </c>
    </row>
    <row r="483" spans="7:9" x14ac:dyDescent="0.25">
      <c r="G483" s="668" t="str">
        <f>IF($A483="","",IFERROR(ROW(INDEX('Sch Parent TB Converter'!$ED$1:$ED$247,MATCH(TRUE,INDEX(ISNUMBER(SEARCH("x"&amp;A483&amp;"x",'Sch Parent TB Converter'!$ED$1:$ED$247)),0),0))),""))</f>
        <v/>
      </c>
      <c r="I483" s="658" t="str">
        <f t="shared" ca="1" si="10"/>
        <v/>
      </c>
    </row>
    <row r="484" spans="7:9" x14ac:dyDescent="0.25">
      <c r="G484" s="668" t="str">
        <f>IF($A484="","",IFERROR(ROW(INDEX('Sch Parent TB Converter'!$ED$1:$ED$247,MATCH(TRUE,INDEX(ISNUMBER(SEARCH("x"&amp;A484&amp;"x",'Sch Parent TB Converter'!$ED$1:$ED$247)),0),0))),""))</f>
        <v/>
      </c>
      <c r="I484" s="658" t="str">
        <f t="shared" ca="1" si="10"/>
        <v/>
      </c>
    </row>
    <row r="485" spans="7:9" x14ac:dyDescent="0.25">
      <c r="G485" s="668" t="str">
        <f>IF($A485="","",IFERROR(ROW(INDEX('Sch Parent TB Converter'!$ED$1:$ED$247,MATCH(TRUE,INDEX(ISNUMBER(SEARCH("x"&amp;A485&amp;"x",'Sch Parent TB Converter'!$ED$1:$ED$247)),0),0))),""))</f>
        <v/>
      </c>
      <c r="I485" s="658" t="str">
        <f t="shared" ca="1" si="10"/>
        <v/>
      </c>
    </row>
    <row r="486" spans="7:9" x14ac:dyDescent="0.25">
      <c r="G486" s="668" t="str">
        <f>IF($A486="","",IFERROR(ROW(INDEX('Sch Parent TB Converter'!$ED$1:$ED$247,MATCH(TRUE,INDEX(ISNUMBER(SEARCH("x"&amp;A486&amp;"x",'Sch Parent TB Converter'!$ED$1:$ED$247)),0),0))),""))</f>
        <v/>
      </c>
      <c r="I486" s="658" t="str">
        <f t="shared" ca="1" si="10"/>
        <v/>
      </c>
    </row>
    <row r="487" spans="7:9" x14ac:dyDescent="0.25">
      <c r="G487" s="668" t="str">
        <f>IF($A487="","",IFERROR(ROW(INDEX('Sch Parent TB Converter'!$ED$1:$ED$247,MATCH(TRUE,INDEX(ISNUMBER(SEARCH("x"&amp;A487&amp;"x",'Sch Parent TB Converter'!$ED$1:$ED$247)),0),0))),""))</f>
        <v/>
      </c>
      <c r="I487" s="658" t="str">
        <f t="shared" ca="1" si="10"/>
        <v/>
      </c>
    </row>
    <row r="488" spans="7:9" x14ac:dyDescent="0.25">
      <c r="G488" s="668" t="str">
        <f>IF($A488="","",IFERROR(ROW(INDEX('Sch Parent TB Converter'!$ED$1:$ED$247,MATCH(TRUE,INDEX(ISNUMBER(SEARCH("x"&amp;A488&amp;"x",'Sch Parent TB Converter'!$ED$1:$ED$247)),0),0))),""))</f>
        <v/>
      </c>
      <c r="I488" s="658" t="str">
        <f t="shared" ca="1" si="10"/>
        <v/>
      </c>
    </row>
    <row r="489" spans="7:9" x14ac:dyDescent="0.25">
      <c r="G489" s="668" t="str">
        <f>IF($A489="","",IFERROR(ROW(INDEX('Sch Parent TB Converter'!$ED$1:$ED$247,MATCH(TRUE,INDEX(ISNUMBER(SEARCH("x"&amp;A489&amp;"x",'Sch Parent TB Converter'!$ED$1:$ED$247)),0),0))),""))</f>
        <v/>
      </c>
      <c r="I489" s="658" t="str">
        <f t="shared" ca="1" si="10"/>
        <v/>
      </c>
    </row>
    <row r="490" spans="7:9" x14ac:dyDescent="0.25">
      <c r="G490" s="668" t="str">
        <f>IF($A490="","",IFERROR(ROW(INDEX('Sch Parent TB Converter'!$ED$1:$ED$247,MATCH(TRUE,INDEX(ISNUMBER(SEARCH("x"&amp;A490&amp;"x",'Sch Parent TB Converter'!$ED$1:$ED$247)),0),0))),""))</f>
        <v/>
      </c>
      <c r="I490" s="658" t="str">
        <f t="shared" ca="1" si="10"/>
        <v/>
      </c>
    </row>
    <row r="491" spans="7:9" x14ac:dyDescent="0.25">
      <c r="G491" s="668" t="str">
        <f>IF($A491="","",IFERROR(ROW(INDEX('Sch Parent TB Converter'!$ED$1:$ED$247,MATCH(TRUE,INDEX(ISNUMBER(SEARCH("x"&amp;A491&amp;"x",'Sch Parent TB Converter'!$ED$1:$ED$247)),0),0))),""))</f>
        <v/>
      </c>
      <c r="I491" s="658" t="str">
        <f t="shared" ca="1" si="10"/>
        <v/>
      </c>
    </row>
    <row r="492" spans="7:9" x14ac:dyDescent="0.25">
      <c r="G492" s="668" t="str">
        <f>IF($A492="","",IFERROR(ROW(INDEX('Sch Parent TB Converter'!$ED$1:$ED$247,MATCH(TRUE,INDEX(ISNUMBER(SEARCH("x"&amp;A492&amp;"x",'Sch Parent TB Converter'!$ED$1:$ED$247)),0),0))),""))</f>
        <v/>
      </c>
      <c r="I492" s="658" t="str">
        <f t="shared" ca="1" si="10"/>
        <v/>
      </c>
    </row>
    <row r="493" spans="7:9" x14ac:dyDescent="0.25">
      <c r="G493" s="668" t="str">
        <f>IF($A493="","",IFERROR(ROW(INDEX('Sch Parent TB Converter'!$ED$1:$ED$247,MATCH(TRUE,INDEX(ISNUMBER(SEARCH("x"&amp;A493&amp;"x",'Sch Parent TB Converter'!$ED$1:$ED$247)),0),0))),""))</f>
        <v/>
      </c>
      <c r="I493" s="658" t="str">
        <f t="shared" ca="1" si="10"/>
        <v/>
      </c>
    </row>
    <row r="494" spans="7:9" x14ac:dyDescent="0.25">
      <c r="G494" s="668" t="str">
        <f>IF($A494="","",IFERROR(ROW(INDEX('Sch Parent TB Converter'!$ED$1:$ED$247,MATCH(TRUE,INDEX(ISNUMBER(SEARCH("x"&amp;A494&amp;"x",'Sch Parent TB Converter'!$ED$1:$ED$247)),0),0))),""))</f>
        <v/>
      </c>
      <c r="I494" s="658" t="str">
        <f t="shared" ca="1" si="10"/>
        <v/>
      </c>
    </row>
    <row r="495" spans="7:9" x14ac:dyDescent="0.25">
      <c r="G495" s="668" t="str">
        <f>IF($A495="","",IFERROR(ROW(INDEX('Sch Parent TB Converter'!$ED$1:$ED$247,MATCH(TRUE,INDEX(ISNUMBER(SEARCH("x"&amp;A495&amp;"x",'Sch Parent TB Converter'!$ED$1:$ED$247)),0),0))),""))</f>
        <v/>
      </c>
      <c r="I495" s="658" t="str">
        <f t="shared" ca="1" si="10"/>
        <v/>
      </c>
    </row>
    <row r="496" spans="7:9" x14ac:dyDescent="0.25">
      <c r="G496" s="668" t="str">
        <f>IF($A496="","",IFERROR(ROW(INDEX('Sch Parent TB Converter'!$ED$1:$ED$247,MATCH(TRUE,INDEX(ISNUMBER(SEARCH("x"&amp;A496&amp;"x",'Sch Parent TB Converter'!$ED$1:$ED$247)),0),0))),""))</f>
        <v/>
      </c>
      <c r="I496" s="658" t="str">
        <f t="shared" ca="1" si="10"/>
        <v/>
      </c>
    </row>
    <row r="497" spans="7:9" x14ac:dyDescent="0.25">
      <c r="G497" s="668" t="str">
        <f>IF($A497="","",IFERROR(ROW(INDEX('Sch Parent TB Converter'!$ED$1:$ED$247,MATCH(TRUE,INDEX(ISNUMBER(SEARCH("x"&amp;A497&amp;"x",'Sch Parent TB Converter'!$ED$1:$ED$247)),0),0))),""))</f>
        <v/>
      </c>
      <c r="I497" s="658" t="str">
        <f t="shared" ca="1" si="10"/>
        <v/>
      </c>
    </row>
    <row r="498" spans="7:9" x14ac:dyDescent="0.25">
      <c r="G498" s="668" t="str">
        <f>IF($A498="","",IFERROR(ROW(INDEX('Sch Parent TB Converter'!$ED$1:$ED$247,MATCH(TRUE,INDEX(ISNUMBER(SEARCH("x"&amp;A498&amp;"x",'Sch Parent TB Converter'!$ED$1:$ED$247)),0),0))),""))</f>
        <v/>
      </c>
      <c r="I498" s="658" t="str">
        <f t="shared" ca="1" si="10"/>
        <v/>
      </c>
    </row>
    <row r="499" spans="7:9" x14ac:dyDescent="0.25">
      <c r="G499" s="668" t="str">
        <f>IF($A499="","",IFERROR(ROW(INDEX('Sch Parent TB Converter'!$ED$1:$ED$247,MATCH(TRUE,INDEX(ISNUMBER(SEARCH("x"&amp;A499&amp;"x",'Sch Parent TB Converter'!$ED$1:$ED$247)),0),0))),""))</f>
        <v/>
      </c>
      <c r="I499" s="658" t="str">
        <f t="shared" ca="1" si="10"/>
        <v/>
      </c>
    </row>
    <row r="500" spans="7:9" x14ac:dyDescent="0.25">
      <c r="G500" s="668" t="str">
        <f>IF($A500="","",IFERROR(ROW(INDEX('Sch Parent TB Converter'!$ED$1:$ED$247,MATCH(TRUE,INDEX(ISNUMBER(SEARCH("x"&amp;A500&amp;"x",'Sch Parent TB Converter'!$ED$1:$ED$247)),0),0))),""))</f>
        <v/>
      </c>
      <c r="I500" s="658" t="str">
        <f t="shared" ca="1" si="10"/>
        <v/>
      </c>
    </row>
    <row r="501" spans="7:9" x14ac:dyDescent="0.25">
      <c r="G501" s="668" t="str">
        <f>IF($A501="","",IFERROR(ROW(INDEX('Sch Parent TB Converter'!$ED$1:$ED$247,MATCH(TRUE,INDEX(ISNUMBER(SEARCH("x"&amp;A501&amp;"x",'Sch Parent TB Converter'!$ED$1:$ED$247)),0),0))),""))</f>
        <v/>
      </c>
      <c r="I501" s="658" t="str">
        <f t="shared" ca="1" si="10"/>
        <v/>
      </c>
    </row>
    <row r="502" spans="7:9" x14ac:dyDescent="0.25">
      <c r="G502" s="668" t="str">
        <f>IF($A502="","",IFERROR(ROW(INDEX('Sch Parent TB Converter'!$ED$1:$ED$247,MATCH(TRUE,INDEX(ISNUMBER(SEARCH("x"&amp;A502&amp;"x",'Sch Parent TB Converter'!$ED$1:$ED$247)),0),0))),""))</f>
        <v/>
      </c>
      <c r="I502" s="658" t="str">
        <f t="shared" ca="1" si="10"/>
        <v/>
      </c>
    </row>
    <row r="503" spans="7:9" x14ac:dyDescent="0.25">
      <c r="G503" s="668" t="str">
        <f>IF($A503="","",IFERROR(ROW(INDEX('Sch Parent TB Converter'!$ED$1:$ED$247,MATCH(TRUE,INDEX(ISNUMBER(SEARCH("x"&amp;A503&amp;"x",'Sch Parent TB Converter'!$ED$1:$ED$247)),0),0))),""))</f>
        <v/>
      </c>
      <c r="I503" s="658" t="str">
        <f t="shared" ca="1" si="10"/>
        <v/>
      </c>
    </row>
    <row r="504" spans="7:9" x14ac:dyDescent="0.25">
      <c r="G504" s="668" t="str">
        <f>IF($A504="","",IFERROR(ROW(INDEX('Sch Parent TB Converter'!$ED$1:$ED$247,MATCH(TRUE,INDEX(ISNUMBER(SEARCH("x"&amp;A504&amp;"x",'Sch Parent TB Converter'!$ED$1:$ED$247)),0),0))),""))</f>
        <v/>
      </c>
      <c r="I504" s="658" t="str">
        <f t="shared" ca="1" si="10"/>
        <v/>
      </c>
    </row>
    <row r="505" spans="7:9" x14ac:dyDescent="0.25">
      <c r="G505" s="668" t="str">
        <f>IF($A505="","",IFERROR(ROW(INDEX('Sch Parent TB Converter'!$ED$1:$ED$247,MATCH(TRUE,INDEX(ISNUMBER(SEARCH("x"&amp;A505&amp;"x",'Sch Parent TB Converter'!$ED$1:$ED$247)),0),0))),""))</f>
        <v/>
      </c>
      <c r="I505" s="658" t="str">
        <f t="shared" ca="1" si="10"/>
        <v/>
      </c>
    </row>
    <row r="506" spans="7:9" x14ac:dyDescent="0.25">
      <c r="G506" s="668" t="str">
        <f>IF($A506="","",IFERROR(ROW(INDEX('Sch Parent TB Converter'!$ED$1:$ED$247,MATCH(TRUE,INDEX(ISNUMBER(SEARCH("x"&amp;A506&amp;"x",'Sch Parent TB Converter'!$ED$1:$ED$247)),0),0))),""))</f>
        <v/>
      </c>
      <c r="I506" s="658" t="str">
        <f t="shared" ca="1" si="10"/>
        <v/>
      </c>
    </row>
    <row r="507" spans="7:9" x14ac:dyDescent="0.25">
      <c r="G507" s="668" t="str">
        <f>IF($A507="","",IFERROR(ROW(INDEX('Sch Parent TB Converter'!$ED$1:$ED$247,MATCH(TRUE,INDEX(ISNUMBER(SEARCH("x"&amp;A507&amp;"x",'Sch Parent TB Converter'!$ED$1:$ED$247)),0),0))),""))</f>
        <v/>
      </c>
      <c r="I507" s="658" t="str">
        <f t="shared" ca="1" si="10"/>
        <v/>
      </c>
    </row>
    <row r="508" spans="7:9" x14ac:dyDescent="0.25">
      <c r="G508" s="668" t="str">
        <f>IF($A508="","",IFERROR(ROW(INDEX('Sch Parent TB Converter'!$ED$1:$ED$247,MATCH(TRUE,INDEX(ISNUMBER(SEARCH("x"&amp;A508&amp;"x",'Sch Parent TB Converter'!$ED$1:$ED$247)),0),0))),""))</f>
        <v/>
      </c>
      <c r="I508" s="658" t="str">
        <f t="shared" ca="1" si="10"/>
        <v/>
      </c>
    </row>
    <row r="509" spans="7:9" x14ac:dyDescent="0.25">
      <c r="G509" s="668" t="str">
        <f>IF($A509="","",IFERROR(ROW(INDEX('Sch Parent TB Converter'!$ED$1:$ED$247,MATCH(TRUE,INDEX(ISNUMBER(SEARCH("x"&amp;A509&amp;"x",'Sch Parent TB Converter'!$ED$1:$ED$247)),0),0))),""))</f>
        <v/>
      </c>
      <c r="I509" s="658" t="str">
        <f t="shared" ca="1" si="10"/>
        <v/>
      </c>
    </row>
    <row r="510" spans="7:9" x14ac:dyDescent="0.25">
      <c r="G510" s="668" t="str">
        <f>IF($A510="","",IFERROR(ROW(INDEX('Sch Parent TB Converter'!$ED$1:$ED$247,MATCH(TRUE,INDEX(ISNUMBER(SEARCH("x"&amp;A510&amp;"x",'Sch Parent TB Converter'!$ED$1:$ED$247)),0),0))),""))</f>
        <v/>
      </c>
      <c r="I510" s="658" t="str">
        <f t="shared" ca="1" si="10"/>
        <v/>
      </c>
    </row>
    <row r="511" spans="7:9" x14ac:dyDescent="0.25">
      <c r="I511" s="658" t="str">
        <f t="shared" ref="I511:I517" ca="1" si="11">IF(AND($G511="",$A511=""),"",IF(AND($G511="",$A511&lt;&gt;""),"Missing from Converter Sheet",INDIRECT("'"&amp;$J$3&amp;"'!B"&amp;G511)))</f>
        <v/>
      </c>
    </row>
    <row r="512" spans="7:9" x14ac:dyDescent="0.25">
      <c r="I512" s="658" t="str">
        <f t="shared" ca="1" si="11"/>
        <v/>
      </c>
    </row>
    <row r="513" spans="1:9" x14ac:dyDescent="0.25">
      <c r="I513" s="658" t="str">
        <f t="shared" ca="1" si="11"/>
        <v/>
      </c>
    </row>
    <row r="514" spans="1:9" x14ac:dyDescent="0.25">
      <c r="I514" s="658" t="str">
        <f t="shared" ca="1" si="11"/>
        <v/>
      </c>
    </row>
    <row r="515" spans="1:9" x14ac:dyDescent="0.25">
      <c r="I515" s="658" t="str">
        <f t="shared" ca="1" si="11"/>
        <v/>
      </c>
    </row>
    <row r="516" spans="1:9" x14ac:dyDescent="0.25">
      <c r="I516" s="658" t="str">
        <f t="shared" ca="1" si="11"/>
        <v/>
      </c>
    </row>
    <row r="517" spans="1:9" x14ac:dyDescent="0.25">
      <c r="I517" s="658" t="str">
        <f t="shared" ca="1" si="11"/>
        <v/>
      </c>
    </row>
    <row r="518" spans="1:9" x14ac:dyDescent="0.25">
      <c r="A518" s="1170">
        <v>1</v>
      </c>
      <c r="B518" s="678">
        <v>1</v>
      </c>
      <c r="C518" s="679"/>
      <c r="D518" s="680"/>
      <c r="E518" s="678"/>
      <c r="F518" s="678"/>
      <c r="G518" s="1173">
        <v>1</v>
      </c>
      <c r="H518" s="678">
        <v>1</v>
      </c>
      <c r="I518" s="678">
        <v>0</v>
      </c>
    </row>
  </sheetData>
  <autoFilter ref="A2:I510" xr:uid="{00000000-0009-0000-0000-000002000000}"/>
  <conditionalFormatting sqref="A9">
    <cfRule type="duplicateValues" dxfId="113" priority="3"/>
  </conditionalFormatting>
  <conditionalFormatting sqref="A127">
    <cfRule type="duplicateValues" dxfId="112" priority="1"/>
  </conditionalFormatting>
  <conditionalFormatting sqref="C1:F1">
    <cfRule type="containsText" dxfId="111" priority="5" operator="containsText" text="Does Not">
      <formula>NOT(ISERROR(SEARCH("Does Not",C1)))</formula>
    </cfRule>
    <cfRule type="containsText" dxfId="110" priority="6" operator="containsText" text="Balances">
      <formula>NOT(ISERROR(SEARCH("Balances",C1)))</formula>
    </cfRule>
  </conditionalFormatting>
  <conditionalFormatting sqref="I3:I518">
    <cfRule type="cellIs" dxfId="109" priority="4" operator="equal">
      <formula>"Missing from Converter Sheet"</formula>
    </cfRule>
  </conditionalFormatting>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rgb="FFFFFF00"/>
  </sheetPr>
  <dimension ref="A1:EE249"/>
  <sheetViews>
    <sheetView showGridLines="0" zoomScale="90" zoomScaleNormal="90" workbookViewId="0">
      <pane ySplit="13" topLeftCell="A14" activePane="bottomLeft" state="frozen"/>
      <selection activeCell="C363" sqref="C361:M369"/>
      <selection pane="bottomLeft" activeCell="A14" sqref="A14"/>
    </sheetView>
  </sheetViews>
  <sheetFormatPr defaultColWidth="9.1796875" defaultRowHeight="12.5" x14ac:dyDescent="0.25"/>
  <cols>
    <col min="1" max="1" width="8.54296875" style="182" customWidth="1"/>
    <col min="2" max="2" width="66.1796875" style="182" customWidth="1"/>
    <col min="3" max="3" width="19.54296875" style="182" bestFit="1" customWidth="1"/>
    <col min="4" max="6" width="18.54296875" style="185" customWidth="1"/>
    <col min="7" max="7" width="12.1796875" style="200" customWidth="1"/>
    <col min="8" max="132" width="12.1796875" style="185" customWidth="1"/>
    <col min="133" max="133" width="11.81640625" style="185" customWidth="1"/>
    <col min="134" max="134" width="1" style="182" customWidth="1"/>
    <col min="135" max="135" width="1.26953125" style="182" customWidth="1"/>
    <col min="136" max="136" width="2" style="182" customWidth="1"/>
    <col min="137" max="16384" width="9.1796875" style="182"/>
  </cols>
  <sheetData>
    <row r="1" spans="1:135" ht="13" x14ac:dyDescent="0.3">
      <c r="A1" s="202" t="s">
        <v>144</v>
      </c>
      <c r="B1" s="203"/>
      <c r="C1" s="203"/>
      <c r="D1" s="203"/>
      <c r="E1" s="203"/>
      <c r="F1" s="203"/>
      <c r="EC1" s="201"/>
    </row>
    <row r="2" spans="1:135" ht="12.75" customHeight="1" x14ac:dyDescent="0.25">
      <c r="A2" s="1519" t="s">
        <v>145</v>
      </c>
      <c r="B2" s="1521"/>
      <c r="C2" s="1521"/>
      <c r="D2" s="1521"/>
      <c r="E2" s="1521"/>
      <c r="F2" s="1522"/>
      <c r="EC2" s="201"/>
    </row>
    <row r="3" spans="1:135" x14ac:dyDescent="0.25">
      <c r="A3" s="1521"/>
      <c r="B3" s="1521"/>
      <c r="C3" s="1521"/>
      <c r="D3" s="1521"/>
      <c r="E3" s="1521"/>
      <c r="F3" s="1522"/>
      <c r="EC3" s="201"/>
    </row>
    <row r="4" spans="1:135" x14ac:dyDescent="0.25">
      <c r="A4" s="606"/>
      <c r="B4" s="606"/>
      <c r="C4" s="606"/>
      <c r="D4" s="606"/>
      <c r="E4" s="606"/>
      <c r="F4" s="853"/>
      <c r="I4" s="227"/>
      <c r="EC4" s="201"/>
    </row>
    <row r="5" spans="1:135" ht="13" x14ac:dyDescent="0.25">
      <c r="A5" s="754" t="s">
        <v>146</v>
      </c>
      <c r="B5" s="606"/>
      <c r="C5" s="606"/>
      <c r="D5" s="606"/>
      <c r="E5" s="606"/>
      <c r="F5" s="606"/>
      <c r="I5" s="227"/>
      <c r="EC5" s="201"/>
    </row>
    <row r="6" spans="1:135" ht="29.5" customHeight="1" x14ac:dyDescent="0.25">
      <c r="A6" s="1519" t="s">
        <v>147</v>
      </c>
      <c r="B6" s="1521"/>
      <c r="C6" s="1521"/>
      <c r="D6" s="1521"/>
      <c r="E6" s="1521"/>
      <c r="F6" s="1522"/>
      <c r="I6" s="227"/>
      <c r="EC6" s="201"/>
    </row>
    <row r="7" spans="1:135" x14ac:dyDescent="0.25">
      <c r="A7" s="606"/>
      <c r="B7" s="606"/>
      <c r="C7" s="606"/>
      <c r="D7" s="606"/>
      <c r="E7" s="606"/>
      <c r="F7" s="606"/>
      <c r="I7" s="227"/>
      <c r="EC7" s="201"/>
    </row>
    <row r="8" spans="1:135" ht="12.75" customHeight="1" x14ac:dyDescent="0.25">
      <c r="A8" s="1519" t="s">
        <v>148</v>
      </c>
      <c r="B8" s="1519"/>
      <c r="C8" s="1519"/>
      <c r="D8" s="1519"/>
      <c r="E8" s="1519"/>
      <c r="F8" s="1520"/>
      <c r="I8" s="227"/>
      <c r="EC8" s="201"/>
    </row>
    <row r="9" spans="1:135" x14ac:dyDescent="0.25">
      <c r="A9" s="606"/>
      <c r="B9" s="606"/>
      <c r="C9" s="606"/>
      <c r="D9" s="606"/>
      <c r="E9" s="606"/>
      <c r="F9" s="606"/>
      <c r="EC9" s="201"/>
    </row>
    <row r="10" spans="1:135" ht="12.75" customHeight="1" x14ac:dyDescent="0.25">
      <c r="A10" s="1519" t="s">
        <v>149</v>
      </c>
      <c r="B10" s="1521"/>
      <c r="C10" s="1521"/>
      <c r="D10" s="1521"/>
      <c r="E10" s="1521"/>
      <c r="F10" s="1522"/>
      <c r="EC10" s="201"/>
    </row>
    <row r="11" spans="1:135" x14ac:dyDescent="0.25">
      <c r="A11" s="606"/>
      <c r="B11" s="606"/>
      <c r="C11" s="606"/>
      <c r="D11" s="606"/>
      <c r="E11" s="606"/>
      <c r="F11" s="853"/>
      <c r="EC11" s="201"/>
    </row>
    <row r="12" spans="1:135" ht="13" x14ac:dyDescent="0.25">
      <c r="C12" s="837" t="str">
        <f>IF(ABS(ROUND(SUM(C15:C248),0))=0,"Balances","Does Not Balance")</f>
        <v>Balances</v>
      </c>
      <c r="D12" s="837" t="str">
        <f>IF(ABS(ROUND(SUM(D15:D248),0))=0,"Balances","Does Not Balance")</f>
        <v>Balances</v>
      </c>
      <c r="E12" s="837" t="str">
        <f>IF(ABS(ROUND(SUM(E15:E248),0))=0,"Balances","Does Not Balance")</f>
        <v>Balances</v>
      </c>
      <c r="F12" s="608" t="str">
        <f>IF(ABS(ROUND(SUM(F15:F248),0))=0,"Balances","Does Not Balance")</f>
        <v>Balances</v>
      </c>
      <c r="G12" s="810" t="str">
        <f>IF(COUNT(G15:EC248)=COUNT('Sch Parent Trial Balance Input'!A:A),"Codes Agree","Codes Excluded")</f>
        <v>Codes Excluded</v>
      </c>
      <c r="EC12" s="201"/>
    </row>
    <row r="13" spans="1:135" ht="24.75" customHeight="1" x14ac:dyDescent="0.3">
      <c r="A13" s="1131" t="s">
        <v>150</v>
      </c>
      <c r="B13" s="203" t="s">
        <v>151</v>
      </c>
      <c r="C13" s="390" t="str">
        <f>'Sch Parent Trial Balance Input'!C2</f>
        <v>Actual 2026 Amount</v>
      </c>
      <c r="D13" s="507" t="str">
        <f>'Sch Parent Trial Balance Input'!D2</f>
        <v>Budget 2026 Amount</v>
      </c>
      <c r="E13" s="507" t="str">
        <f>'Sch Parent Trial Balance Input'!E2</f>
        <v>Actual 2025 Amount</v>
      </c>
      <c r="F13" s="507" t="str">
        <f>'Sch Parent Trial Balance Input'!F2</f>
        <v>Opening B/S for Budget 2026</v>
      </c>
      <c r="G13" s="242" t="s">
        <v>152</v>
      </c>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c r="BT13" s="242"/>
      <c r="BU13" s="242"/>
      <c r="BV13" s="242"/>
      <c r="BW13" s="242"/>
      <c r="BX13" s="242"/>
      <c r="BY13" s="242"/>
      <c r="BZ13" s="242"/>
      <c r="CA13" s="242"/>
      <c r="CB13" s="242"/>
      <c r="CC13" s="242"/>
      <c r="CD13" s="242"/>
      <c r="CE13" s="242"/>
      <c r="CF13" s="242"/>
      <c r="CG13" s="242"/>
      <c r="CH13" s="242"/>
      <c r="CI13" s="242"/>
      <c r="CJ13" s="242"/>
      <c r="CK13" s="242"/>
      <c r="CL13" s="242"/>
      <c r="CM13" s="242"/>
      <c r="CN13" s="242"/>
      <c r="CO13" s="242"/>
      <c r="CP13" s="242"/>
      <c r="CQ13" s="242"/>
      <c r="CR13" s="242"/>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659"/>
      <c r="ED13" s="182">
        <v>1</v>
      </c>
      <c r="EE13" s="182">
        <v>1</v>
      </c>
    </row>
    <row r="14" spans="1:135" ht="13" x14ac:dyDescent="0.3">
      <c r="A14" s="230"/>
      <c r="B14" s="232" t="s">
        <v>153</v>
      </c>
      <c r="C14" s="444"/>
      <c r="D14" s="548"/>
      <c r="E14" s="548"/>
      <c r="F14" s="548"/>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c r="CT14" s="232"/>
      <c r="CU14" s="232"/>
      <c r="CV14" s="232"/>
      <c r="CW14" s="232"/>
      <c r="CX14" s="232"/>
      <c r="CY14" s="232"/>
      <c r="CZ14" s="232"/>
      <c r="DA14" s="232"/>
      <c r="DB14" s="232"/>
      <c r="DC14" s="232"/>
      <c r="DD14" s="232"/>
      <c r="DE14" s="232"/>
      <c r="DF14" s="232"/>
      <c r="DG14" s="232"/>
      <c r="DH14" s="232"/>
      <c r="DI14" s="232"/>
      <c r="DJ14" s="232"/>
      <c r="DK14" s="232"/>
      <c r="DL14" s="232"/>
      <c r="DM14" s="232"/>
      <c r="DN14" s="232"/>
      <c r="DO14" s="232"/>
      <c r="DP14" s="232"/>
      <c r="DQ14" s="232"/>
      <c r="DR14" s="232"/>
      <c r="DS14" s="232"/>
      <c r="DT14" s="232"/>
      <c r="DU14" s="232"/>
      <c r="DV14" s="232"/>
      <c r="DW14" s="232"/>
      <c r="DX14" s="232"/>
      <c r="DY14" s="232"/>
      <c r="DZ14" s="232"/>
      <c r="EA14" s="232"/>
      <c r="EB14" s="232"/>
      <c r="EC14" s="444"/>
    </row>
    <row r="15" spans="1:135" ht="13" x14ac:dyDescent="0.3">
      <c r="A15" s="191"/>
      <c r="B15" s="561" t="s">
        <v>154</v>
      </c>
      <c r="C15" s="833"/>
      <c r="D15" s="834"/>
      <c r="E15" s="834"/>
      <c r="F15" s="834"/>
      <c r="G15" s="613"/>
      <c r="H15" s="613"/>
      <c r="I15" s="613"/>
      <c r="J15" s="613"/>
      <c r="K15" s="613"/>
      <c r="L15" s="613"/>
      <c r="M15" s="613"/>
      <c r="N15" s="613"/>
      <c r="O15" s="613"/>
      <c r="P15" s="613"/>
      <c r="Q15" s="613"/>
      <c r="R15" s="613"/>
      <c r="S15" s="613"/>
      <c r="T15" s="613"/>
      <c r="U15" s="613"/>
      <c r="V15" s="613"/>
      <c r="W15" s="613"/>
      <c r="X15" s="613"/>
      <c r="Y15" s="613"/>
      <c r="Z15" s="613"/>
      <c r="AA15" s="613"/>
      <c r="AB15" s="613"/>
      <c r="AC15" s="613"/>
      <c r="AD15" s="613"/>
      <c r="AE15" s="613"/>
      <c r="AF15" s="613"/>
      <c r="AG15" s="613"/>
      <c r="AH15" s="613"/>
      <c r="AI15" s="613"/>
      <c r="AJ15" s="613"/>
      <c r="AK15" s="613"/>
      <c r="AL15" s="613"/>
      <c r="AM15" s="613"/>
      <c r="AN15" s="613"/>
      <c r="AO15" s="613"/>
      <c r="AP15" s="613"/>
      <c r="AQ15" s="613"/>
      <c r="AR15" s="613"/>
      <c r="AS15" s="613"/>
      <c r="AT15" s="613"/>
      <c r="AU15" s="613"/>
      <c r="AV15" s="613"/>
      <c r="AW15" s="613"/>
      <c r="AX15" s="613"/>
      <c r="AY15" s="613"/>
      <c r="AZ15" s="613"/>
      <c r="BA15" s="613"/>
      <c r="BB15" s="613"/>
      <c r="BC15" s="613"/>
      <c r="BD15" s="613"/>
      <c r="BE15" s="613"/>
      <c r="BF15" s="613"/>
      <c r="BG15" s="613"/>
      <c r="BH15" s="613"/>
      <c r="BI15" s="613"/>
      <c r="BJ15" s="613"/>
      <c r="BK15" s="613"/>
      <c r="BL15" s="613"/>
      <c r="BM15" s="613"/>
      <c r="BN15" s="613"/>
      <c r="BO15" s="613"/>
      <c r="BP15" s="613"/>
      <c r="BQ15" s="613"/>
      <c r="BR15" s="613"/>
      <c r="BS15" s="613"/>
      <c r="BT15" s="613"/>
      <c r="BU15" s="613"/>
      <c r="BV15" s="613"/>
      <c r="BW15" s="613"/>
      <c r="BX15" s="613"/>
      <c r="BY15" s="613"/>
      <c r="BZ15" s="613"/>
      <c r="CA15" s="613"/>
      <c r="CB15" s="613"/>
      <c r="CC15" s="613"/>
      <c r="CD15" s="613"/>
      <c r="CE15" s="613"/>
      <c r="CF15" s="613"/>
      <c r="CG15" s="613"/>
      <c r="CH15" s="613"/>
      <c r="CI15" s="613"/>
      <c r="CJ15" s="613"/>
      <c r="CK15" s="613"/>
      <c r="CL15" s="613"/>
      <c r="CM15" s="613"/>
      <c r="CN15" s="613"/>
      <c r="CO15" s="613"/>
      <c r="CP15" s="613"/>
      <c r="CQ15" s="613"/>
      <c r="CR15" s="613"/>
      <c r="CS15" s="613"/>
      <c r="CT15" s="613"/>
      <c r="CU15" s="613"/>
      <c r="CV15" s="613"/>
      <c r="CW15" s="613"/>
      <c r="CX15" s="613"/>
      <c r="CY15" s="613"/>
      <c r="CZ15" s="613"/>
      <c r="DA15" s="613"/>
      <c r="DB15" s="613"/>
      <c r="DC15" s="613"/>
      <c r="DD15" s="613"/>
      <c r="DE15" s="613"/>
      <c r="DF15" s="613"/>
      <c r="DG15" s="613"/>
      <c r="DH15" s="613"/>
      <c r="DI15" s="613"/>
      <c r="DJ15" s="613"/>
      <c r="DK15" s="613"/>
      <c r="DL15" s="613"/>
      <c r="DM15" s="613"/>
      <c r="DN15" s="613"/>
      <c r="DO15" s="613"/>
      <c r="DP15" s="613"/>
      <c r="DQ15" s="613"/>
      <c r="DR15" s="613"/>
      <c r="DS15" s="613"/>
      <c r="DT15" s="613"/>
      <c r="DU15" s="613"/>
      <c r="DV15" s="613"/>
      <c r="DW15" s="613"/>
      <c r="DX15" s="613"/>
      <c r="DY15" s="613"/>
      <c r="DZ15" s="613"/>
      <c r="EA15" s="613"/>
      <c r="EB15" s="613"/>
      <c r="EC15" s="614"/>
      <c r="ED15" s="182" t="str">
        <f>CONCATENATE("x",G15,"x",H15,"x",I15,"x",J15,"x",K15,"x",L15,"x",M15,"x",N15,"x",O15,"x",P15,"x",Q15,"x",R15,"x",S15,"x",T15,"x",U15,"x",V15,"x",W15,"x",X15,"x",Y15,"x",Z15,"x",AA15,"x",AB15,"x",AC15,"x",AD15,"x",AE15,"x",AF15,"x",AG15,"x",AH15,"x",AI15,"x",AJ15,"x",AK15,"x",AL15,"x",AM15,"x",AN15,"x",AO15,"x",AP15,"x",AQ15,"x",AR15,"x",AS15,"x",AT15,"x",AU15,"x",AV15,"x",AW15,"x",AX15,"x",AY15,"x",AZ15,"x",BA15,"x",BB15,"x",BC15,"x",BD15,"x",BE15,"x",BF15,"x",BG15,"x",BH15,"x",BI15,"x",BJ15,"x",BK15,"x",BL15,"x",BM15,"x",BN15,"x",BO15,"x",BP15,"x",BQ15,"x",BR15,"x",BS15,"x",BT15,"x",BU15,"x",BV15,"x",BW15,"x",BX15,"x",BY15,"x",BZ15,"x",CA15,"x",CB15,"x",CC15,"x",CD15,"x",CE15,"x",CF15,"x",CG15,"x",CH15,"x",CI15,"x",CJ15,"x",CK15,"x",CL15,"x",CM15,"x",CN15,"x",CO15,"x",CP15,"x",CQ15,"x",CR15,"x",CS15,"x",CT15,"x",CU15,"x",CV15,"x",CW15,"x",CX15,"x",CY15,"x",CZ15,"x",DA15,"x",DB15,"x",DC15,"x",DD15,"x",DE15,"x",DF15,"x",DG15,"x",DH15,"x",DI15,"x",DJ15,"x",DK15,"x",DL15,"x",DM15,"x",DN15,"x",DO15,"x",DP15,"x",DQ15,"x",DR15,"x",DS15,"x",DT15,"x",DU15,"x",DV15,"x",DW15,"x",DX15,"x",DY15,"x",DZ15,"x",EA15,"x",EB15,"x",EC15,"x")</f>
        <v>xxxxxxxxxxxxxxxxxxxxxxxxxxxxxxxxxxxxxxxxxxxxxxxxxxxxxxxxxxxxxxxxxxxxxxxxxxxxxxxxxxxxxxxxxxxxxxxxxxxxxxxxxxxxxxxxxxxxxxxxxxxxxxxx</v>
      </c>
    </row>
    <row r="16" spans="1:135" x14ac:dyDescent="0.25">
      <c r="A16" s="191">
        <v>1120</v>
      </c>
      <c r="B16" s="60" t="s">
        <v>155</v>
      </c>
      <c r="C16" s="866">
        <f>SUMPRODUCT(SUMIF('Sch Parent Trial Balance Input'!$A:$A,'Sch Parent TB Converter'!$G16:$EC16,'Sch Parent Trial Balance Input'!C:C))</f>
        <v>0</v>
      </c>
      <c r="D16" s="866">
        <f>SUMPRODUCT(SUMIF('Sch Parent Trial Balance Input'!$A:$A,'Sch Parent TB Converter'!$G16:$EC16,'Sch Parent Trial Balance Input'!D:D))</f>
        <v>0</v>
      </c>
      <c r="E16" s="866">
        <f>SUMPRODUCT(SUMIF('Sch Parent Trial Balance Input'!$A:$A,'Sch Parent TB Converter'!$G16:$EC16,'Sch Parent Trial Balance Input'!E:E))</f>
        <v>0</v>
      </c>
      <c r="F16" s="866"/>
      <c r="G16" s="860"/>
      <c r="H16" s="860"/>
      <c r="I16" s="860"/>
      <c r="J16" s="860"/>
      <c r="K16" s="860"/>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615"/>
      <c r="ED16" s="182" t="str">
        <f t="shared" ref="ED16:ED70" si="0">CONCATENATE("x",G16,"x",H16,"x",I16,"x",J16,"x",K16,"x",L16,"x",M16,"x",N16,"x",O16,"x",P16,"x",Q16,"x",R16,"x",S16,"x",T16,"x",U16,"x",V16,"x",W16,"x",X16,"x",Y16,"x",Z16,"x",AA16,"x",AB16,"x",AC16,"x",AD16,"x",AE16,"x",AF16,"x",AG16,"x",AH16,"x",AI16,"x",AJ16,"x",AK16,"x",AL16,"x",AM16,"x",AN16,"x",AO16,"x",AP16,"x",AQ16,"x",AR16,"x",AS16,"x",AT16,"x",AU16,"x",AV16,"x",AW16,"x",AX16,"x",AY16,"x",AZ16,"x",BA16,"x",BB16,"x",BC16,"x",BD16,"x",BE16,"x",BF16,"x",BG16,"x",BH16,"x",BI16,"x",BJ16,"x",BK16,"x",BL16,"x",BM16,"x",BN16,"x",BO16,"x",BP16,"x",BQ16,"x",BR16,"x",BS16,"x",BT16,"x",BU16,"x",BV16,"x",BW16,"x",BX16,"x",BY16,"x",BZ16,"x",CA16,"x",CB16,"x",CC16,"x",CD16,"x",CE16,"x",CF16,"x",CG16,"x",CH16,"x",CI16,"x",CJ16,"x",CK16,"x",CL16,"x",CM16,"x",CN16,"x",CO16,"x",CP16,"x",CQ16,"x",CR16,"x",CS16,"x",CT16,"x",CU16,"x",CV16,"x",CW16,"x",CX16,"x",CY16,"x",CZ16,"x",DA16,"x",DB16,"x",DC16,"x",DD16,"x",DE16,"x",DF16,"x",DG16,"x",DH16,"x",DI16,"x",DJ16,"x",DK16,"x",DL16,"x",DM16,"x",DN16,"x",DO16,"x",DP16,"x",DQ16,"x",DR16,"x",DS16,"x",DT16,"x",DU16,"x",DV16,"x",DW16,"x",DX16,"x",DY16,"x",DZ16,"x",EA16,"x",EB16,"x",EC16,"x")</f>
        <v>xxxxxxxxxxxxxxxxxxxxxxxxxxxxxxxxxxxxxxxxxxxxxxxxxxxxxxxxxxxxxxxxxxxxxxxxxxxxxxxxxxxxxxxxxxxxxxxxxxxxxxxxxxxxxxxxxxxxxxxxxxxxxxxx</v>
      </c>
    </row>
    <row r="17" spans="1:134" x14ac:dyDescent="0.25">
      <c r="A17" s="191">
        <v>1160</v>
      </c>
      <c r="B17" s="227" t="s">
        <v>156</v>
      </c>
      <c r="C17" s="865">
        <f>SUMPRODUCT(SUMIF('Sch Parent Trial Balance Input'!$A:$A,'Sch Parent TB Converter'!$G17:$EC17,'Sch Parent Trial Balance Input'!C:C))</f>
        <v>0</v>
      </c>
      <c r="D17" s="865">
        <f>SUMPRODUCT(SUMIF('Sch Parent Trial Balance Input'!$A:$A,'Sch Parent TB Converter'!$G17:$EC17,'Sch Parent Trial Balance Input'!D:D))</f>
        <v>0</v>
      </c>
      <c r="E17" s="865">
        <f>SUMPRODUCT(SUMIF('Sch Parent Trial Balance Input'!$A:$A,'Sch Parent TB Converter'!$G17:$EC17,'Sch Parent Trial Balance Input'!E:E))</f>
        <v>0</v>
      </c>
      <c r="F17" s="865"/>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615"/>
      <c r="ED17" s="182" t="str">
        <f t="shared" si="0"/>
        <v>xxxxxxxxxxxxxxxxxxxxxxxxxxxxxxxxxxxxxxxxxxxxxxxxxxxxxxxxxxxxxxxxxxxxxxxxxxxxxxxxxxxxxxxxxxxxxxxxxxxxxxxxxxxxxxxxxxxxxxxxxxxxxxxx</v>
      </c>
    </row>
    <row r="18" spans="1:134" x14ac:dyDescent="0.25">
      <c r="A18" s="191">
        <v>1170</v>
      </c>
      <c r="B18" s="227" t="s">
        <v>157</v>
      </c>
      <c r="C18" s="865">
        <f>SUMPRODUCT(SUMIF('Sch Parent Trial Balance Input'!$A:$A,'Sch Parent TB Converter'!$G18:$EC18,'Sch Parent Trial Balance Input'!C:C))</f>
        <v>0</v>
      </c>
      <c r="D18" s="865">
        <f>SUMPRODUCT(SUMIF('Sch Parent Trial Balance Input'!$A:$A,'Sch Parent TB Converter'!$G18:$EC18,'Sch Parent Trial Balance Input'!D:D))</f>
        <v>0</v>
      </c>
      <c r="E18" s="865">
        <f>SUMPRODUCT(SUMIF('Sch Parent Trial Balance Input'!$A:$A,'Sch Parent TB Converter'!$G18:$EC18,'Sch Parent Trial Balance Input'!E:E))</f>
        <v>0</v>
      </c>
      <c r="F18" s="865"/>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32"/>
      <c r="CK18" s="132"/>
      <c r="CL18" s="132"/>
      <c r="CM18" s="132"/>
      <c r="CN18" s="132"/>
      <c r="CO18" s="132"/>
      <c r="CP18" s="132"/>
      <c r="CQ18" s="132"/>
      <c r="CR18" s="132"/>
      <c r="CS18" s="132"/>
      <c r="CT18" s="132"/>
      <c r="CU18" s="132"/>
      <c r="CV18" s="132"/>
      <c r="CW18" s="132"/>
      <c r="CX18" s="132"/>
      <c r="CY18" s="132"/>
      <c r="CZ18" s="132"/>
      <c r="DA18" s="132"/>
      <c r="DB18" s="132"/>
      <c r="DC18" s="132"/>
      <c r="DD18" s="132"/>
      <c r="DE18" s="132"/>
      <c r="DF18" s="132"/>
      <c r="DG18" s="132"/>
      <c r="DH18" s="132"/>
      <c r="DI18" s="132"/>
      <c r="DJ18" s="132"/>
      <c r="DK18" s="132"/>
      <c r="DL18" s="132"/>
      <c r="DM18" s="132"/>
      <c r="DN18" s="132"/>
      <c r="DO18" s="132"/>
      <c r="DP18" s="132"/>
      <c r="DQ18" s="132"/>
      <c r="DR18" s="132"/>
      <c r="DS18" s="132"/>
      <c r="DT18" s="132"/>
      <c r="DU18" s="132"/>
      <c r="DV18" s="132"/>
      <c r="DW18" s="132"/>
      <c r="DX18" s="132"/>
      <c r="DY18" s="132"/>
      <c r="DZ18" s="132"/>
      <c r="EA18" s="132"/>
      <c r="EB18" s="132"/>
      <c r="EC18" s="615"/>
      <c r="ED18" s="182" t="str">
        <f t="shared" si="0"/>
        <v>xxxxxxxxxxxxxxxxxxxxxxxxxxxxxxxxxxxxxxxxxxxxxxxxxxxxxxxxxxxxxxxxxxxxxxxxxxxxxxxxxxxxxxxxxxxxxxxxxxxxxxxxxxxxxxxxxxxxxxxxxxxxxxxx</v>
      </c>
    </row>
    <row r="19" spans="1:134" x14ac:dyDescent="0.25">
      <c r="A19" s="191">
        <v>1181</v>
      </c>
      <c r="B19" s="227" t="s">
        <v>124</v>
      </c>
      <c r="C19" s="865">
        <f>SUMPRODUCT(SUMIF('Sch Parent Trial Balance Input'!$A:$A,'Sch Parent TB Converter'!$G19:$EC19,'Sch Parent Trial Balance Input'!C:C))</f>
        <v>0</v>
      </c>
      <c r="D19" s="865">
        <f>SUMPRODUCT(SUMIF('Sch Parent Trial Balance Input'!$A:$A,'Sch Parent TB Converter'!$G19:$EC19,'Sch Parent Trial Balance Input'!D:D))</f>
        <v>0</v>
      </c>
      <c r="E19" s="865">
        <f>SUMPRODUCT(SUMIF('Sch Parent Trial Balance Input'!$A:$A,'Sch Parent TB Converter'!$G19:$EC19,'Sch Parent Trial Balance Input'!E:E))</f>
        <v>0</v>
      </c>
      <c r="F19" s="1132"/>
      <c r="G19" s="835"/>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615"/>
      <c r="ED19" s="182" t="str">
        <f t="shared" si="0"/>
        <v>xxxxxxxxxxxxxxxxxxxxxxxxxxxxxxxxxxxxxxxxxxxxxxxxxxxxxxxxxxxxxxxxxxxxxxxxxxxxxxxxxxxxxxxxxxxxxxxxxxxxxxxxxxxxxxxxxxxxxxxxxxxxxxxx</v>
      </c>
    </row>
    <row r="20" spans="1:134" x14ac:dyDescent="0.25">
      <c r="A20" s="191">
        <v>1130</v>
      </c>
      <c r="B20" s="227" t="s">
        <v>158</v>
      </c>
      <c r="C20" s="865">
        <f>SUMPRODUCT(SUMIF('Sch Parent Trial Balance Input'!$A:$A,'Sch Parent TB Converter'!$G20:$EC20,'Sch Parent Trial Balance Input'!C:C))</f>
        <v>0</v>
      </c>
      <c r="D20" s="865">
        <f>SUMPRODUCT(SUMIF('Sch Parent Trial Balance Input'!$A:$A,'Sch Parent TB Converter'!$G20:$EC20,'Sch Parent Trial Balance Input'!D:D))</f>
        <v>0</v>
      </c>
      <c r="E20" s="865">
        <f>SUMPRODUCT(SUMIF('Sch Parent Trial Balance Input'!$A:$A,'Sch Parent TB Converter'!$G20:$EC20,'Sch Parent Trial Balance Input'!E:E))</f>
        <v>0</v>
      </c>
      <c r="F20" s="865"/>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2"/>
      <c r="DD20" s="132"/>
      <c r="DE20" s="132"/>
      <c r="DF20" s="132"/>
      <c r="DG20" s="132"/>
      <c r="DH20" s="132"/>
      <c r="DI20" s="132"/>
      <c r="DJ20" s="132"/>
      <c r="DK20" s="132"/>
      <c r="DL20" s="132"/>
      <c r="DM20" s="132"/>
      <c r="DN20" s="132"/>
      <c r="DO20" s="132"/>
      <c r="DP20" s="132"/>
      <c r="DQ20" s="132"/>
      <c r="DR20" s="132"/>
      <c r="DS20" s="132"/>
      <c r="DT20" s="132"/>
      <c r="DU20" s="132"/>
      <c r="DV20" s="132"/>
      <c r="DW20" s="132"/>
      <c r="DX20" s="132"/>
      <c r="DY20" s="132"/>
      <c r="DZ20" s="132"/>
      <c r="EA20" s="132"/>
      <c r="EB20" s="132"/>
      <c r="EC20" s="615"/>
      <c r="ED20" s="182" t="str">
        <f t="shared" si="0"/>
        <v>xxxxxxxxxxxxxxxxxxxxxxxxxxxxxxxxxxxxxxxxxxxxxxxxxxxxxxxxxxxxxxxxxxxxxxxxxxxxxxxxxxxxxxxxxxxxxxxxxxxxxxxxxxxxxxxxxxxxxxxxxxxxxxxx</v>
      </c>
    </row>
    <row r="21" spans="1:134" x14ac:dyDescent="0.25">
      <c r="A21" s="191"/>
      <c r="B21" s="5"/>
      <c r="C21" s="865"/>
      <c r="D21" s="867"/>
      <c r="E21" s="867"/>
      <c r="F21" s="867"/>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615"/>
      <c r="ED21" s="182" t="str">
        <f t="shared" si="0"/>
        <v>xxxxxxxxxxxxxxxxxxxxxxxxxxxxxxxxxxxxxxxxxxxxxxxxxxxxxxxxxxxxxxxxxxxxxxxxxxxxxxxxxxxxxxxxxxxxxxxxxxxxxxxxxxxxxxxxxxxxxxxxxxxxxxxx</v>
      </c>
    </row>
    <row r="22" spans="1:134" ht="13" x14ac:dyDescent="0.3">
      <c r="A22" s="230"/>
      <c r="B22" s="232" t="s">
        <v>159</v>
      </c>
      <c r="C22" s="868"/>
      <c r="D22" s="869"/>
      <c r="E22" s="869"/>
      <c r="F22" s="869"/>
      <c r="G22" s="616"/>
      <c r="H22" s="616"/>
      <c r="I22" s="616"/>
      <c r="J22" s="616"/>
      <c r="K22" s="616"/>
      <c r="L22" s="616"/>
      <c r="M22" s="616"/>
      <c r="N22" s="616"/>
      <c r="O22" s="616"/>
      <c r="P22" s="616"/>
      <c r="Q22" s="616"/>
      <c r="R22" s="616"/>
      <c r="S22" s="616"/>
      <c r="T22" s="616"/>
      <c r="U22" s="616"/>
      <c r="V22" s="616"/>
      <c r="W22" s="616"/>
      <c r="X22" s="616"/>
      <c r="Y22" s="616"/>
      <c r="Z22" s="616"/>
      <c r="AA22" s="616"/>
      <c r="AB22" s="616"/>
      <c r="AC22" s="616"/>
      <c r="AD22" s="616"/>
      <c r="AE22" s="616"/>
      <c r="AF22" s="616"/>
      <c r="AG22" s="616"/>
      <c r="AH22" s="616"/>
      <c r="AI22" s="616"/>
      <c r="AJ22" s="616"/>
      <c r="AK22" s="616"/>
      <c r="AL22" s="616"/>
      <c r="AM22" s="616"/>
      <c r="AN22" s="616"/>
      <c r="AO22" s="616"/>
      <c r="AP22" s="616"/>
      <c r="AQ22" s="616"/>
      <c r="AR22" s="616"/>
      <c r="AS22" s="616"/>
      <c r="AT22" s="616"/>
      <c r="AU22" s="616"/>
      <c r="AV22" s="616"/>
      <c r="AW22" s="616"/>
      <c r="AX22" s="616"/>
      <c r="AY22" s="616"/>
      <c r="AZ22" s="616"/>
      <c r="BA22" s="616"/>
      <c r="BB22" s="616"/>
      <c r="BC22" s="616"/>
      <c r="BD22" s="616"/>
      <c r="BE22" s="616"/>
      <c r="BF22" s="616"/>
      <c r="BG22" s="616"/>
      <c r="BH22" s="616"/>
      <c r="BI22" s="616"/>
      <c r="BJ22" s="616"/>
      <c r="BK22" s="616"/>
      <c r="BL22" s="616"/>
      <c r="BM22" s="616"/>
      <c r="BN22" s="616"/>
      <c r="BO22" s="616"/>
      <c r="BP22" s="616"/>
      <c r="BQ22" s="616"/>
      <c r="BR22" s="616"/>
      <c r="BS22" s="616"/>
      <c r="BT22" s="616"/>
      <c r="BU22" s="616"/>
      <c r="BV22" s="616"/>
      <c r="BW22" s="616"/>
      <c r="BX22" s="616"/>
      <c r="BY22" s="616"/>
      <c r="BZ22" s="616"/>
      <c r="CA22" s="616"/>
      <c r="CB22" s="616"/>
      <c r="CC22" s="616"/>
      <c r="CD22" s="616"/>
      <c r="CE22" s="616"/>
      <c r="CF22" s="616"/>
      <c r="CG22" s="616"/>
      <c r="CH22" s="616"/>
      <c r="CI22" s="616"/>
      <c r="CJ22" s="616"/>
      <c r="CK22" s="616"/>
      <c r="CL22" s="616"/>
      <c r="CM22" s="616"/>
      <c r="CN22" s="616"/>
      <c r="CO22" s="616"/>
      <c r="CP22" s="616"/>
      <c r="CQ22" s="616"/>
      <c r="CR22" s="616"/>
      <c r="CS22" s="616"/>
      <c r="CT22" s="616"/>
      <c r="CU22" s="616"/>
      <c r="CV22" s="616"/>
      <c r="CW22" s="616"/>
      <c r="CX22" s="616"/>
      <c r="CY22" s="616"/>
      <c r="CZ22" s="616"/>
      <c r="DA22" s="616"/>
      <c r="DB22" s="616"/>
      <c r="DC22" s="616"/>
      <c r="DD22" s="616"/>
      <c r="DE22" s="616"/>
      <c r="DF22" s="616"/>
      <c r="DG22" s="616"/>
      <c r="DH22" s="616"/>
      <c r="DI22" s="616"/>
      <c r="DJ22" s="616"/>
      <c r="DK22" s="616"/>
      <c r="DL22" s="616"/>
      <c r="DM22" s="616"/>
      <c r="DN22" s="616"/>
      <c r="DO22" s="616"/>
      <c r="DP22" s="616"/>
      <c r="DQ22" s="616"/>
      <c r="DR22" s="616"/>
      <c r="DS22" s="616"/>
      <c r="DT22" s="616"/>
      <c r="DU22" s="616"/>
      <c r="DV22" s="616"/>
      <c r="DW22" s="616"/>
      <c r="DX22" s="616"/>
      <c r="DY22" s="616"/>
      <c r="DZ22" s="616"/>
      <c r="EA22" s="616"/>
      <c r="EB22" s="616"/>
      <c r="EC22" s="617"/>
      <c r="ED22" s="182" t="str">
        <f t="shared" si="0"/>
        <v>xxxxxxxxxxxxxxxxxxxxxxxxxxxxxxxxxxxxxxxxxxxxxxxxxxxxxxxxxxxxxxxxxxxxxxxxxxxxxxxxxxxxxxxxxxxxxxxxxxxxxxxxxxxxxxxxxxxxxxxxxxxxxxxx</v>
      </c>
    </row>
    <row r="23" spans="1:134" ht="13" x14ac:dyDescent="0.3">
      <c r="A23" s="191"/>
      <c r="B23" s="561" t="s">
        <v>154</v>
      </c>
      <c r="C23" s="865"/>
      <c r="D23" s="867"/>
      <c r="E23" s="867"/>
      <c r="F23" s="867"/>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c r="BB23" s="613"/>
      <c r="BC23" s="613"/>
      <c r="BD23" s="613"/>
      <c r="BE23" s="613"/>
      <c r="BF23" s="613"/>
      <c r="BG23" s="613"/>
      <c r="BH23" s="613"/>
      <c r="BI23" s="613"/>
      <c r="BJ23" s="613"/>
      <c r="BK23" s="613"/>
      <c r="BL23" s="613"/>
      <c r="BM23" s="613"/>
      <c r="BN23" s="613"/>
      <c r="BO23" s="613"/>
      <c r="BP23" s="613"/>
      <c r="BQ23" s="613"/>
      <c r="BR23" s="613"/>
      <c r="BS23" s="613"/>
      <c r="BT23" s="613"/>
      <c r="BU23" s="613"/>
      <c r="BV23" s="613"/>
      <c r="BW23" s="613"/>
      <c r="BX23" s="613"/>
      <c r="BY23" s="613"/>
      <c r="BZ23" s="613"/>
      <c r="CA23" s="613"/>
      <c r="CB23" s="613"/>
      <c r="CC23" s="613"/>
      <c r="CD23" s="613"/>
      <c r="CE23" s="613"/>
      <c r="CF23" s="613"/>
      <c r="CG23" s="613"/>
      <c r="CH23" s="613"/>
      <c r="CI23" s="613"/>
      <c r="CJ23" s="613"/>
      <c r="CK23" s="613"/>
      <c r="CL23" s="613"/>
      <c r="CM23" s="613"/>
      <c r="CN23" s="613"/>
      <c r="CO23" s="613"/>
      <c r="CP23" s="613"/>
      <c r="CQ23" s="613"/>
      <c r="CR23" s="613"/>
      <c r="CS23" s="613"/>
      <c r="CT23" s="613"/>
      <c r="CU23" s="613"/>
      <c r="CV23" s="613"/>
      <c r="CW23" s="613"/>
      <c r="CX23" s="613"/>
      <c r="CY23" s="613"/>
      <c r="CZ23" s="613"/>
      <c r="DA23" s="613"/>
      <c r="DB23" s="613"/>
      <c r="DC23" s="613"/>
      <c r="DD23" s="613"/>
      <c r="DE23" s="613"/>
      <c r="DF23" s="613"/>
      <c r="DG23" s="613"/>
      <c r="DH23" s="613"/>
      <c r="DI23" s="613"/>
      <c r="DJ23" s="613"/>
      <c r="DK23" s="613"/>
      <c r="DL23" s="613"/>
      <c r="DM23" s="613"/>
      <c r="DN23" s="613"/>
      <c r="DO23" s="613"/>
      <c r="DP23" s="613"/>
      <c r="DQ23" s="613"/>
      <c r="DR23" s="613"/>
      <c r="DS23" s="613"/>
      <c r="DT23" s="613"/>
      <c r="DU23" s="613"/>
      <c r="DV23" s="613"/>
      <c r="DW23" s="613"/>
      <c r="DX23" s="613"/>
      <c r="DY23" s="613"/>
      <c r="DZ23" s="613"/>
      <c r="EA23" s="613"/>
      <c r="EB23" s="613"/>
      <c r="EC23" s="614"/>
      <c r="ED23" s="182" t="str">
        <f t="shared" si="0"/>
        <v>xxxxxxxxxxxxxxxxxxxxxxxxxxxxxxxxxxxxxxxxxxxxxxxxxxxxxxxxxxxxxxxxxxxxxxxxxxxxxxxxxxxxxxxxxxxxxxxxxxxxxxxxxxxxxxxxxxxxxxxxxxxxxxxx</v>
      </c>
    </row>
    <row r="24" spans="1:134" x14ac:dyDescent="0.25">
      <c r="A24" s="191">
        <v>1520</v>
      </c>
      <c r="B24" s="60" t="s">
        <v>160</v>
      </c>
      <c r="C24" s="865">
        <f>SUMPRODUCT(SUMIF('Sch Parent Trial Balance Input'!$A:$A,'Sch Parent TB Converter'!$G24:$EC24,'Sch Parent Trial Balance Input'!C:C))</f>
        <v>0</v>
      </c>
      <c r="D24" s="865">
        <f>SUMPRODUCT(SUMIF('Sch Parent Trial Balance Input'!$A:$A,'Sch Parent TB Converter'!$G24:$EC24,'Sch Parent Trial Balance Input'!D:D))</f>
        <v>0</v>
      </c>
      <c r="E24" s="865">
        <f>SUMPRODUCT(SUMIF('Sch Parent Trial Balance Input'!$A:$A,'Sch Parent TB Converter'!$G24:$EC24,'Sch Parent Trial Balance Input'!E:E))</f>
        <v>0</v>
      </c>
      <c r="F24" s="865"/>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615"/>
      <c r="ED24" s="182" t="str">
        <f t="shared" si="0"/>
        <v>xxxxxxxxxxxxxxxxxxxxxxxxxxxxxxxxxxxxxxxxxxxxxxxxxxxxxxxxxxxxxxxxxxxxxxxxxxxxxxxxxxxxxxxxxxxxxxxxxxxxxxxxxxxxxxxxxxxxxxxxxxxxxxxx</v>
      </c>
    </row>
    <row r="25" spans="1:134" x14ac:dyDescent="0.25">
      <c r="A25" s="191">
        <v>1530</v>
      </c>
      <c r="B25" s="60" t="s">
        <v>161</v>
      </c>
      <c r="C25" s="865">
        <f>SUMPRODUCT(SUMIF('Sch Parent Trial Balance Input'!$A:$A,'Sch Parent TB Converter'!$G25:$EC25,'Sch Parent Trial Balance Input'!C:C))</f>
        <v>0</v>
      </c>
      <c r="D25" s="865">
        <f>SUMPRODUCT(SUMIF('Sch Parent Trial Balance Input'!$A:$A,'Sch Parent TB Converter'!$G25:$EC25,'Sch Parent Trial Balance Input'!D:D))</f>
        <v>0</v>
      </c>
      <c r="E25" s="865">
        <f>SUMPRODUCT(SUMIF('Sch Parent Trial Balance Input'!$A:$A,'Sch Parent TB Converter'!$G25:$EC25,'Sch Parent Trial Balance Input'!E:E))</f>
        <v>0</v>
      </c>
      <c r="F25" s="865"/>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2"/>
      <c r="DI25" s="132"/>
      <c r="DJ25" s="132"/>
      <c r="DK25" s="132"/>
      <c r="DL25" s="132"/>
      <c r="DM25" s="132"/>
      <c r="DN25" s="132"/>
      <c r="DO25" s="132"/>
      <c r="DP25" s="132"/>
      <c r="DQ25" s="132"/>
      <c r="DR25" s="132"/>
      <c r="DS25" s="132"/>
      <c r="DT25" s="132"/>
      <c r="DU25" s="132"/>
      <c r="DV25" s="132"/>
      <c r="DW25" s="132"/>
      <c r="DX25" s="132"/>
      <c r="DY25" s="132"/>
      <c r="DZ25" s="132"/>
      <c r="EA25" s="132"/>
      <c r="EB25" s="132"/>
      <c r="EC25" s="615"/>
      <c r="ED25" s="182" t="str">
        <f t="shared" si="0"/>
        <v>xxxxxxxxxxxxxxxxxxxxxxxxxxxxxxxxxxxxxxxxxxxxxxxxxxxxxxxxxxxxxxxxxxxxxxxxxxxxxxxxxxxxxxxxxxxxxxxxxxxxxxxxxxxxxxxxxxxxxxxxxxxxxxxx</v>
      </c>
    </row>
    <row r="26" spans="1:134" x14ac:dyDescent="0.25">
      <c r="A26" s="191">
        <v>1570</v>
      </c>
      <c r="B26" s="60" t="s">
        <v>162</v>
      </c>
      <c r="C26" s="865">
        <f>SUMPRODUCT(SUMIF('Sch Parent Trial Balance Input'!$A:$A,'Sch Parent TB Converter'!$G26:$EC26,'Sch Parent Trial Balance Input'!C:C))</f>
        <v>0</v>
      </c>
      <c r="D26" s="865">
        <f>SUMPRODUCT(SUMIF('Sch Parent Trial Balance Input'!$A:$A,'Sch Parent TB Converter'!$G26:$EC26,'Sch Parent Trial Balance Input'!D:D))</f>
        <v>0</v>
      </c>
      <c r="E26" s="865">
        <f>SUMPRODUCT(SUMIF('Sch Parent Trial Balance Input'!$A:$A,'Sch Parent TB Converter'!$G26:$EC26,'Sch Parent Trial Balance Input'!E:E))</f>
        <v>0</v>
      </c>
      <c r="F26" s="865"/>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2"/>
      <c r="BS26" s="132"/>
      <c r="BT26" s="132"/>
      <c r="BU26" s="132"/>
      <c r="BV26" s="132"/>
      <c r="BW26" s="132"/>
      <c r="BX26" s="132"/>
      <c r="BY26" s="132"/>
      <c r="BZ26" s="132"/>
      <c r="CA26" s="132"/>
      <c r="CB26" s="132"/>
      <c r="CC26" s="132"/>
      <c r="CD26" s="132"/>
      <c r="CE26" s="132"/>
      <c r="CF26" s="132"/>
      <c r="CG26" s="132"/>
      <c r="CH26" s="132"/>
      <c r="CI26" s="132"/>
      <c r="CJ26" s="132"/>
      <c r="CK26" s="132"/>
      <c r="CL26" s="132"/>
      <c r="CM26" s="132"/>
      <c r="CN26" s="132"/>
      <c r="CO26" s="132"/>
      <c r="CP26" s="132"/>
      <c r="CQ26" s="132"/>
      <c r="CR26" s="132"/>
      <c r="CS26" s="132"/>
      <c r="CT26" s="132"/>
      <c r="CU26" s="132"/>
      <c r="CV26" s="132"/>
      <c r="CW26" s="132"/>
      <c r="CX26" s="132"/>
      <c r="CY26" s="132"/>
      <c r="CZ26" s="132"/>
      <c r="DA26" s="132"/>
      <c r="DB26" s="132"/>
      <c r="DC26" s="132"/>
      <c r="DD26" s="132"/>
      <c r="DE26" s="132"/>
      <c r="DF26" s="132"/>
      <c r="DG26" s="132"/>
      <c r="DH26" s="132"/>
      <c r="DI26" s="132"/>
      <c r="DJ26" s="132"/>
      <c r="DK26" s="132"/>
      <c r="DL26" s="132"/>
      <c r="DM26" s="132"/>
      <c r="DN26" s="132"/>
      <c r="DO26" s="132"/>
      <c r="DP26" s="132"/>
      <c r="DQ26" s="132"/>
      <c r="DR26" s="132"/>
      <c r="DS26" s="132"/>
      <c r="DT26" s="132"/>
      <c r="DU26" s="132"/>
      <c r="DV26" s="132"/>
      <c r="DW26" s="132"/>
      <c r="DX26" s="132"/>
      <c r="DY26" s="132"/>
      <c r="DZ26" s="132"/>
      <c r="EA26" s="132"/>
      <c r="EB26" s="132"/>
      <c r="EC26" s="615"/>
      <c r="ED26" s="182" t="str">
        <f t="shared" si="0"/>
        <v>xxxxxxxxxxxxxxxxxxxxxxxxxxxxxxxxxxxxxxxxxxxxxxxxxxxxxxxxxxxxxxxxxxxxxxxxxxxxxxxxxxxxxxxxxxxxxxxxxxxxxxxxxxxxxxxxxxxxxxxxxxxxxxxx</v>
      </c>
    </row>
    <row r="27" spans="1:134" x14ac:dyDescent="0.25">
      <c r="A27" s="191">
        <v>1560</v>
      </c>
      <c r="B27" s="235" t="s">
        <v>163</v>
      </c>
      <c r="C27" s="865" cm="1">
        <f t="array" ref="C27">SUMPRODUCT(SUMIF('Sch Parent Trial Balance Input'!$A:$A,'Sch Parent TB Converter'!$G27:$EC27,'Sch Parent Trial Balance Input'!C:C))</f>
        <v>0</v>
      </c>
      <c r="D27" s="865">
        <f>SUMPRODUCT(SUMIF('Sch Parent Trial Balance Input'!$A:$A,'Sch Parent TB Converter'!$G27:$EC27,'Sch Parent Trial Balance Input'!D:D))</f>
        <v>0</v>
      </c>
      <c r="E27" s="865">
        <f>SUMPRODUCT(SUMIF('Sch Parent Trial Balance Input'!$A:$A,'Sch Parent TB Converter'!$G27:$EC27,'Sch Parent Trial Balance Input'!E:E))</f>
        <v>0</v>
      </c>
      <c r="F27" s="865"/>
      <c r="G27" s="620"/>
      <c r="H27" s="620"/>
      <c r="I27" s="620"/>
      <c r="J27" s="620"/>
      <c r="K27" s="618"/>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0"/>
      <c r="AJ27" s="620"/>
      <c r="AK27" s="620"/>
      <c r="AL27" s="620"/>
      <c r="AM27" s="620"/>
      <c r="AN27" s="620"/>
      <c r="AO27" s="620"/>
      <c r="AP27" s="620"/>
      <c r="AQ27" s="620"/>
      <c r="AR27" s="620"/>
      <c r="AS27" s="620"/>
      <c r="AT27" s="620"/>
      <c r="AU27" s="620"/>
      <c r="AV27" s="620"/>
      <c r="AW27" s="620"/>
      <c r="AX27" s="620"/>
      <c r="AY27" s="620"/>
      <c r="AZ27" s="620"/>
      <c r="BA27" s="620"/>
      <c r="BB27" s="620"/>
      <c r="BC27" s="620"/>
      <c r="BD27" s="620"/>
      <c r="BE27" s="620"/>
      <c r="BF27" s="620"/>
      <c r="BG27" s="620"/>
      <c r="BH27" s="620"/>
      <c r="BI27" s="620"/>
      <c r="BJ27" s="620"/>
      <c r="BK27" s="620"/>
      <c r="BL27" s="620"/>
      <c r="BM27" s="620"/>
      <c r="BN27" s="620"/>
      <c r="BO27" s="620"/>
      <c r="BP27" s="620"/>
      <c r="BQ27" s="620"/>
      <c r="BR27" s="620"/>
      <c r="BS27" s="620"/>
      <c r="BT27" s="620"/>
      <c r="BU27" s="620"/>
      <c r="BV27" s="620"/>
      <c r="BW27" s="620"/>
      <c r="BX27" s="620"/>
      <c r="BY27" s="620"/>
      <c r="BZ27" s="620"/>
      <c r="CA27" s="620"/>
      <c r="CB27" s="620"/>
      <c r="CC27" s="620"/>
      <c r="CD27" s="620"/>
      <c r="CE27" s="620"/>
      <c r="CF27" s="620"/>
      <c r="CG27" s="620"/>
      <c r="CH27" s="620"/>
      <c r="CI27" s="620"/>
      <c r="CJ27" s="620"/>
      <c r="CK27" s="620"/>
      <c r="CL27" s="620"/>
      <c r="CM27" s="620"/>
      <c r="CN27" s="620"/>
      <c r="CO27" s="620"/>
      <c r="CP27" s="620"/>
      <c r="CQ27" s="620"/>
      <c r="CR27" s="620"/>
      <c r="CS27" s="620"/>
      <c r="CT27" s="620"/>
      <c r="CU27" s="620"/>
      <c r="CV27" s="620"/>
      <c r="CW27" s="620"/>
      <c r="CX27" s="620"/>
      <c r="CY27" s="620"/>
      <c r="CZ27" s="620"/>
      <c r="DA27" s="620"/>
      <c r="DB27" s="620"/>
      <c r="DC27" s="620"/>
      <c r="DD27" s="620"/>
      <c r="DE27" s="620"/>
      <c r="DF27" s="620"/>
      <c r="DG27" s="620"/>
      <c r="DH27" s="620"/>
      <c r="DI27" s="620"/>
      <c r="DJ27" s="620"/>
      <c r="DK27" s="620"/>
      <c r="DL27" s="620"/>
      <c r="DM27" s="620"/>
      <c r="DN27" s="620"/>
      <c r="DO27" s="620"/>
      <c r="DP27" s="620"/>
      <c r="DQ27" s="620"/>
      <c r="DR27" s="620"/>
      <c r="DS27" s="620"/>
      <c r="DT27" s="620"/>
      <c r="DU27" s="620"/>
      <c r="DV27" s="620"/>
      <c r="DW27" s="620"/>
      <c r="DX27" s="620"/>
      <c r="DY27" s="620"/>
      <c r="DZ27" s="620"/>
      <c r="EA27" s="620"/>
      <c r="EB27" s="620"/>
      <c r="EC27" s="621"/>
      <c r="ED27" s="182" t="str">
        <f t="shared" si="0"/>
        <v>xxxxxxxxxxxxxxxxxxxxxxxxxxxxxxxxxxxxxxxxxxxxxxxxxxxxxxxxxxxxxxxxxxxxxxxxxxxxxxxxxxxxxxxxxxxxxxxxxxxxxxxxxxxxxxxxxxxxxxxxxxxxxxxx</v>
      </c>
    </row>
    <row r="28" spans="1:134" x14ac:dyDescent="0.25">
      <c r="A28" s="191">
        <v>1510</v>
      </c>
      <c r="B28" s="235" t="s">
        <v>164</v>
      </c>
      <c r="C28" s="865">
        <f>SUMPRODUCT(SUMIF('Sch Parent Trial Balance Input'!$A:$A,'Sch Parent TB Converter'!$G28:$EC28,'Sch Parent Trial Balance Input'!C:C))</f>
        <v>0</v>
      </c>
      <c r="D28" s="865">
        <f>SUMPRODUCT(SUMIF('Sch Parent Trial Balance Input'!$A:$A,'Sch Parent TB Converter'!$G28:$EC28,'Sch Parent Trial Balance Input'!D:D))</f>
        <v>0</v>
      </c>
      <c r="E28" s="865">
        <f>SUMPRODUCT(SUMIF('Sch Parent Trial Balance Input'!$A:$A,'Sch Parent TB Converter'!$G28:$EC28,'Sch Parent Trial Balance Input'!E:E))</f>
        <v>0</v>
      </c>
      <c r="F28" s="865"/>
      <c r="G28" s="620"/>
      <c r="H28" s="620"/>
      <c r="I28" s="620"/>
      <c r="J28" s="620"/>
      <c r="K28" s="620"/>
      <c r="L28" s="620"/>
      <c r="M28" s="620"/>
      <c r="N28" s="620"/>
      <c r="O28" s="620"/>
      <c r="P28" s="620"/>
      <c r="Q28" s="620"/>
      <c r="R28" s="620"/>
      <c r="S28" s="620"/>
      <c r="T28" s="620"/>
      <c r="U28" s="620"/>
      <c r="V28" s="620"/>
      <c r="W28" s="620"/>
      <c r="X28" s="620"/>
      <c r="Y28" s="620"/>
      <c r="Z28" s="620"/>
      <c r="AA28" s="620"/>
      <c r="AB28" s="620"/>
      <c r="AC28" s="620"/>
      <c r="AD28" s="620"/>
      <c r="AE28" s="620"/>
      <c r="AF28" s="620"/>
      <c r="AG28" s="620"/>
      <c r="AH28" s="620"/>
      <c r="AI28" s="620"/>
      <c r="AJ28" s="620"/>
      <c r="AK28" s="620"/>
      <c r="AL28" s="620"/>
      <c r="AM28" s="620"/>
      <c r="AN28" s="620"/>
      <c r="AO28" s="620"/>
      <c r="AP28" s="620"/>
      <c r="AQ28" s="620"/>
      <c r="AR28" s="620"/>
      <c r="AS28" s="620"/>
      <c r="AT28" s="620"/>
      <c r="AU28" s="620"/>
      <c r="AV28" s="620"/>
      <c r="AW28" s="620"/>
      <c r="AX28" s="620"/>
      <c r="AY28" s="620"/>
      <c r="AZ28" s="620"/>
      <c r="BA28" s="620"/>
      <c r="BB28" s="620"/>
      <c r="BC28" s="620"/>
      <c r="BD28" s="620"/>
      <c r="BE28" s="620"/>
      <c r="BF28" s="620"/>
      <c r="BG28" s="620"/>
      <c r="BH28" s="620"/>
      <c r="BI28" s="620"/>
      <c r="BJ28" s="620"/>
      <c r="BK28" s="620"/>
      <c r="BL28" s="620"/>
      <c r="BM28" s="620"/>
      <c r="BN28" s="620"/>
      <c r="BO28" s="620"/>
      <c r="BP28" s="620"/>
      <c r="BQ28" s="620"/>
      <c r="BR28" s="620"/>
      <c r="BS28" s="620"/>
      <c r="BT28" s="620"/>
      <c r="BU28" s="620"/>
      <c r="BV28" s="620"/>
      <c r="BW28" s="620"/>
      <c r="BX28" s="620"/>
      <c r="BY28" s="620"/>
      <c r="BZ28" s="620"/>
      <c r="CA28" s="620"/>
      <c r="CB28" s="620"/>
      <c r="CC28" s="620"/>
      <c r="CD28" s="620"/>
      <c r="CE28" s="620"/>
      <c r="CF28" s="620"/>
      <c r="CG28" s="620"/>
      <c r="CH28" s="620"/>
      <c r="CI28" s="620"/>
      <c r="CJ28" s="620"/>
      <c r="CK28" s="620"/>
      <c r="CL28" s="620"/>
      <c r="CM28" s="620"/>
      <c r="CN28" s="620"/>
      <c r="CO28" s="620"/>
      <c r="CP28" s="620"/>
      <c r="CQ28" s="620"/>
      <c r="CR28" s="620"/>
      <c r="CS28" s="620"/>
      <c r="CT28" s="620"/>
      <c r="CU28" s="620"/>
      <c r="CV28" s="620"/>
      <c r="CW28" s="620"/>
      <c r="CX28" s="620"/>
      <c r="CY28" s="620"/>
      <c r="CZ28" s="620"/>
      <c r="DA28" s="620"/>
      <c r="DB28" s="620"/>
      <c r="DC28" s="620"/>
      <c r="DD28" s="620"/>
      <c r="DE28" s="620"/>
      <c r="DF28" s="620"/>
      <c r="DG28" s="620"/>
      <c r="DH28" s="620"/>
      <c r="DI28" s="620"/>
      <c r="DJ28" s="620"/>
      <c r="DK28" s="620"/>
      <c r="DL28" s="620"/>
      <c r="DM28" s="620"/>
      <c r="DN28" s="620"/>
      <c r="DO28" s="620"/>
      <c r="DP28" s="620"/>
      <c r="DQ28" s="620"/>
      <c r="DR28" s="620"/>
      <c r="DS28" s="620"/>
      <c r="DT28" s="620"/>
      <c r="DU28" s="620"/>
      <c r="DV28" s="620"/>
      <c r="DW28" s="620"/>
      <c r="DX28" s="620"/>
      <c r="DY28" s="620"/>
      <c r="DZ28" s="620"/>
      <c r="EA28" s="620"/>
      <c r="EB28" s="620"/>
      <c r="EC28" s="621"/>
      <c r="ED28" s="182" t="str">
        <f t="shared" si="0"/>
        <v>xxxxxxxxxxxxxxxxxxxxxxxxxxxxxxxxxxxxxxxxxxxxxxxxxxxxxxxxxxxxxxxxxxxxxxxxxxxxxxxxxxxxxxxxxxxxxxxxxxxxxxxxxxxxxxxxxxxxxxxxxxxxxxxx</v>
      </c>
    </row>
    <row r="29" spans="1:134" x14ac:dyDescent="0.25">
      <c r="A29" s="191">
        <v>1473</v>
      </c>
      <c r="B29" s="60" t="s">
        <v>165</v>
      </c>
      <c r="C29" s="865">
        <f>SUMPRODUCT(SUMIF('Sch Parent Trial Balance Input'!$A:$A,'Sch Parent TB Converter'!$G29:$EC29,'Sch Parent Trial Balance Input'!C:C))</f>
        <v>0</v>
      </c>
      <c r="D29" s="865">
        <f>SUMPRODUCT(SUMIF('Sch Parent Trial Balance Input'!$A:$A,'Sch Parent TB Converter'!$G29:$EC29,'Sch Parent Trial Balance Input'!D:D))</f>
        <v>0</v>
      </c>
      <c r="E29" s="865">
        <f>SUMPRODUCT(SUMIF('Sch Parent Trial Balance Input'!$A:$A,'Sch Parent TB Converter'!$G29:$EC29,'Sch Parent Trial Balance Input'!E:E))</f>
        <v>0</v>
      </c>
      <c r="F29" s="865"/>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2"/>
      <c r="BS29" s="132"/>
      <c r="BT29" s="132"/>
      <c r="BU29" s="132"/>
      <c r="BV29" s="132"/>
      <c r="BW29" s="132"/>
      <c r="BX29" s="132"/>
      <c r="BY29" s="132"/>
      <c r="BZ29" s="132"/>
      <c r="CA29" s="132"/>
      <c r="CB29" s="132"/>
      <c r="CC29" s="132"/>
      <c r="CD29" s="132"/>
      <c r="CE29" s="132"/>
      <c r="CF29" s="132"/>
      <c r="CG29" s="132"/>
      <c r="CH29" s="132"/>
      <c r="CI29" s="132"/>
      <c r="CJ29" s="132"/>
      <c r="CK29" s="132"/>
      <c r="CL29" s="132"/>
      <c r="CM29" s="132"/>
      <c r="CN29" s="132"/>
      <c r="CO29" s="132"/>
      <c r="CP29" s="132"/>
      <c r="CQ29" s="132"/>
      <c r="CR29" s="132"/>
      <c r="CS29" s="132"/>
      <c r="CT29" s="132"/>
      <c r="CU29" s="132"/>
      <c r="CV29" s="132"/>
      <c r="CW29" s="132"/>
      <c r="CX29" s="132"/>
      <c r="CY29" s="132"/>
      <c r="CZ29" s="132"/>
      <c r="DA29" s="132"/>
      <c r="DB29" s="132"/>
      <c r="DC29" s="132"/>
      <c r="DD29" s="132"/>
      <c r="DE29" s="132"/>
      <c r="DF29" s="132"/>
      <c r="DG29" s="132"/>
      <c r="DH29" s="132"/>
      <c r="DI29" s="132"/>
      <c r="DJ29" s="132"/>
      <c r="DK29" s="132"/>
      <c r="DL29" s="132"/>
      <c r="DM29" s="132"/>
      <c r="DN29" s="132"/>
      <c r="DO29" s="132"/>
      <c r="DP29" s="132"/>
      <c r="DQ29" s="132"/>
      <c r="DR29" s="132"/>
      <c r="DS29" s="132"/>
      <c r="DT29" s="132"/>
      <c r="DU29" s="132"/>
      <c r="DV29" s="132"/>
      <c r="DW29" s="132"/>
      <c r="DX29" s="132"/>
      <c r="DY29" s="132"/>
      <c r="DZ29" s="132"/>
      <c r="EA29" s="132"/>
      <c r="EB29" s="132"/>
      <c r="EC29" s="615"/>
      <c r="ED29" s="182" t="str">
        <f t="shared" si="0"/>
        <v>xxxxxxxxxxxxxxxxxxxxxxxxxxxxxxxxxxxxxxxxxxxxxxxxxxxxxxxxxxxxxxxxxxxxxxxxxxxxxxxxxxxxxxxxxxxxxxxxxxxxxxxxxxxxxxxxxxxxxxxxxxxxxxxx</v>
      </c>
    </row>
    <row r="30" spans="1:134" x14ac:dyDescent="0.25">
      <c r="A30" s="191"/>
      <c r="B30" s="236"/>
      <c r="C30" s="865"/>
      <c r="D30" s="867"/>
      <c r="E30" s="867"/>
      <c r="F30" s="867"/>
      <c r="G30" s="620"/>
      <c r="H30" s="620"/>
      <c r="I30" s="620"/>
      <c r="J30" s="620"/>
      <c r="K30" s="620"/>
      <c r="L30" s="620"/>
      <c r="M30" s="620"/>
      <c r="N30" s="620"/>
      <c r="O30" s="620"/>
      <c r="P30" s="620"/>
      <c r="Q30" s="620"/>
      <c r="R30" s="620"/>
      <c r="S30" s="620"/>
      <c r="T30" s="620"/>
      <c r="U30" s="620"/>
      <c r="V30" s="620"/>
      <c r="W30" s="620"/>
      <c r="X30" s="620"/>
      <c r="Y30" s="620"/>
      <c r="Z30" s="620"/>
      <c r="AA30" s="620"/>
      <c r="AB30" s="620"/>
      <c r="AC30" s="620"/>
      <c r="AD30" s="620"/>
      <c r="AE30" s="620"/>
      <c r="AF30" s="620"/>
      <c r="AG30" s="620"/>
      <c r="AH30" s="620"/>
      <c r="AI30" s="620"/>
      <c r="AJ30" s="620"/>
      <c r="AK30" s="620"/>
      <c r="AL30" s="620"/>
      <c r="AM30" s="620"/>
      <c r="AN30" s="620"/>
      <c r="AO30" s="620"/>
      <c r="AP30" s="620"/>
      <c r="AQ30" s="620"/>
      <c r="AR30" s="620"/>
      <c r="AS30" s="620"/>
      <c r="AT30" s="620"/>
      <c r="AU30" s="620"/>
      <c r="AV30" s="620"/>
      <c r="AW30" s="620"/>
      <c r="AX30" s="620"/>
      <c r="AY30" s="620"/>
      <c r="AZ30" s="620"/>
      <c r="BA30" s="620"/>
      <c r="BB30" s="620"/>
      <c r="BC30" s="620"/>
      <c r="BD30" s="620"/>
      <c r="BE30" s="620"/>
      <c r="BF30" s="620"/>
      <c r="BG30" s="620"/>
      <c r="BH30" s="620"/>
      <c r="BI30" s="620"/>
      <c r="BJ30" s="620"/>
      <c r="BK30" s="620"/>
      <c r="BL30" s="620"/>
      <c r="BM30" s="620"/>
      <c r="BN30" s="620"/>
      <c r="BO30" s="620"/>
      <c r="BP30" s="620"/>
      <c r="BQ30" s="620"/>
      <c r="BR30" s="620"/>
      <c r="BS30" s="620"/>
      <c r="BT30" s="620"/>
      <c r="BU30" s="620"/>
      <c r="BV30" s="620"/>
      <c r="BW30" s="620"/>
      <c r="BX30" s="620"/>
      <c r="BY30" s="620"/>
      <c r="BZ30" s="620"/>
      <c r="CA30" s="620"/>
      <c r="CB30" s="620"/>
      <c r="CC30" s="620"/>
      <c r="CD30" s="620"/>
      <c r="CE30" s="620"/>
      <c r="CF30" s="620"/>
      <c r="CG30" s="620"/>
      <c r="CH30" s="620"/>
      <c r="CI30" s="620"/>
      <c r="CJ30" s="620"/>
      <c r="CK30" s="620"/>
      <c r="CL30" s="620"/>
      <c r="CM30" s="620"/>
      <c r="CN30" s="620"/>
      <c r="CO30" s="620"/>
      <c r="CP30" s="620"/>
      <c r="CQ30" s="620"/>
      <c r="CR30" s="620"/>
      <c r="CS30" s="620"/>
      <c r="CT30" s="620"/>
      <c r="CU30" s="620"/>
      <c r="CV30" s="620"/>
      <c r="CW30" s="620"/>
      <c r="CX30" s="620"/>
      <c r="CY30" s="620"/>
      <c r="CZ30" s="620"/>
      <c r="DA30" s="620"/>
      <c r="DB30" s="620"/>
      <c r="DC30" s="620"/>
      <c r="DD30" s="620"/>
      <c r="DE30" s="620"/>
      <c r="DF30" s="620"/>
      <c r="DG30" s="620"/>
      <c r="DH30" s="620"/>
      <c r="DI30" s="620"/>
      <c r="DJ30" s="620"/>
      <c r="DK30" s="620"/>
      <c r="DL30" s="620"/>
      <c r="DM30" s="620"/>
      <c r="DN30" s="620"/>
      <c r="DO30" s="620"/>
      <c r="DP30" s="620"/>
      <c r="DQ30" s="620"/>
      <c r="DR30" s="620"/>
      <c r="DS30" s="620"/>
      <c r="DT30" s="620"/>
      <c r="DU30" s="620"/>
      <c r="DV30" s="620"/>
      <c r="DW30" s="620"/>
      <c r="DX30" s="620"/>
      <c r="DY30" s="620"/>
      <c r="DZ30" s="620"/>
      <c r="EA30" s="620"/>
      <c r="EB30" s="620"/>
      <c r="EC30" s="621"/>
      <c r="ED30" s="182" t="str">
        <f t="shared" si="0"/>
        <v>xxxxxxxxxxxxxxxxxxxxxxxxxxxxxxxxxxxxxxxxxxxxxxxxxxxxxxxxxxxxxxxxxxxxxxxxxxxxxxxxxxxxxxxxxxxxxxxxxxxxxxxxxxxxxxxxxxxxxxxxxxxxxxxx</v>
      </c>
    </row>
    <row r="31" spans="1:134" ht="13" x14ac:dyDescent="0.3">
      <c r="A31" s="191"/>
      <c r="B31" s="234" t="s">
        <v>166</v>
      </c>
      <c r="C31" s="865"/>
      <c r="D31" s="867"/>
      <c r="E31" s="867"/>
      <c r="F31" s="867"/>
      <c r="G31" s="622"/>
      <c r="H31" s="622"/>
      <c r="I31" s="622"/>
      <c r="J31" s="622"/>
      <c r="K31" s="622"/>
      <c r="L31" s="622"/>
      <c r="M31" s="622"/>
      <c r="N31" s="622"/>
      <c r="O31" s="622"/>
      <c r="P31" s="622"/>
      <c r="Q31" s="622"/>
      <c r="R31" s="622"/>
      <c r="S31" s="622"/>
      <c r="T31" s="622"/>
      <c r="U31" s="622"/>
      <c r="V31" s="622"/>
      <c r="W31" s="622"/>
      <c r="X31" s="622"/>
      <c r="Y31" s="622"/>
      <c r="Z31" s="622"/>
      <c r="AA31" s="622"/>
      <c r="AB31" s="622"/>
      <c r="AC31" s="622"/>
      <c r="AD31" s="622"/>
      <c r="AE31" s="622"/>
      <c r="AF31" s="622"/>
      <c r="AG31" s="622"/>
      <c r="AH31" s="622"/>
      <c r="AI31" s="622"/>
      <c r="AJ31" s="622"/>
      <c r="AK31" s="622"/>
      <c r="AL31" s="622"/>
      <c r="AM31" s="622"/>
      <c r="AN31" s="622"/>
      <c r="AO31" s="622"/>
      <c r="AP31" s="622"/>
      <c r="AQ31" s="622"/>
      <c r="AR31" s="622"/>
      <c r="AS31" s="622"/>
      <c r="AT31" s="622"/>
      <c r="AU31" s="622"/>
      <c r="AV31" s="622"/>
      <c r="AW31" s="622"/>
      <c r="AX31" s="622"/>
      <c r="AY31" s="622"/>
      <c r="AZ31" s="622"/>
      <c r="BA31" s="622"/>
      <c r="BB31" s="622"/>
      <c r="BC31" s="622"/>
      <c r="BD31" s="622"/>
      <c r="BE31" s="622"/>
      <c r="BF31" s="622"/>
      <c r="BG31" s="622"/>
      <c r="BH31" s="622"/>
      <c r="BI31" s="622"/>
      <c r="BJ31" s="622"/>
      <c r="BK31" s="622"/>
      <c r="BL31" s="622"/>
      <c r="BM31" s="622"/>
      <c r="BN31" s="622"/>
      <c r="BO31" s="622"/>
      <c r="BP31" s="622"/>
      <c r="BQ31" s="622"/>
      <c r="BR31" s="622"/>
      <c r="BS31" s="622"/>
      <c r="BT31" s="622"/>
      <c r="BU31" s="622"/>
      <c r="BV31" s="622"/>
      <c r="BW31" s="622"/>
      <c r="BX31" s="622"/>
      <c r="BY31" s="622"/>
      <c r="BZ31" s="622"/>
      <c r="CA31" s="622"/>
      <c r="CB31" s="622"/>
      <c r="CC31" s="622"/>
      <c r="CD31" s="622"/>
      <c r="CE31" s="622"/>
      <c r="CF31" s="622"/>
      <c r="CG31" s="622"/>
      <c r="CH31" s="622"/>
      <c r="CI31" s="622"/>
      <c r="CJ31" s="622"/>
      <c r="CK31" s="622"/>
      <c r="CL31" s="622"/>
      <c r="CM31" s="622"/>
      <c r="CN31" s="622"/>
      <c r="CO31" s="622"/>
      <c r="CP31" s="622"/>
      <c r="CQ31" s="622"/>
      <c r="CR31" s="622"/>
      <c r="CS31" s="622"/>
      <c r="CT31" s="622"/>
      <c r="CU31" s="622"/>
      <c r="CV31" s="622"/>
      <c r="CW31" s="622"/>
      <c r="CX31" s="622"/>
      <c r="CY31" s="622"/>
      <c r="CZ31" s="622"/>
      <c r="DA31" s="622"/>
      <c r="DB31" s="622"/>
      <c r="DC31" s="622"/>
      <c r="DD31" s="622"/>
      <c r="DE31" s="622"/>
      <c r="DF31" s="622"/>
      <c r="DG31" s="622"/>
      <c r="DH31" s="622"/>
      <c r="DI31" s="622"/>
      <c r="DJ31" s="622"/>
      <c r="DK31" s="622"/>
      <c r="DL31" s="622"/>
      <c r="DM31" s="622"/>
      <c r="DN31" s="622"/>
      <c r="DO31" s="622"/>
      <c r="DP31" s="622"/>
      <c r="DQ31" s="622"/>
      <c r="DR31" s="622"/>
      <c r="DS31" s="622"/>
      <c r="DT31" s="622"/>
      <c r="DU31" s="622"/>
      <c r="DV31" s="622"/>
      <c r="DW31" s="622"/>
      <c r="DX31" s="622"/>
      <c r="DY31" s="622"/>
      <c r="DZ31" s="622"/>
      <c r="EA31" s="622"/>
      <c r="EB31" s="622"/>
      <c r="EC31" s="623"/>
      <c r="ED31" s="182" t="str">
        <f t="shared" si="0"/>
        <v>xxxxxxxxxxxxxxxxxxxxxxxxxxxxxxxxxxxxxxxxxxxxxxxxxxxxxxxxxxxxxxxxxxxxxxxxxxxxxxxxxxxxxxxxxxxxxxxxxxxxxxxxxxxxxxxxxxxxxxxxxxxxxxxx</v>
      </c>
    </row>
    <row r="32" spans="1:134" x14ac:dyDescent="0.25">
      <c r="A32" s="191">
        <v>2410</v>
      </c>
      <c r="B32" s="60" t="s">
        <v>167</v>
      </c>
      <c r="C32" s="866" cm="1">
        <f t="array" ref="C32">SUMPRODUCT(SUMIF('Sch Parent Trial Balance Input'!$A:$A,'Sch Parent TB Converter'!$G32:$EC32,'Sch Parent Trial Balance Input'!C:C))</f>
        <v>0</v>
      </c>
      <c r="D32" s="866" cm="1">
        <f t="array" ref="D32">SUMPRODUCT(SUMIF('Sch Parent Trial Balance Input'!$A:$A,'Sch Parent TB Converter'!$G32:$EC32,'Sch Parent Trial Balance Input'!D:D))</f>
        <v>0</v>
      </c>
      <c r="E32" s="866" cm="1">
        <f t="array" ref="E32">SUMPRODUCT(SUMIF('Sch Parent Trial Balance Input'!$A:$A,'Sch Parent TB Converter'!$G32:$EC32,'Sch Parent Trial Balance Input'!E:E))</f>
        <v>0</v>
      </c>
      <c r="F32" s="866"/>
      <c r="G32" s="860"/>
      <c r="H32" s="860"/>
      <c r="I32" s="860"/>
      <c r="J32" s="860"/>
      <c r="K32" s="860"/>
      <c r="L32" s="860"/>
      <c r="M32" s="860"/>
      <c r="N32" s="860"/>
      <c r="O32" s="860"/>
      <c r="P32" s="860"/>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c r="BP32" s="132"/>
      <c r="BQ32" s="132"/>
      <c r="BR32" s="132"/>
      <c r="BS32" s="132"/>
      <c r="BT32" s="132"/>
      <c r="BU32" s="132"/>
      <c r="BV32" s="132"/>
      <c r="BW32" s="132"/>
      <c r="BX32" s="132"/>
      <c r="BY32" s="132"/>
      <c r="BZ32" s="132"/>
      <c r="CA32" s="132"/>
      <c r="CB32" s="132"/>
      <c r="CC32" s="132"/>
      <c r="CD32" s="132"/>
      <c r="CE32" s="132"/>
      <c r="CF32" s="132"/>
      <c r="CG32" s="132"/>
      <c r="CH32" s="132"/>
      <c r="CI32" s="132"/>
      <c r="CJ32" s="132"/>
      <c r="CK32" s="132"/>
      <c r="CL32" s="132"/>
      <c r="CM32" s="132"/>
      <c r="CN32" s="132"/>
      <c r="CO32" s="132"/>
      <c r="CP32" s="132"/>
      <c r="CQ32" s="132"/>
      <c r="CR32" s="132"/>
      <c r="CS32" s="132"/>
      <c r="CT32" s="132"/>
      <c r="CU32" s="132"/>
      <c r="CV32" s="132"/>
      <c r="CW32" s="132"/>
      <c r="CX32" s="132"/>
      <c r="CY32" s="132"/>
      <c r="CZ32" s="132"/>
      <c r="DA32" s="132"/>
      <c r="DB32" s="132"/>
      <c r="DC32" s="132"/>
      <c r="DD32" s="132"/>
      <c r="DE32" s="132"/>
      <c r="DF32" s="132"/>
      <c r="DG32" s="132"/>
      <c r="DH32" s="132"/>
      <c r="DI32" s="132"/>
      <c r="DJ32" s="132"/>
      <c r="DK32" s="132"/>
      <c r="DL32" s="132"/>
      <c r="DM32" s="132"/>
      <c r="DN32" s="132"/>
      <c r="DO32" s="132"/>
      <c r="DP32" s="132"/>
      <c r="DQ32" s="132"/>
      <c r="DR32" s="132"/>
      <c r="DS32" s="132"/>
      <c r="DT32" s="132"/>
      <c r="DU32" s="132"/>
      <c r="DV32" s="132"/>
      <c r="DW32" s="132"/>
      <c r="DX32" s="132"/>
      <c r="DY32" s="132"/>
      <c r="DZ32" s="132"/>
      <c r="EA32" s="132"/>
      <c r="EB32" s="132"/>
      <c r="EC32" s="615"/>
      <c r="ED32" s="182" t="str">
        <f t="shared" si="0"/>
        <v>xxxxxxxxxxxxxxxxxxxxxxxxxxxxxxxxxxxxxxxxxxxxxxxxxxxxxxxxxxxxxxxxxxxxxxxxxxxxxxxxxxxxxxxxxxxxxxxxxxxxxxxxxxxxxxxxxxxxxxxxxxxxxxxx</v>
      </c>
    </row>
    <row r="33" spans="1:134" x14ac:dyDescent="0.25">
      <c r="A33" s="191">
        <v>2440</v>
      </c>
      <c r="B33" s="60" t="s">
        <v>163</v>
      </c>
      <c r="C33" s="865">
        <f>SUMPRODUCT(SUMIF('Sch Parent Trial Balance Input'!$A:$A,'Sch Parent TB Converter'!$G33:$EC33,'Sch Parent Trial Balance Input'!C:C))</f>
        <v>0</v>
      </c>
      <c r="D33" s="865">
        <f>SUMPRODUCT(SUMIF('Sch Parent Trial Balance Input'!$A:$A,'Sch Parent TB Converter'!$G33:$EC33,'Sch Parent Trial Balance Input'!D:D))</f>
        <v>0</v>
      </c>
      <c r="E33" s="865">
        <f>SUMPRODUCT(SUMIF('Sch Parent Trial Balance Input'!$A:$A,'Sch Parent TB Converter'!$G33:$EC33,'Sch Parent Trial Balance Input'!E:E))</f>
        <v>0</v>
      </c>
      <c r="F33" s="865"/>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c r="CL33" s="132"/>
      <c r="CM33" s="132"/>
      <c r="CN33" s="132"/>
      <c r="CO33" s="132"/>
      <c r="CP33" s="132"/>
      <c r="CQ33" s="132"/>
      <c r="CR33" s="132"/>
      <c r="CS33" s="132"/>
      <c r="CT33" s="132"/>
      <c r="CU33" s="132"/>
      <c r="CV33" s="132"/>
      <c r="CW33" s="132"/>
      <c r="CX33" s="132"/>
      <c r="CY33" s="132"/>
      <c r="CZ33" s="132"/>
      <c r="DA33" s="132"/>
      <c r="DB33" s="132"/>
      <c r="DC33" s="132"/>
      <c r="DD33" s="132"/>
      <c r="DE33" s="132"/>
      <c r="DF33" s="132"/>
      <c r="DG33" s="132"/>
      <c r="DH33" s="132"/>
      <c r="DI33" s="132"/>
      <c r="DJ33" s="132"/>
      <c r="DK33" s="132"/>
      <c r="DL33" s="132"/>
      <c r="DM33" s="132"/>
      <c r="DN33" s="132"/>
      <c r="DO33" s="132"/>
      <c r="DP33" s="132"/>
      <c r="DQ33" s="132"/>
      <c r="DR33" s="132"/>
      <c r="DS33" s="132"/>
      <c r="DT33" s="132"/>
      <c r="DU33" s="132"/>
      <c r="DV33" s="132"/>
      <c r="DW33" s="132"/>
      <c r="DX33" s="132"/>
      <c r="DY33" s="132"/>
      <c r="DZ33" s="132"/>
      <c r="EA33" s="132"/>
      <c r="EB33" s="132"/>
      <c r="EC33" s="615"/>
      <c r="ED33" s="182" t="str">
        <f t="shared" si="0"/>
        <v>xxxxxxxxxxxxxxxxxxxxxxxxxxxxxxxxxxxxxxxxxxxxxxxxxxxxxxxxxxxxxxxxxxxxxxxxxxxxxxxxxxxxxxxxxxxxxxxxxxxxxxxxxxxxxxxxxxxxxxxxxxxxxxxx</v>
      </c>
    </row>
    <row r="34" spans="1:134" x14ac:dyDescent="0.25">
      <c r="A34" s="191">
        <v>2420</v>
      </c>
      <c r="B34" s="60" t="s">
        <v>168</v>
      </c>
      <c r="C34" s="865">
        <f>SUMPRODUCT(SUMIF('Sch Parent Trial Balance Input'!$A:$A,'Sch Parent TB Converter'!$G34:$EC34,'Sch Parent Trial Balance Input'!C:C))</f>
        <v>0</v>
      </c>
      <c r="D34" s="865">
        <f>SUMPRODUCT(SUMIF('Sch Parent Trial Balance Input'!$A:$A,'Sch Parent TB Converter'!$G34:$EC34,'Sch Parent Trial Balance Input'!D:D))</f>
        <v>0</v>
      </c>
      <c r="E34" s="865">
        <f>SUMPRODUCT(SUMIF('Sch Parent Trial Balance Input'!$A:$A,'Sch Parent TB Converter'!$G34:$EC34,'Sch Parent Trial Balance Input'!E:E))</f>
        <v>0</v>
      </c>
      <c r="F34" s="865"/>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2"/>
      <c r="DV34" s="132"/>
      <c r="DW34" s="132"/>
      <c r="DX34" s="132"/>
      <c r="DY34" s="132"/>
      <c r="DZ34" s="132"/>
      <c r="EA34" s="132"/>
      <c r="EB34" s="132"/>
      <c r="EC34" s="615"/>
      <c r="ED34" s="182" t="str">
        <f t="shared" si="0"/>
        <v>xxxxxxxxxxxxxxxxxxxxxxxxxxxxxxxxxxxxxxxxxxxxxxxxxxxxxxxxxxxxxxxxxxxxxxxxxxxxxxxxxxxxxxxxxxxxxxxxxxxxxxxxxxxxxxxxxxxxxxxxxxxxxxxx</v>
      </c>
    </row>
    <row r="35" spans="1:134" x14ac:dyDescent="0.25">
      <c r="A35" s="191">
        <v>2430</v>
      </c>
      <c r="B35" s="60" t="s">
        <v>169</v>
      </c>
      <c r="C35" s="865">
        <f>SUMPRODUCT(SUMIF('Sch Parent Trial Balance Input'!$A:$A,'Sch Parent TB Converter'!$G35:$EC35,'Sch Parent Trial Balance Input'!C:C))</f>
        <v>0</v>
      </c>
      <c r="D35" s="865">
        <f>SUMPRODUCT(SUMIF('Sch Parent Trial Balance Input'!$A:$A,'Sch Parent TB Converter'!$G35:$EC35,'Sch Parent Trial Balance Input'!D:D))</f>
        <v>0</v>
      </c>
      <c r="E35" s="865">
        <f>SUMPRODUCT(SUMIF('Sch Parent Trial Balance Input'!$A:$A,'Sch Parent TB Converter'!$G35:$EC35,'Sch Parent Trial Balance Input'!E:E))</f>
        <v>0</v>
      </c>
      <c r="F35" s="865"/>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c r="BP35" s="132"/>
      <c r="BQ35" s="132"/>
      <c r="BR35" s="132"/>
      <c r="BS35" s="132"/>
      <c r="BT35" s="132"/>
      <c r="BU35" s="132"/>
      <c r="BV35" s="132"/>
      <c r="BW35" s="132"/>
      <c r="BX35" s="132"/>
      <c r="BY35" s="132"/>
      <c r="BZ35" s="132"/>
      <c r="CA35" s="132"/>
      <c r="CB35" s="132"/>
      <c r="CC35" s="132"/>
      <c r="CD35" s="132"/>
      <c r="CE35" s="132"/>
      <c r="CF35" s="132"/>
      <c r="CG35" s="132"/>
      <c r="CH35" s="132"/>
      <c r="CI35" s="132"/>
      <c r="CJ35" s="132"/>
      <c r="CK35" s="132"/>
      <c r="CL35" s="132"/>
      <c r="CM35" s="132"/>
      <c r="CN35" s="132"/>
      <c r="CO35" s="132"/>
      <c r="CP35" s="132"/>
      <c r="CQ35" s="132"/>
      <c r="CR35" s="132"/>
      <c r="CS35" s="132"/>
      <c r="CT35" s="132"/>
      <c r="CU35" s="132"/>
      <c r="CV35" s="132"/>
      <c r="CW35" s="132"/>
      <c r="CX35" s="132"/>
      <c r="CY35" s="132"/>
      <c r="CZ35" s="132"/>
      <c r="DA35" s="132"/>
      <c r="DB35" s="132"/>
      <c r="DC35" s="132"/>
      <c r="DD35" s="132"/>
      <c r="DE35" s="132"/>
      <c r="DF35" s="132"/>
      <c r="DG35" s="132"/>
      <c r="DH35" s="132"/>
      <c r="DI35" s="132"/>
      <c r="DJ35" s="132"/>
      <c r="DK35" s="132"/>
      <c r="DL35" s="132"/>
      <c r="DM35" s="132"/>
      <c r="DN35" s="132"/>
      <c r="DO35" s="132"/>
      <c r="DP35" s="132"/>
      <c r="DQ35" s="132"/>
      <c r="DR35" s="132"/>
      <c r="DS35" s="132"/>
      <c r="DT35" s="132"/>
      <c r="DU35" s="132"/>
      <c r="DV35" s="132"/>
      <c r="DW35" s="132"/>
      <c r="DX35" s="132"/>
      <c r="DY35" s="132"/>
      <c r="DZ35" s="132"/>
      <c r="EA35" s="132"/>
      <c r="EB35" s="132"/>
      <c r="EC35" s="615"/>
      <c r="ED35" s="182" t="str">
        <f t="shared" si="0"/>
        <v>xxxxxxxxxxxxxxxxxxxxxxxxxxxxxxxxxxxxxxxxxxxxxxxxxxxxxxxxxxxxxxxxxxxxxxxxxxxxxxxxxxxxxxxxxxxxxxxxxxxxxxxxxxxxxxxxxxxxxxxxxxxxxxxx</v>
      </c>
    </row>
    <row r="36" spans="1:134" x14ac:dyDescent="0.25">
      <c r="A36" s="191">
        <v>2060</v>
      </c>
      <c r="B36" s="60" t="s">
        <v>170</v>
      </c>
      <c r="C36" s="865">
        <f>SUMPRODUCT(SUMIF('Sch Parent Trial Balance Input'!$A:$A,'Sch Parent TB Converter'!$G36:$EC36,'Sch Parent Trial Balance Input'!C:C))</f>
        <v>0</v>
      </c>
      <c r="D36" s="865">
        <f>SUMPRODUCT(SUMIF('Sch Parent Trial Balance Input'!$A:$A,'Sch Parent TB Converter'!$G36:$EC36,'Sch Parent Trial Balance Input'!D:D))</f>
        <v>0</v>
      </c>
      <c r="E36" s="865">
        <f>SUMPRODUCT(SUMIF('Sch Parent Trial Balance Input'!$A:$A,'Sch Parent TB Converter'!$G36:$EC36,'Sch Parent Trial Balance Input'!E:E))</f>
        <v>0</v>
      </c>
      <c r="F36" s="865"/>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132"/>
      <c r="CG36" s="132"/>
      <c r="CH36" s="132"/>
      <c r="CI36" s="132"/>
      <c r="CJ36" s="132"/>
      <c r="CK36" s="132"/>
      <c r="CL36" s="132"/>
      <c r="CM36" s="132"/>
      <c r="CN36" s="132"/>
      <c r="CO36" s="132"/>
      <c r="CP36" s="132"/>
      <c r="CQ36" s="132"/>
      <c r="CR36" s="132"/>
      <c r="CS36" s="132"/>
      <c r="CT36" s="132"/>
      <c r="CU36" s="132"/>
      <c r="CV36" s="132"/>
      <c r="CW36" s="132"/>
      <c r="CX36" s="132"/>
      <c r="CY36" s="132"/>
      <c r="CZ36" s="132"/>
      <c r="DA36" s="132"/>
      <c r="DB36" s="132"/>
      <c r="DC36" s="132"/>
      <c r="DD36" s="132"/>
      <c r="DE36" s="132"/>
      <c r="DF36" s="132"/>
      <c r="DG36" s="132"/>
      <c r="DH36" s="132"/>
      <c r="DI36" s="132"/>
      <c r="DJ36" s="132"/>
      <c r="DK36" s="132"/>
      <c r="DL36" s="132"/>
      <c r="DM36" s="132"/>
      <c r="DN36" s="132"/>
      <c r="DO36" s="132"/>
      <c r="DP36" s="132"/>
      <c r="DQ36" s="132"/>
      <c r="DR36" s="132"/>
      <c r="DS36" s="132"/>
      <c r="DT36" s="132"/>
      <c r="DU36" s="132"/>
      <c r="DV36" s="132"/>
      <c r="DW36" s="132"/>
      <c r="DX36" s="132"/>
      <c r="DY36" s="132"/>
      <c r="DZ36" s="132"/>
      <c r="EA36" s="132"/>
      <c r="EB36" s="132"/>
      <c r="EC36" s="615"/>
      <c r="ED36" s="182" t="str">
        <f t="shared" si="0"/>
        <v>xxxxxxxxxxxxxxxxxxxxxxxxxxxxxxxxxxxxxxxxxxxxxxxxxxxxxxxxxxxxxxxxxxxxxxxxxxxxxxxxxxxxxxxxxxxxxxxxxxxxxxxxxxxxxxxxxxxxxxxxxxxxxxxx</v>
      </c>
    </row>
    <row r="37" spans="1:134" x14ac:dyDescent="0.25">
      <c r="A37" s="191">
        <v>2062</v>
      </c>
      <c r="B37" s="60" t="s">
        <v>171</v>
      </c>
      <c r="C37" s="865">
        <f>SUMPRODUCT(SUMIF('Sch Parent Trial Balance Input'!$A:$A,'Sch Parent TB Converter'!$G37:$EC37,'Sch Parent Trial Balance Input'!C:C))</f>
        <v>0</v>
      </c>
      <c r="D37" s="865">
        <f>SUMPRODUCT(SUMIF('Sch Parent Trial Balance Input'!$A:$A,'Sch Parent TB Converter'!$G37:$EC37,'Sch Parent Trial Balance Input'!D:D))</f>
        <v>0</v>
      </c>
      <c r="E37" s="865">
        <f>SUMPRODUCT(SUMIF('Sch Parent Trial Balance Input'!$A:$A,'Sch Parent TB Converter'!$G37:$EC37,'Sch Parent Trial Balance Input'!E:E))</f>
        <v>0</v>
      </c>
      <c r="F37" s="865"/>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2"/>
      <c r="BR37" s="132"/>
      <c r="BS37" s="132"/>
      <c r="BT37" s="132"/>
      <c r="BU37" s="132"/>
      <c r="BV37" s="132"/>
      <c r="BW37" s="132"/>
      <c r="BX37" s="132"/>
      <c r="BY37" s="132"/>
      <c r="BZ37" s="132"/>
      <c r="CA37" s="132"/>
      <c r="CB37" s="132"/>
      <c r="CC37" s="132"/>
      <c r="CD37" s="132"/>
      <c r="CE37" s="132"/>
      <c r="CF37" s="132"/>
      <c r="CG37" s="132"/>
      <c r="CH37" s="132"/>
      <c r="CI37" s="132"/>
      <c r="CJ37" s="132"/>
      <c r="CK37" s="132"/>
      <c r="CL37" s="132"/>
      <c r="CM37" s="132"/>
      <c r="CN37" s="132"/>
      <c r="CO37" s="132"/>
      <c r="CP37" s="132"/>
      <c r="CQ37" s="132"/>
      <c r="CR37" s="132"/>
      <c r="CS37" s="132"/>
      <c r="CT37" s="132"/>
      <c r="CU37" s="132"/>
      <c r="CV37" s="132"/>
      <c r="CW37" s="132"/>
      <c r="CX37" s="132"/>
      <c r="CY37" s="132"/>
      <c r="CZ37" s="132"/>
      <c r="DA37" s="132"/>
      <c r="DB37" s="132"/>
      <c r="DC37" s="132"/>
      <c r="DD37" s="132"/>
      <c r="DE37" s="132"/>
      <c r="DF37" s="132"/>
      <c r="DG37" s="132"/>
      <c r="DH37" s="132"/>
      <c r="DI37" s="132"/>
      <c r="DJ37" s="132"/>
      <c r="DK37" s="132"/>
      <c r="DL37" s="132"/>
      <c r="DM37" s="132"/>
      <c r="DN37" s="132"/>
      <c r="DO37" s="132"/>
      <c r="DP37" s="132"/>
      <c r="DQ37" s="132"/>
      <c r="DR37" s="132"/>
      <c r="DS37" s="132"/>
      <c r="DT37" s="132"/>
      <c r="DU37" s="132"/>
      <c r="DV37" s="132"/>
      <c r="DW37" s="132"/>
      <c r="DX37" s="132"/>
      <c r="DY37" s="132"/>
      <c r="DZ37" s="132"/>
      <c r="EA37" s="132"/>
      <c r="EB37" s="132"/>
      <c r="EC37" s="615"/>
      <c r="ED37" s="182" t="str">
        <f t="shared" si="0"/>
        <v>xxxxxxxxxxxxxxxxxxxxxxxxxxxxxxxxxxxxxxxxxxxxxxxxxxxxxxxxxxxxxxxxxxxxxxxxxxxxxxxxxxxxxxxxxxxxxxxxxxxxxxxxxxxxxxxxxxxxxxxxxxxxxxxx</v>
      </c>
    </row>
    <row r="38" spans="1:134" x14ac:dyDescent="0.25">
      <c r="A38" s="191"/>
      <c r="B38" s="60"/>
      <c r="C38" s="865"/>
      <c r="D38" s="865"/>
      <c r="E38" s="865"/>
      <c r="F38" s="865"/>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2"/>
      <c r="BY38" s="132"/>
      <c r="BZ38" s="132"/>
      <c r="CA38" s="132"/>
      <c r="CB38" s="132"/>
      <c r="CC38" s="132"/>
      <c r="CD38" s="132"/>
      <c r="CE38" s="132"/>
      <c r="CF38" s="132"/>
      <c r="CG38" s="132"/>
      <c r="CH38" s="132"/>
      <c r="CI38" s="132"/>
      <c r="CJ38" s="132"/>
      <c r="CK38" s="132"/>
      <c r="CL38" s="132"/>
      <c r="CM38" s="132"/>
      <c r="CN38" s="132"/>
      <c r="CO38" s="132"/>
      <c r="CP38" s="132"/>
      <c r="CQ38" s="132"/>
      <c r="CR38" s="132"/>
      <c r="CS38" s="132"/>
      <c r="CT38" s="132"/>
      <c r="CU38" s="132"/>
      <c r="CV38" s="132"/>
      <c r="CW38" s="132"/>
      <c r="CX38" s="132"/>
      <c r="CY38" s="132"/>
      <c r="CZ38" s="132"/>
      <c r="DA38" s="132"/>
      <c r="DB38" s="132"/>
      <c r="DC38" s="132"/>
      <c r="DD38" s="132"/>
      <c r="DE38" s="132"/>
      <c r="DF38" s="132"/>
      <c r="DG38" s="132"/>
      <c r="DH38" s="132"/>
      <c r="DI38" s="132"/>
      <c r="DJ38" s="132"/>
      <c r="DK38" s="132"/>
      <c r="DL38" s="132"/>
      <c r="DM38" s="132"/>
      <c r="DN38" s="132"/>
      <c r="DO38" s="132"/>
      <c r="DP38" s="132"/>
      <c r="DQ38" s="132"/>
      <c r="DR38" s="132"/>
      <c r="DS38" s="132"/>
      <c r="DT38" s="132"/>
      <c r="DU38" s="132"/>
      <c r="DV38" s="132"/>
      <c r="DW38" s="132"/>
      <c r="DX38" s="132"/>
      <c r="DY38" s="132"/>
      <c r="DZ38" s="132"/>
      <c r="EA38" s="132"/>
      <c r="EB38" s="132"/>
      <c r="EC38" s="615"/>
      <c r="ED38" s="182" t="str">
        <f t="shared" si="0"/>
        <v>xxxxxxxxxxxxxxxxxxxxxxxxxxxxxxxxxxxxxxxxxxxxxxxxxxxxxxxxxxxxxxxxxxxxxxxxxxxxxxxxxxxxxxxxxxxxxxxxxxxxxxxxxxxxxxxxxxxxxxxxxxxxxxxx</v>
      </c>
    </row>
    <row r="39" spans="1:134" ht="13" x14ac:dyDescent="0.3">
      <c r="A39" s="230"/>
      <c r="B39" s="232" t="s">
        <v>172</v>
      </c>
      <c r="C39" s="868"/>
      <c r="D39" s="869"/>
      <c r="E39" s="869"/>
      <c r="F39" s="869"/>
      <c r="G39" s="616"/>
      <c r="H39" s="616"/>
      <c r="I39" s="616"/>
      <c r="J39" s="616"/>
      <c r="K39" s="616"/>
      <c r="L39" s="616"/>
      <c r="M39" s="616"/>
      <c r="N39" s="616"/>
      <c r="O39" s="616"/>
      <c r="P39" s="616"/>
      <c r="Q39" s="616"/>
      <c r="R39" s="616"/>
      <c r="S39" s="616"/>
      <c r="T39" s="616"/>
      <c r="U39" s="616"/>
      <c r="V39" s="616"/>
      <c r="W39" s="616"/>
      <c r="X39" s="616"/>
      <c r="Y39" s="616"/>
      <c r="Z39" s="616"/>
      <c r="AA39" s="616"/>
      <c r="AB39" s="616"/>
      <c r="AC39" s="616"/>
      <c r="AD39" s="616"/>
      <c r="AE39" s="616"/>
      <c r="AF39" s="616"/>
      <c r="AG39" s="616"/>
      <c r="AH39" s="616"/>
      <c r="AI39" s="616"/>
      <c r="AJ39" s="616"/>
      <c r="AK39" s="616"/>
      <c r="AL39" s="616"/>
      <c r="AM39" s="616"/>
      <c r="AN39" s="616"/>
      <c r="AO39" s="616"/>
      <c r="AP39" s="616"/>
      <c r="AQ39" s="616"/>
      <c r="AR39" s="616"/>
      <c r="AS39" s="616"/>
      <c r="AT39" s="616"/>
      <c r="AU39" s="616"/>
      <c r="AV39" s="616"/>
      <c r="AW39" s="616"/>
      <c r="AX39" s="616"/>
      <c r="AY39" s="616"/>
      <c r="AZ39" s="616"/>
      <c r="BA39" s="616"/>
      <c r="BB39" s="616"/>
      <c r="BC39" s="616"/>
      <c r="BD39" s="616"/>
      <c r="BE39" s="616"/>
      <c r="BF39" s="616"/>
      <c r="BG39" s="616"/>
      <c r="BH39" s="616"/>
      <c r="BI39" s="616"/>
      <c r="BJ39" s="616"/>
      <c r="BK39" s="616"/>
      <c r="BL39" s="616"/>
      <c r="BM39" s="616"/>
      <c r="BN39" s="616"/>
      <c r="BO39" s="616"/>
      <c r="BP39" s="616"/>
      <c r="BQ39" s="616"/>
      <c r="BR39" s="616"/>
      <c r="BS39" s="616"/>
      <c r="BT39" s="616"/>
      <c r="BU39" s="616"/>
      <c r="BV39" s="616"/>
      <c r="BW39" s="616"/>
      <c r="BX39" s="616"/>
      <c r="BY39" s="616"/>
      <c r="BZ39" s="616"/>
      <c r="CA39" s="616"/>
      <c r="CB39" s="616"/>
      <c r="CC39" s="616"/>
      <c r="CD39" s="616"/>
      <c r="CE39" s="616"/>
      <c r="CF39" s="616"/>
      <c r="CG39" s="616"/>
      <c r="CH39" s="616"/>
      <c r="CI39" s="616"/>
      <c r="CJ39" s="616"/>
      <c r="CK39" s="616"/>
      <c r="CL39" s="616"/>
      <c r="CM39" s="616"/>
      <c r="CN39" s="616"/>
      <c r="CO39" s="616"/>
      <c r="CP39" s="616"/>
      <c r="CQ39" s="616"/>
      <c r="CR39" s="616"/>
      <c r="CS39" s="616"/>
      <c r="CT39" s="616"/>
      <c r="CU39" s="616"/>
      <c r="CV39" s="616"/>
      <c r="CW39" s="616"/>
      <c r="CX39" s="616"/>
      <c r="CY39" s="616"/>
      <c r="CZ39" s="616"/>
      <c r="DA39" s="616"/>
      <c r="DB39" s="616"/>
      <c r="DC39" s="616"/>
      <c r="DD39" s="616"/>
      <c r="DE39" s="616"/>
      <c r="DF39" s="616"/>
      <c r="DG39" s="616"/>
      <c r="DH39" s="616"/>
      <c r="DI39" s="616"/>
      <c r="DJ39" s="616"/>
      <c r="DK39" s="616"/>
      <c r="DL39" s="616"/>
      <c r="DM39" s="616"/>
      <c r="DN39" s="616"/>
      <c r="DO39" s="616"/>
      <c r="DP39" s="616"/>
      <c r="DQ39" s="616"/>
      <c r="DR39" s="616"/>
      <c r="DS39" s="616"/>
      <c r="DT39" s="616"/>
      <c r="DU39" s="616"/>
      <c r="DV39" s="616"/>
      <c r="DW39" s="616"/>
      <c r="DX39" s="616"/>
      <c r="DY39" s="616"/>
      <c r="DZ39" s="616"/>
      <c r="EA39" s="616"/>
      <c r="EB39" s="616"/>
      <c r="EC39" s="617"/>
      <c r="ED39" s="182" t="str">
        <f t="shared" si="0"/>
        <v>xxxxxxxxxxxxxxxxxxxxxxxxxxxxxxxxxxxxxxxxxxxxxxxxxxxxxxxxxxxxxxxxxxxxxxxxxxxxxxxxxxxxxxxxxxxxxxxxxxxxxxxxxxxxxxxxxxxxxxxxxxxxxxxx</v>
      </c>
    </row>
    <row r="40" spans="1:134" ht="13" x14ac:dyDescent="0.3">
      <c r="A40" s="191"/>
      <c r="B40" s="561" t="s">
        <v>154</v>
      </c>
      <c r="C40" s="865"/>
      <c r="D40" s="867"/>
      <c r="E40" s="867"/>
      <c r="F40" s="867"/>
      <c r="G40" s="613"/>
      <c r="H40" s="613"/>
      <c r="I40" s="613"/>
      <c r="J40" s="613"/>
      <c r="K40" s="613"/>
      <c r="L40" s="613"/>
      <c r="M40" s="613"/>
      <c r="N40" s="613"/>
      <c r="O40" s="613"/>
      <c r="P40" s="613"/>
      <c r="Q40" s="613"/>
      <c r="R40" s="613"/>
      <c r="S40" s="613"/>
      <c r="T40" s="613"/>
      <c r="U40" s="613"/>
      <c r="V40" s="613"/>
      <c r="W40" s="613"/>
      <c r="X40" s="613"/>
      <c r="Y40" s="613"/>
      <c r="Z40" s="613"/>
      <c r="AA40" s="613"/>
      <c r="AB40" s="613"/>
      <c r="AC40" s="613"/>
      <c r="AD40" s="613"/>
      <c r="AE40" s="613"/>
      <c r="AF40" s="613"/>
      <c r="AG40" s="613"/>
      <c r="AH40" s="613"/>
      <c r="AI40" s="613"/>
      <c r="AJ40" s="613"/>
      <c r="AK40" s="613"/>
      <c r="AL40" s="613"/>
      <c r="AM40" s="613"/>
      <c r="AN40" s="613"/>
      <c r="AO40" s="613"/>
      <c r="AP40" s="613"/>
      <c r="AQ40" s="613"/>
      <c r="AR40" s="613"/>
      <c r="AS40" s="613"/>
      <c r="AT40" s="613"/>
      <c r="AU40" s="613"/>
      <c r="AV40" s="613"/>
      <c r="AW40" s="613"/>
      <c r="AX40" s="613"/>
      <c r="AY40" s="613"/>
      <c r="AZ40" s="613"/>
      <c r="BA40" s="613"/>
      <c r="BB40" s="613"/>
      <c r="BC40" s="613"/>
      <c r="BD40" s="613"/>
      <c r="BE40" s="613"/>
      <c r="BF40" s="613"/>
      <c r="BG40" s="613"/>
      <c r="BH40" s="613"/>
      <c r="BI40" s="613"/>
      <c r="BJ40" s="613"/>
      <c r="BK40" s="613"/>
      <c r="BL40" s="613"/>
      <c r="BM40" s="613"/>
      <c r="BN40" s="613"/>
      <c r="BO40" s="613"/>
      <c r="BP40" s="613"/>
      <c r="BQ40" s="613"/>
      <c r="BR40" s="613"/>
      <c r="BS40" s="613"/>
      <c r="BT40" s="613"/>
      <c r="BU40" s="613"/>
      <c r="BV40" s="613"/>
      <c r="BW40" s="613"/>
      <c r="BX40" s="613"/>
      <c r="BY40" s="613"/>
      <c r="BZ40" s="613"/>
      <c r="CA40" s="613"/>
      <c r="CB40" s="613"/>
      <c r="CC40" s="613"/>
      <c r="CD40" s="613"/>
      <c r="CE40" s="613"/>
      <c r="CF40" s="613"/>
      <c r="CG40" s="613"/>
      <c r="CH40" s="613"/>
      <c r="CI40" s="613"/>
      <c r="CJ40" s="613"/>
      <c r="CK40" s="613"/>
      <c r="CL40" s="613"/>
      <c r="CM40" s="613"/>
      <c r="CN40" s="613"/>
      <c r="CO40" s="613"/>
      <c r="CP40" s="613"/>
      <c r="CQ40" s="613"/>
      <c r="CR40" s="613"/>
      <c r="CS40" s="613"/>
      <c r="CT40" s="613"/>
      <c r="CU40" s="613"/>
      <c r="CV40" s="613"/>
      <c r="CW40" s="613"/>
      <c r="CX40" s="613"/>
      <c r="CY40" s="613"/>
      <c r="CZ40" s="613"/>
      <c r="DA40" s="613"/>
      <c r="DB40" s="613"/>
      <c r="DC40" s="613"/>
      <c r="DD40" s="613"/>
      <c r="DE40" s="613"/>
      <c r="DF40" s="613"/>
      <c r="DG40" s="613"/>
      <c r="DH40" s="613"/>
      <c r="DI40" s="613"/>
      <c r="DJ40" s="613"/>
      <c r="DK40" s="613"/>
      <c r="DL40" s="613"/>
      <c r="DM40" s="613"/>
      <c r="DN40" s="613"/>
      <c r="DO40" s="613"/>
      <c r="DP40" s="613"/>
      <c r="DQ40" s="613"/>
      <c r="DR40" s="613"/>
      <c r="DS40" s="613"/>
      <c r="DT40" s="613"/>
      <c r="DU40" s="613"/>
      <c r="DV40" s="613"/>
      <c r="DW40" s="613"/>
      <c r="DX40" s="613"/>
      <c r="DY40" s="613"/>
      <c r="DZ40" s="613"/>
      <c r="EA40" s="613"/>
      <c r="EB40" s="613"/>
      <c r="EC40" s="614"/>
      <c r="ED40" s="182" t="str">
        <f t="shared" si="0"/>
        <v>xxxxxxxxxxxxxxxxxxxxxxxxxxxxxxxxxxxxxxxxxxxxxxxxxxxxxxxxxxxxxxxxxxxxxxxxxxxxxxxxxxxxxxxxxxxxxxxxxxxxxxxxxxxxxxxxxxxxxxxxxxxxxxxx</v>
      </c>
    </row>
    <row r="41" spans="1:134" x14ac:dyDescent="0.25">
      <c r="A41" s="191">
        <v>1410</v>
      </c>
      <c r="B41" s="567" t="s">
        <v>173</v>
      </c>
      <c r="C41" s="865">
        <f>SUMPRODUCT(SUMIF('Sch Parent Trial Balance Input'!$A:$A,'Sch Parent TB Converter'!$G41:$EC41,'Sch Parent Trial Balance Input'!C:C))</f>
        <v>0</v>
      </c>
      <c r="D41" s="865">
        <f>SUMPRODUCT(SUMIF('Sch Parent Trial Balance Input'!$A:$A,'Sch Parent TB Converter'!$G41:$EC41,'Sch Parent Trial Balance Input'!D:D))</f>
        <v>0</v>
      </c>
      <c r="E41" s="865">
        <f>SUMPRODUCT(SUMIF('Sch Parent Trial Balance Input'!$A:$A,'Sch Parent TB Converter'!$G41:$EC41,'Sch Parent Trial Balance Input'!E:E))</f>
        <v>0</v>
      </c>
      <c r="F41" s="865"/>
      <c r="G41" s="620"/>
      <c r="H41" s="620"/>
      <c r="I41" s="620"/>
      <c r="J41" s="620"/>
      <c r="K41" s="620"/>
      <c r="L41" s="620"/>
      <c r="M41" s="620"/>
      <c r="N41" s="620"/>
      <c r="O41" s="620"/>
      <c r="P41" s="620"/>
      <c r="Q41" s="620"/>
      <c r="R41" s="620"/>
      <c r="S41" s="620"/>
      <c r="T41" s="620"/>
      <c r="U41" s="620"/>
      <c r="V41" s="620"/>
      <c r="W41" s="620"/>
      <c r="X41" s="620"/>
      <c r="Y41" s="620"/>
      <c r="Z41" s="620"/>
      <c r="AA41" s="620"/>
      <c r="AB41" s="620"/>
      <c r="AC41" s="620"/>
      <c r="AD41" s="620"/>
      <c r="AE41" s="620"/>
      <c r="AF41" s="620"/>
      <c r="AG41" s="620"/>
      <c r="AH41" s="620"/>
      <c r="AI41" s="620"/>
      <c r="AJ41" s="620"/>
      <c r="AK41" s="620"/>
      <c r="AL41" s="620"/>
      <c r="AM41" s="620"/>
      <c r="AN41" s="620"/>
      <c r="AO41" s="620"/>
      <c r="AP41" s="620"/>
      <c r="AQ41" s="620"/>
      <c r="AR41" s="620"/>
      <c r="AS41" s="620"/>
      <c r="AT41" s="620"/>
      <c r="AU41" s="620"/>
      <c r="AV41" s="620"/>
      <c r="AW41" s="620"/>
      <c r="AX41" s="620"/>
      <c r="AY41" s="620"/>
      <c r="AZ41" s="620"/>
      <c r="BA41" s="620"/>
      <c r="BB41" s="620"/>
      <c r="BC41" s="620"/>
      <c r="BD41" s="620"/>
      <c r="BE41" s="620"/>
      <c r="BF41" s="620"/>
      <c r="BG41" s="620"/>
      <c r="BH41" s="620"/>
      <c r="BI41" s="620"/>
      <c r="BJ41" s="620"/>
      <c r="BK41" s="620"/>
      <c r="BL41" s="620"/>
      <c r="BM41" s="620"/>
      <c r="BN41" s="620"/>
      <c r="BO41" s="620"/>
      <c r="BP41" s="620"/>
      <c r="BQ41" s="620"/>
      <c r="BR41" s="620"/>
      <c r="BS41" s="620"/>
      <c r="BT41" s="620"/>
      <c r="BU41" s="620"/>
      <c r="BV41" s="620"/>
      <c r="BW41" s="620"/>
      <c r="BX41" s="620"/>
      <c r="BY41" s="620"/>
      <c r="BZ41" s="620"/>
      <c r="CA41" s="620"/>
      <c r="CB41" s="620"/>
      <c r="CC41" s="620"/>
      <c r="CD41" s="620"/>
      <c r="CE41" s="620"/>
      <c r="CF41" s="620"/>
      <c r="CG41" s="620"/>
      <c r="CH41" s="620"/>
      <c r="CI41" s="620"/>
      <c r="CJ41" s="620"/>
      <c r="CK41" s="620"/>
      <c r="CL41" s="620"/>
      <c r="CM41" s="620"/>
      <c r="CN41" s="620"/>
      <c r="CO41" s="620"/>
      <c r="CP41" s="620"/>
      <c r="CQ41" s="620"/>
      <c r="CR41" s="620"/>
      <c r="CS41" s="620"/>
      <c r="CT41" s="620"/>
      <c r="CU41" s="620"/>
      <c r="CV41" s="620"/>
      <c r="CW41" s="620"/>
      <c r="CX41" s="620"/>
      <c r="CY41" s="620"/>
      <c r="CZ41" s="620"/>
      <c r="DA41" s="620"/>
      <c r="DB41" s="620"/>
      <c r="DC41" s="620"/>
      <c r="DD41" s="620"/>
      <c r="DE41" s="620"/>
      <c r="DF41" s="620"/>
      <c r="DG41" s="620"/>
      <c r="DH41" s="620"/>
      <c r="DI41" s="620"/>
      <c r="DJ41" s="620"/>
      <c r="DK41" s="620"/>
      <c r="DL41" s="620"/>
      <c r="DM41" s="620"/>
      <c r="DN41" s="620"/>
      <c r="DO41" s="620"/>
      <c r="DP41" s="620"/>
      <c r="DQ41" s="620"/>
      <c r="DR41" s="620"/>
      <c r="DS41" s="620"/>
      <c r="DT41" s="620"/>
      <c r="DU41" s="620"/>
      <c r="DV41" s="620"/>
      <c r="DW41" s="620"/>
      <c r="DX41" s="620"/>
      <c r="DY41" s="620"/>
      <c r="DZ41" s="620"/>
      <c r="EA41" s="620"/>
      <c r="EB41" s="620"/>
      <c r="EC41" s="621"/>
      <c r="ED41" s="182" t="str">
        <f t="shared" si="0"/>
        <v>xxxxxxxxxxxxxxxxxxxxxxxxxxxxxxxxxxxxxxxxxxxxxxxxxxxxxxxxxxxxxxxxxxxxxxxxxxxxxxxxxxxxxxxxxxxxxxxxxxxxxxxxxxxxxxxxxxxxxxxxxxxxxxxx</v>
      </c>
    </row>
    <row r="42" spans="1:134" x14ac:dyDescent="0.25">
      <c r="A42" s="191">
        <v>1450</v>
      </c>
      <c r="B42" s="567" t="s">
        <v>162</v>
      </c>
      <c r="C42" s="865">
        <f>SUMPRODUCT(SUMIF('Sch Parent Trial Balance Input'!$A:$A,'Sch Parent TB Converter'!$G42:$EC42,'Sch Parent Trial Balance Input'!C:C))</f>
        <v>0</v>
      </c>
      <c r="D42" s="865">
        <f>SUMPRODUCT(SUMIF('Sch Parent Trial Balance Input'!$A:$A,'Sch Parent TB Converter'!$G42:$EC42,'Sch Parent Trial Balance Input'!D:D))</f>
        <v>0</v>
      </c>
      <c r="E42" s="865">
        <f>SUMPRODUCT(SUMIF('Sch Parent Trial Balance Input'!$A:$A,'Sch Parent TB Converter'!$G42:$EC42,'Sch Parent Trial Balance Input'!E:E))</f>
        <v>0</v>
      </c>
      <c r="F42" s="865"/>
      <c r="G42" s="620"/>
      <c r="H42" s="620"/>
      <c r="I42" s="620"/>
      <c r="J42" s="620"/>
      <c r="K42" s="620"/>
      <c r="L42" s="620"/>
      <c r="M42" s="620"/>
      <c r="N42" s="620"/>
      <c r="O42" s="620"/>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0"/>
      <c r="AQ42" s="620"/>
      <c r="AR42" s="620"/>
      <c r="AS42" s="620"/>
      <c r="AT42" s="620"/>
      <c r="AU42" s="620"/>
      <c r="AV42" s="620"/>
      <c r="AW42" s="620"/>
      <c r="AX42" s="620"/>
      <c r="AY42" s="620"/>
      <c r="AZ42" s="620"/>
      <c r="BA42" s="620"/>
      <c r="BB42" s="620"/>
      <c r="BC42" s="620"/>
      <c r="BD42" s="620"/>
      <c r="BE42" s="620"/>
      <c r="BF42" s="620"/>
      <c r="BG42" s="620"/>
      <c r="BH42" s="620"/>
      <c r="BI42" s="620"/>
      <c r="BJ42" s="620"/>
      <c r="BK42" s="620"/>
      <c r="BL42" s="620"/>
      <c r="BM42" s="620"/>
      <c r="BN42" s="620"/>
      <c r="BO42" s="620"/>
      <c r="BP42" s="620"/>
      <c r="BQ42" s="620"/>
      <c r="BR42" s="620"/>
      <c r="BS42" s="620"/>
      <c r="BT42" s="620"/>
      <c r="BU42" s="620"/>
      <c r="BV42" s="620"/>
      <c r="BW42" s="620"/>
      <c r="BX42" s="620"/>
      <c r="BY42" s="620"/>
      <c r="BZ42" s="620"/>
      <c r="CA42" s="620"/>
      <c r="CB42" s="620"/>
      <c r="CC42" s="620"/>
      <c r="CD42" s="620"/>
      <c r="CE42" s="620"/>
      <c r="CF42" s="620"/>
      <c r="CG42" s="620"/>
      <c r="CH42" s="620"/>
      <c r="CI42" s="620"/>
      <c r="CJ42" s="620"/>
      <c r="CK42" s="620"/>
      <c r="CL42" s="620"/>
      <c r="CM42" s="620"/>
      <c r="CN42" s="620"/>
      <c r="CO42" s="620"/>
      <c r="CP42" s="620"/>
      <c r="CQ42" s="620"/>
      <c r="CR42" s="620"/>
      <c r="CS42" s="620"/>
      <c r="CT42" s="620"/>
      <c r="CU42" s="620"/>
      <c r="CV42" s="620"/>
      <c r="CW42" s="620"/>
      <c r="CX42" s="620"/>
      <c r="CY42" s="620"/>
      <c r="CZ42" s="620"/>
      <c r="DA42" s="620"/>
      <c r="DB42" s="620"/>
      <c r="DC42" s="620"/>
      <c r="DD42" s="620"/>
      <c r="DE42" s="620"/>
      <c r="DF42" s="620"/>
      <c r="DG42" s="620"/>
      <c r="DH42" s="620"/>
      <c r="DI42" s="620"/>
      <c r="DJ42" s="620"/>
      <c r="DK42" s="620"/>
      <c r="DL42" s="620"/>
      <c r="DM42" s="620"/>
      <c r="DN42" s="620"/>
      <c r="DO42" s="620"/>
      <c r="DP42" s="620"/>
      <c r="DQ42" s="620"/>
      <c r="DR42" s="620"/>
      <c r="DS42" s="620"/>
      <c r="DT42" s="620"/>
      <c r="DU42" s="620"/>
      <c r="DV42" s="620"/>
      <c r="DW42" s="620"/>
      <c r="DX42" s="620"/>
      <c r="DY42" s="620"/>
      <c r="DZ42" s="620"/>
      <c r="EA42" s="620"/>
      <c r="EB42" s="620"/>
      <c r="EC42" s="621"/>
      <c r="ED42" s="182" t="str">
        <f t="shared" si="0"/>
        <v>xxxxxxxxxxxxxxxxxxxxxxxxxxxxxxxxxxxxxxxxxxxxxxxxxxxxxxxxxxxxxxxxxxxxxxxxxxxxxxxxxxxxxxxxxxxxxxxxxxxxxxxxxxxxxxxxxxxxxxxxxxxxxxxx</v>
      </c>
    </row>
    <row r="43" spans="1:134" x14ac:dyDescent="0.25">
      <c r="A43" s="191">
        <v>1430</v>
      </c>
      <c r="B43" s="235" t="s">
        <v>174</v>
      </c>
      <c r="C43" s="865">
        <f>SUMPRODUCT(SUMIF('Sch Parent Trial Balance Input'!$A:$A,'Sch Parent TB Converter'!$G43:$EC43,'Sch Parent Trial Balance Input'!C:C))</f>
        <v>0</v>
      </c>
      <c r="D43" s="865">
        <f>SUMPRODUCT(SUMIF('Sch Parent Trial Balance Input'!$A:$A,'Sch Parent TB Converter'!$G43:$EC43,'Sch Parent Trial Balance Input'!D:D))</f>
        <v>0</v>
      </c>
      <c r="E43" s="865">
        <f>SUMPRODUCT(SUMIF('Sch Parent Trial Balance Input'!$A:$A,'Sch Parent TB Converter'!$G43:$EC43,'Sch Parent Trial Balance Input'!E:E))</f>
        <v>0</v>
      </c>
      <c r="F43" s="865"/>
      <c r="G43" s="620"/>
      <c r="H43" s="620"/>
      <c r="I43" s="620"/>
      <c r="J43" s="620"/>
      <c r="K43" s="620"/>
      <c r="L43" s="620"/>
      <c r="M43" s="620"/>
      <c r="N43" s="620"/>
      <c r="O43" s="620"/>
      <c r="P43" s="620"/>
      <c r="Q43" s="620"/>
      <c r="R43" s="620"/>
      <c r="S43" s="620"/>
      <c r="T43" s="620"/>
      <c r="U43" s="620"/>
      <c r="V43" s="620"/>
      <c r="W43" s="620"/>
      <c r="X43" s="620"/>
      <c r="Y43" s="620"/>
      <c r="Z43" s="620"/>
      <c r="AA43" s="620"/>
      <c r="AB43" s="620"/>
      <c r="AC43" s="620"/>
      <c r="AD43" s="620"/>
      <c r="AE43" s="620"/>
      <c r="AF43" s="620"/>
      <c r="AG43" s="620"/>
      <c r="AH43" s="620"/>
      <c r="AI43" s="620"/>
      <c r="AJ43" s="620"/>
      <c r="AK43" s="620"/>
      <c r="AL43" s="620"/>
      <c r="AM43" s="620"/>
      <c r="AN43" s="620"/>
      <c r="AO43" s="620"/>
      <c r="AP43" s="620"/>
      <c r="AQ43" s="620"/>
      <c r="AR43" s="620"/>
      <c r="AS43" s="620"/>
      <c r="AT43" s="620"/>
      <c r="AU43" s="620"/>
      <c r="AV43" s="620"/>
      <c r="AW43" s="620"/>
      <c r="AX43" s="620"/>
      <c r="AY43" s="620"/>
      <c r="AZ43" s="620"/>
      <c r="BA43" s="620"/>
      <c r="BB43" s="620"/>
      <c r="BC43" s="620"/>
      <c r="BD43" s="620"/>
      <c r="BE43" s="620"/>
      <c r="BF43" s="620"/>
      <c r="BG43" s="620"/>
      <c r="BH43" s="620"/>
      <c r="BI43" s="620"/>
      <c r="BJ43" s="620"/>
      <c r="BK43" s="620"/>
      <c r="BL43" s="620"/>
      <c r="BM43" s="620"/>
      <c r="BN43" s="620"/>
      <c r="BO43" s="620"/>
      <c r="BP43" s="620"/>
      <c r="BQ43" s="620"/>
      <c r="BR43" s="620"/>
      <c r="BS43" s="620"/>
      <c r="BT43" s="620"/>
      <c r="BU43" s="620"/>
      <c r="BV43" s="620"/>
      <c r="BW43" s="620"/>
      <c r="BX43" s="620"/>
      <c r="BY43" s="620"/>
      <c r="BZ43" s="620"/>
      <c r="CA43" s="620"/>
      <c r="CB43" s="620"/>
      <c r="CC43" s="620"/>
      <c r="CD43" s="620"/>
      <c r="CE43" s="620"/>
      <c r="CF43" s="620"/>
      <c r="CG43" s="620"/>
      <c r="CH43" s="620"/>
      <c r="CI43" s="620"/>
      <c r="CJ43" s="620"/>
      <c r="CK43" s="620"/>
      <c r="CL43" s="620"/>
      <c r="CM43" s="620"/>
      <c r="CN43" s="620"/>
      <c r="CO43" s="620"/>
      <c r="CP43" s="620"/>
      <c r="CQ43" s="620"/>
      <c r="CR43" s="620"/>
      <c r="CS43" s="620"/>
      <c r="CT43" s="620"/>
      <c r="CU43" s="620"/>
      <c r="CV43" s="620"/>
      <c r="CW43" s="620"/>
      <c r="CX43" s="620"/>
      <c r="CY43" s="620"/>
      <c r="CZ43" s="620"/>
      <c r="DA43" s="620"/>
      <c r="DB43" s="620"/>
      <c r="DC43" s="620"/>
      <c r="DD43" s="620"/>
      <c r="DE43" s="620"/>
      <c r="DF43" s="620"/>
      <c r="DG43" s="620"/>
      <c r="DH43" s="620"/>
      <c r="DI43" s="620"/>
      <c r="DJ43" s="620"/>
      <c r="DK43" s="620"/>
      <c r="DL43" s="620"/>
      <c r="DM43" s="620"/>
      <c r="DN43" s="620"/>
      <c r="DO43" s="620"/>
      <c r="DP43" s="620"/>
      <c r="DQ43" s="620"/>
      <c r="DR43" s="620"/>
      <c r="DS43" s="620"/>
      <c r="DT43" s="620"/>
      <c r="DU43" s="620"/>
      <c r="DV43" s="620"/>
      <c r="DW43" s="620"/>
      <c r="DX43" s="620"/>
      <c r="DY43" s="620"/>
      <c r="DZ43" s="620"/>
      <c r="EA43" s="620"/>
      <c r="EB43" s="620"/>
      <c r="EC43" s="621"/>
      <c r="ED43" s="182" t="str">
        <f t="shared" si="0"/>
        <v>xxxxxxxxxxxxxxxxxxxxxxxxxxxxxxxxxxxxxxxxxxxxxxxxxxxxxxxxxxxxxxxxxxxxxxxxxxxxxxxxxxxxxxxxxxxxxxxxxxxxxxxxxxxxxxxxxxxxxxxxxxxxxxxx</v>
      </c>
    </row>
    <row r="44" spans="1:134" x14ac:dyDescent="0.25">
      <c r="A44" s="191"/>
      <c r="B44" s="236"/>
      <c r="C44" s="865"/>
      <c r="D44" s="867"/>
      <c r="E44" s="867"/>
      <c r="F44" s="867"/>
      <c r="G44" s="620"/>
      <c r="H44" s="620"/>
      <c r="I44" s="620"/>
      <c r="J44" s="620"/>
      <c r="K44" s="620"/>
      <c r="L44" s="620"/>
      <c r="M44" s="620"/>
      <c r="N44" s="620"/>
      <c r="O44" s="620"/>
      <c r="P44" s="620"/>
      <c r="Q44" s="620"/>
      <c r="R44" s="620"/>
      <c r="S44" s="620"/>
      <c r="T44" s="620"/>
      <c r="U44" s="620"/>
      <c r="V44" s="620"/>
      <c r="W44" s="620"/>
      <c r="X44" s="620"/>
      <c r="Y44" s="620"/>
      <c r="Z44" s="620"/>
      <c r="AA44" s="620"/>
      <c r="AB44" s="620"/>
      <c r="AC44" s="620"/>
      <c r="AD44" s="620"/>
      <c r="AE44" s="620"/>
      <c r="AF44" s="620"/>
      <c r="AG44" s="620"/>
      <c r="AH44" s="620"/>
      <c r="AI44" s="620"/>
      <c r="AJ44" s="620"/>
      <c r="AK44" s="620"/>
      <c r="AL44" s="620"/>
      <c r="AM44" s="620"/>
      <c r="AN44" s="620"/>
      <c r="AO44" s="620"/>
      <c r="AP44" s="620"/>
      <c r="AQ44" s="620"/>
      <c r="AR44" s="620"/>
      <c r="AS44" s="620"/>
      <c r="AT44" s="620"/>
      <c r="AU44" s="620"/>
      <c r="AV44" s="620"/>
      <c r="AW44" s="620"/>
      <c r="AX44" s="620"/>
      <c r="AY44" s="620"/>
      <c r="AZ44" s="620"/>
      <c r="BA44" s="620"/>
      <c r="BB44" s="620"/>
      <c r="BC44" s="620"/>
      <c r="BD44" s="620"/>
      <c r="BE44" s="620"/>
      <c r="BF44" s="620"/>
      <c r="BG44" s="620"/>
      <c r="BH44" s="620"/>
      <c r="BI44" s="620"/>
      <c r="BJ44" s="620"/>
      <c r="BK44" s="620"/>
      <c r="BL44" s="620"/>
      <c r="BM44" s="620"/>
      <c r="BN44" s="620"/>
      <c r="BO44" s="620"/>
      <c r="BP44" s="620"/>
      <c r="BQ44" s="620"/>
      <c r="BR44" s="620"/>
      <c r="BS44" s="620"/>
      <c r="BT44" s="620"/>
      <c r="BU44" s="620"/>
      <c r="BV44" s="620"/>
      <c r="BW44" s="620"/>
      <c r="BX44" s="620"/>
      <c r="BY44" s="620"/>
      <c r="BZ44" s="620"/>
      <c r="CA44" s="620"/>
      <c r="CB44" s="620"/>
      <c r="CC44" s="620"/>
      <c r="CD44" s="620"/>
      <c r="CE44" s="620"/>
      <c r="CF44" s="620"/>
      <c r="CG44" s="620"/>
      <c r="CH44" s="620"/>
      <c r="CI44" s="620"/>
      <c r="CJ44" s="620"/>
      <c r="CK44" s="620"/>
      <c r="CL44" s="620"/>
      <c r="CM44" s="620"/>
      <c r="CN44" s="620"/>
      <c r="CO44" s="620"/>
      <c r="CP44" s="620"/>
      <c r="CQ44" s="620"/>
      <c r="CR44" s="620"/>
      <c r="CS44" s="620"/>
      <c r="CT44" s="620"/>
      <c r="CU44" s="620"/>
      <c r="CV44" s="620"/>
      <c r="CW44" s="620"/>
      <c r="CX44" s="620"/>
      <c r="CY44" s="620"/>
      <c r="CZ44" s="620"/>
      <c r="DA44" s="620"/>
      <c r="DB44" s="620"/>
      <c r="DC44" s="620"/>
      <c r="DD44" s="620"/>
      <c r="DE44" s="620"/>
      <c r="DF44" s="620"/>
      <c r="DG44" s="620"/>
      <c r="DH44" s="620"/>
      <c r="DI44" s="620"/>
      <c r="DJ44" s="620"/>
      <c r="DK44" s="620"/>
      <c r="DL44" s="620"/>
      <c r="DM44" s="620"/>
      <c r="DN44" s="620"/>
      <c r="DO44" s="620"/>
      <c r="DP44" s="620"/>
      <c r="DQ44" s="620"/>
      <c r="DR44" s="620"/>
      <c r="DS44" s="620"/>
      <c r="DT44" s="620"/>
      <c r="DU44" s="620"/>
      <c r="DV44" s="620"/>
      <c r="DW44" s="620"/>
      <c r="DX44" s="620"/>
      <c r="DY44" s="620"/>
      <c r="DZ44" s="620"/>
      <c r="EA44" s="620"/>
      <c r="EB44" s="620"/>
      <c r="EC44" s="621"/>
      <c r="ED44" s="182" t="str">
        <f t="shared" si="0"/>
        <v>xxxxxxxxxxxxxxxxxxxxxxxxxxxxxxxxxxxxxxxxxxxxxxxxxxxxxxxxxxxxxxxxxxxxxxxxxxxxxxxxxxxxxxxxxxxxxxxxxxxxxxxxxxxxxxxxxxxxxxxxxxxxxxxx</v>
      </c>
    </row>
    <row r="45" spans="1:134" ht="13" x14ac:dyDescent="0.3">
      <c r="A45" s="191"/>
      <c r="B45" s="166" t="s">
        <v>175</v>
      </c>
      <c r="C45" s="865"/>
      <c r="D45" s="867"/>
      <c r="E45" s="867"/>
      <c r="F45" s="867"/>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3"/>
      <c r="CD45" s="613"/>
      <c r="CE45" s="613"/>
      <c r="CF45" s="613"/>
      <c r="CG45" s="613"/>
      <c r="CH45" s="613"/>
      <c r="CI45" s="613"/>
      <c r="CJ45" s="613"/>
      <c r="CK45" s="613"/>
      <c r="CL45" s="613"/>
      <c r="CM45" s="613"/>
      <c r="CN45" s="613"/>
      <c r="CO45" s="613"/>
      <c r="CP45" s="613"/>
      <c r="CQ45" s="613"/>
      <c r="CR45" s="613"/>
      <c r="CS45" s="613"/>
      <c r="CT45" s="613"/>
      <c r="CU45" s="613"/>
      <c r="CV45" s="613"/>
      <c r="CW45" s="613"/>
      <c r="CX45" s="613"/>
      <c r="CY45" s="613"/>
      <c r="CZ45" s="613"/>
      <c r="DA45" s="613"/>
      <c r="DB45" s="613"/>
      <c r="DC45" s="613"/>
      <c r="DD45" s="613"/>
      <c r="DE45" s="613"/>
      <c r="DF45" s="613"/>
      <c r="DG45" s="613"/>
      <c r="DH45" s="613"/>
      <c r="DI45" s="613"/>
      <c r="DJ45" s="613"/>
      <c r="DK45" s="613"/>
      <c r="DL45" s="613"/>
      <c r="DM45" s="613"/>
      <c r="DN45" s="613"/>
      <c r="DO45" s="613"/>
      <c r="DP45" s="613"/>
      <c r="DQ45" s="613"/>
      <c r="DR45" s="613"/>
      <c r="DS45" s="613"/>
      <c r="DT45" s="613"/>
      <c r="DU45" s="613"/>
      <c r="DV45" s="613"/>
      <c r="DW45" s="613"/>
      <c r="DX45" s="613"/>
      <c r="DY45" s="613"/>
      <c r="DZ45" s="613"/>
      <c r="EA45" s="613"/>
      <c r="EB45" s="613"/>
      <c r="EC45" s="614"/>
      <c r="ED45" s="182" t="str">
        <f t="shared" si="0"/>
        <v>xxxxxxxxxxxxxxxxxxxxxxxxxxxxxxxxxxxxxxxxxxxxxxxxxxxxxxxxxxxxxxxxxxxxxxxxxxxxxxxxxxxxxxxxxxxxxxxxxxxxxxxxxxxxxxxxxxxxxxxxxxxxxxxx</v>
      </c>
    </row>
    <row r="46" spans="1:134" x14ac:dyDescent="0.25">
      <c r="A46" s="191">
        <v>2024</v>
      </c>
      <c r="B46" s="235" t="s">
        <v>176</v>
      </c>
      <c r="C46" s="865">
        <f>SUMPRODUCT(SUMIF('Sch Parent Trial Balance Input'!$A:$A,'Sch Parent TB Converter'!$G46:$EC46,'Sch Parent Trial Balance Input'!C:C))</f>
        <v>0</v>
      </c>
      <c r="D46" s="865">
        <f>SUMPRODUCT(SUMIF('Sch Parent Trial Balance Input'!$A:$A,'Sch Parent TB Converter'!$G46:$EC46,'Sch Parent Trial Balance Input'!D:D))</f>
        <v>0</v>
      </c>
      <c r="E46" s="865">
        <f>SUMPRODUCT(SUMIF('Sch Parent Trial Balance Input'!$A:$A,'Sch Parent TB Converter'!$G46:$EC46,'Sch Parent Trial Balance Input'!E:E))</f>
        <v>0</v>
      </c>
      <c r="F46" s="865"/>
      <c r="G46" s="620"/>
      <c r="H46" s="620"/>
      <c r="I46" s="620"/>
      <c r="J46" s="620"/>
      <c r="K46" s="620"/>
      <c r="L46" s="620"/>
      <c r="M46" s="620"/>
      <c r="N46" s="620"/>
      <c r="O46" s="620"/>
      <c r="P46" s="620"/>
      <c r="Q46" s="620"/>
      <c r="R46" s="620"/>
      <c r="S46" s="620"/>
      <c r="T46" s="620"/>
      <c r="U46" s="620"/>
      <c r="V46" s="620"/>
      <c r="W46" s="620"/>
      <c r="X46" s="620"/>
      <c r="Y46" s="620"/>
      <c r="Z46" s="620"/>
      <c r="AA46" s="620"/>
      <c r="AB46" s="620"/>
      <c r="AC46" s="620"/>
      <c r="AD46" s="620"/>
      <c r="AE46" s="620"/>
      <c r="AF46" s="620"/>
      <c r="AG46" s="620"/>
      <c r="AH46" s="620"/>
      <c r="AI46" s="620"/>
      <c r="AJ46" s="620"/>
      <c r="AK46" s="620"/>
      <c r="AL46" s="620"/>
      <c r="AM46" s="620"/>
      <c r="AN46" s="620"/>
      <c r="AO46" s="620"/>
      <c r="AP46" s="620"/>
      <c r="AQ46" s="620"/>
      <c r="AR46" s="620"/>
      <c r="AS46" s="620"/>
      <c r="AT46" s="620"/>
      <c r="AU46" s="620"/>
      <c r="AV46" s="620"/>
      <c r="AW46" s="620"/>
      <c r="AX46" s="620"/>
      <c r="AY46" s="620"/>
      <c r="AZ46" s="620"/>
      <c r="BA46" s="620"/>
      <c r="BB46" s="620"/>
      <c r="BC46" s="620"/>
      <c r="BD46" s="620"/>
      <c r="BE46" s="620"/>
      <c r="BF46" s="620"/>
      <c r="BG46" s="620"/>
      <c r="BH46" s="620"/>
      <c r="BI46" s="620"/>
      <c r="BJ46" s="620"/>
      <c r="BK46" s="620"/>
      <c r="BL46" s="620"/>
      <c r="BM46" s="620"/>
      <c r="BN46" s="620"/>
      <c r="BO46" s="620"/>
      <c r="BP46" s="620"/>
      <c r="BQ46" s="620"/>
      <c r="BR46" s="620"/>
      <c r="BS46" s="620"/>
      <c r="BT46" s="620"/>
      <c r="BU46" s="620"/>
      <c r="BV46" s="620"/>
      <c r="BW46" s="620"/>
      <c r="BX46" s="620"/>
      <c r="BY46" s="620"/>
      <c r="BZ46" s="620"/>
      <c r="CA46" s="620"/>
      <c r="CB46" s="620"/>
      <c r="CC46" s="620"/>
      <c r="CD46" s="620"/>
      <c r="CE46" s="620"/>
      <c r="CF46" s="620"/>
      <c r="CG46" s="620"/>
      <c r="CH46" s="620"/>
      <c r="CI46" s="620"/>
      <c r="CJ46" s="620"/>
      <c r="CK46" s="620"/>
      <c r="CL46" s="620"/>
      <c r="CM46" s="620"/>
      <c r="CN46" s="620"/>
      <c r="CO46" s="620"/>
      <c r="CP46" s="620"/>
      <c r="CQ46" s="620"/>
      <c r="CR46" s="620"/>
      <c r="CS46" s="620"/>
      <c r="CT46" s="620"/>
      <c r="CU46" s="620"/>
      <c r="CV46" s="620"/>
      <c r="CW46" s="620"/>
      <c r="CX46" s="620"/>
      <c r="CY46" s="620"/>
      <c r="CZ46" s="620"/>
      <c r="DA46" s="620"/>
      <c r="DB46" s="620"/>
      <c r="DC46" s="620"/>
      <c r="DD46" s="620"/>
      <c r="DE46" s="620"/>
      <c r="DF46" s="620"/>
      <c r="DG46" s="620"/>
      <c r="DH46" s="620"/>
      <c r="DI46" s="620"/>
      <c r="DJ46" s="620"/>
      <c r="DK46" s="620"/>
      <c r="DL46" s="620"/>
      <c r="DM46" s="620"/>
      <c r="DN46" s="620"/>
      <c r="DO46" s="620"/>
      <c r="DP46" s="620"/>
      <c r="DQ46" s="620"/>
      <c r="DR46" s="620"/>
      <c r="DS46" s="620"/>
      <c r="DT46" s="620"/>
      <c r="DU46" s="620"/>
      <c r="DV46" s="620"/>
      <c r="DW46" s="620"/>
      <c r="DX46" s="620"/>
      <c r="DY46" s="620"/>
      <c r="DZ46" s="620"/>
      <c r="EA46" s="620"/>
      <c r="EB46" s="620"/>
      <c r="EC46" s="621"/>
      <c r="ED46" s="182" t="str">
        <f t="shared" si="0"/>
        <v>xxxxxxxxxxxxxxxxxxxxxxxxxxxxxxxxxxxxxxxxxxxxxxxxxxxxxxxxxxxxxxxxxxxxxxxxxxxxxxxxxxxxxxxxxxxxxxxxxxxxxxxxxxxxxxxxxxxxxxxxxxxxxxxx</v>
      </c>
    </row>
    <row r="47" spans="1:134" x14ac:dyDescent="0.25">
      <c r="A47" s="191">
        <v>2038</v>
      </c>
      <c r="B47" s="235" t="s">
        <v>177</v>
      </c>
      <c r="C47" s="865">
        <f>SUMPRODUCT(SUMIF('Sch Parent Trial Balance Input'!$A:$A,'Sch Parent TB Converter'!$G47:$EC47,'Sch Parent Trial Balance Input'!C:C))</f>
        <v>0</v>
      </c>
      <c r="D47" s="865">
        <f>SUMPRODUCT(SUMIF('Sch Parent Trial Balance Input'!$A:$A,'Sch Parent TB Converter'!$G47:$EC47,'Sch Parent Trial Balance Input'!D:D))</f>
        <v>0</v>
      </c>
      <c r="E47" s="865">
        <f>SUMPRODUCT(SUMIF('Sch Parent Trial Balance Input'!$A:$A,'Sch Parent TB Converter'!$G47:$EC47,'Sch Parent Trial Balance Input'!E:E))</f>
        <v>0</v>
      </c>
      <c r="F47" s="865"/>
      <c r="G47" s="620"/>
      <c r="H47" s="620"/>
      <c r="I47" s="620"/>
      <c r="J47" s="620"/>
      <c r="K47" s="620"/>
      <c r="L47" s="620"/>
      <c r="M47" s="620"/>
      <c r="N47" s="620"/>
      <c r="O47" s="620"/>
      <c r="P47" s="620"/>
      <c r="Q47" s="620"/>
      <c r="R47" s="620"/>
      <c r="S47" s="620"/>
      <c r="T47" s="620"/>
      <c r="U47" s="620"/>
      <c r="V47" s="620"/>
      <c r="W47" s="620"/>
      <c r="X47" s="620"/>
      <c r="Y47" s="620"/>
      <c r="Z47" s="620"/>
      <c r="AA47" s="620"/>
      <c r="AB47" s="620"/>
      <c r="AC47" s="620"/>
      <c r="AD47" s="620"/>
      <c r="AE47" s="620"/>
      <c r="AF47" s="620"/>
      <c r="AG47" s="620"/>
      <c r="AH47" s="620"/>
      <c r="AI47" s="620"/>
      <c r="AJ47" s="620"/>
      <c r="AK47" s="620"/>
      <c r="AL47" s="620"/>
      <c r="AM47" s="620"/>
      <c r="AN47" s="620"/>
      <c r="AO47" s="620"/>
      <c r="AP47" s="620"/>
      <c r="AQ47" s="620"/>
      <c r="AR47" s="620"/>
      <c r="AS47" s="620"/>
      <c r="AT47" s="620"/>
      <c r="AU47" s="620"/>
      <c r="AV47" s="620"/>
      <c r="AW47" s="620"/>
      <c r="AX47" s="620"/>
      <c r="AY47" s="620"/>
      <c r="AZ47" s="620"/>
      <c r="BA47" s="620"/>
      <c r="BB47" s="620"/>
      <c r="BC47" s="620"/>
      <c r="BD47" s="620"/>
      <c r="BE47" s="620"/>
      <c r="BF47" s="620"/>
      <c r="BG47" s="620"/>
      <c r="BH47" s="620"/>
      <c r="BI47" s="620"/>
      <c r="BJ47" s="620"/>
      <c r="BK47" s="620"/>
      <c r="BL47" s="620"/>
      <c r="BM47" s="620"/>
      <c r="BN47" s="620"/>
      <c r="BO47" s="620"/>
      <c r="BP47" s="620"/>
      <c r="BQ47" s="620"/>
      <c r="BR47" s="620"/>
      <c r="BS47" s="620"/>
      <c r="BT47" s="620"/>
      <c r="BU47" s="620"/>
      <c r="BV47" s="620"/>
      <c r="BW47" s="620"/>
      <c r="BX47" s="620"/>
      <c r="BY47" s="620"/>
      <c r="BZ47" s="620"/>
      <c r="CA47" s="620"/>
      <c r="CB47" s="620"/>
      <c r="CC47" s="620"/>
      <c r="CD47" s="620"/>
      <c r="CE47" s="620"/>
      <c r="CF47" s="620"/>
      <c r="CG47" s="620"/>
      <c r="CH47" s="620"/>
      <c r="CI47" s="620"/>
      <c r="CJ47" s="620"/>
      <c r="CK47" s="620"/>
      <c r="CL47" s="620"/>
      <c r="CM47" s="620"/>
      <c r="CN47" s="620"/>
      <c r="CO47" s="620"/>
      <c r="CP47" s="620"/>
      <c r="CQ47" s="620"/>
      <c r="CR47" s="620"/>
      <c r="CS47" s="620"/>
      <c r="CT47" s="620"/>
      <c r="CU47" s="620"/>
      <c r="CV47" s="620"/>
      <c r="CW47" s="620"/>
      <c r="CX47" s="620"/>
      <c r="CY47" s="620"/>
      <c r="CZ47" s="620"/>
      <c r="DA47" s="620"/>
      <c r="DB47" s="620"/>
      <c r="DC47" s="620"/>
      <c r="DD47" s="620"/>
      <c r="DE47" s="620"/>
      <c r="DF47" s="620"/>
      <c r="DG47" s="620"/>
      <c r="DH47" s="620"/>
      <c r="DI47" s="620"/>
      <c r="DJ47" s="620"/>
      <c r="DK47" s="620"/>
      <c r="DL47" s="620"/>
      <c r="DM47" s="620"/>
      <c r="DN47" s="620"/>
      <c r="DO47" s="620"/>
      <c r="DP47" s="620"/>
      <c r="DQ47" s="620"/>
      <c r="DR47" s="620"/>
      <c r="DS47" s="620"/>
      <c r="DT47" s="620"/>
      <c r="DU47" s="620"/>
      <c r="DV47" s="620"/>
      <c r="DW47" s="620"/>
      <c r="DX47" s="620"/>
      <c r="DY47" s="620"/>
      <c r="DZ47" s="620"/>
      <c r="EA47" s="620"/>
      <c r="EB47" s="620"/>
      <c r="EC47" s="621"/>
      <c r="ED47" s="182" t="str">
        <f t="shared" si="0"/>
        <v>xxxxxxxxxxxxxxxxxxxxxxxxxxxxxxxxxxxxxxxxxxxxxxxxxxxxxxxxxxxxxxxxxxxxxxxxxxxxxxxxxxxxxxxxxxxxxxxxxxxxxxxxxxxxxxxxxxxxxxxxxxxxxxxx</v>
      </c>
    </row>
    <row r="48" spans="1:134" x14ac:dyDescent="0.25">
      <c r="A48" s="191"/>
      <c r="B48" s="568"/>
      <c r="C48" s="865"/>
      <c r="D48" s="867"/>
      <c r="E48" s="867"/>
      <c r="F48" s="867"/>
      <c r="G48" s="620"/>
      <c r="H48" s="620"/>
      <c r="I48" s="620"/>
      <c r="J48" s="620"/>
      <c r="K48" s="620"/>
      <c r="L48" s="620"/>
      <c r="M48" s="620"/>
      <c r="N48" s="620"/>
      <c r="O48" s="620"/>
      <c r="P48" s="620"/>
      <c r="Q48" s="620"/>
      <c r="R48" s="620"/>
      <c r="S48" s="620"/>
      <c r="T48" s="620"/>
      <c r="U48" s="620"/>
      <c r="V48" s="620"/>
      <c r="W48" s="620"/>
      <c r="X48" s="620"/>
      <c r="Y48" s="620"/>
      <c r="Z48" s="620"/>
      <c r="AA48" s="620"/>
      <c r="AB48" s="620"/>
      <c r="AC48" s="620"/>
      <c r="AD48" s="620"/>
      <c r="AE48" s="620"/>
      <c r="AF48" s="620"/>
      <c r="AG48" s="620"/>
      <c r="AH48" s="620"/>
      <c r="AI48" s="620"/>
      <c r="AJ48" s="620"/>
      <c r="AK48" s="620"/>
      <c r="AL48" s="620"/>
      <c r="AM48" s="620"/>
      <c r="AN48" s="620"/>
      <c r="AO48" s="620"/>
      <c r="AP48" s="620"/>
      <c r="AQ48" s="620"/>
      <c r="AR48" s="620"/>
      <c r="AS48" s="620"/>
      <c r="AT48" s="620"/>
      <c r="AU48" s="620"/>
      <c r="AV48" s="620"/>
      <c r="AW48" s="620"/>
      <c r="AX48" s="620"/>
      <c r="AY48" s="620"/>
      <c r="AZ48" s="620"/>
      <c r="BA48" s="620"/>
      <c r="BB48" s="620"/>
      <c r="BC48" s="620"/>
      <c r="BD48" s="620"/>
      <c r="BE48" s="620"/>
      <c r="BF48" s="620"/>
      <c r="BG48" s="620"/>
      <c r="BH48" s="620"/>
      <c r="BI48" s="620"/>
      <c r="BJ48" s="620"/>
      <c r="BK48" s="620"/>
      <c r="BL48" s="620"/>
      <c r="BM48" s="620"/>
      <c r="BN48" s="620"/>
      <c r="BO48" s="620"/>
      <c r="BP48" s="620"/>
      <c r="BQ48" s="620"/>
      <c r="BR48" s="620"/>
      <c r="BS48" s="620"/>
      <c r="BT48" s="620"/>
      <c r="BU48" s="620"/>
      <c r="BV48" s="620"/>
      <c r="BW48" s="620"/>
      <c r="BX48" s="620"/>
      <c r="BY48" s="620"/>
      <c r="BZ48" s="620"/>
      <c r="CA48" s="620"/>
      <c r="CB48" s="620"/>
      <c r="CC48" s="620"/>
      <c r="CD48" s="620"/>
      <c r="CE48" s="620"/>
      <c r="CF48" s="620"/>
      <c r="CG48" s="620"/>
      <c r="CH48" s="620"/>
      <c r="CI48" s="620"/>
      <c r="CJ48" s="620"/>
      <c r="CK48" s="620"/>
      <c r="CL48" s="620"/>
      <c r="CM48" s="620"/>
      <c r="CN48" s="620"/>
      <c r="CO48" s="620"/>
      <c r="CP48" s="620"/>
      <c r="CQ48" s="620"/>
      <c r="CR48" s="620"/>
      <c r="CS48" s="620"/>
      <c r="CT48" s="620"/>
      <c r="CU48" s="620"/>
      <c r="CV48" s="620"/>
      <c r="CW48" s="620"/>
      <c r="CX48" s="620"/>
      <c r="CY48" s="620"/>
      <c r="CZ48" s="620"/>
      <c r="DA48" s="620"/>
      <c r="DB48" s="620"/>
      <c r="DC48" s="620"/>
      <c r="DD48" s="620"/>
      <c r="DE48" s="620"/>
      <c r="DF48" s="620"/>
      <c r="DG48" s="620"/>
      <c r="DH48" s="620"/>
      <c r="DI48" s="620"/>
      <c r="DJ48" s="620"/>
      <c r="DK48" s="620"/>
      <c r="DL48" s="620"/>
      <c r="DM48" s="620"/>
      <c r="DN48" s="620"/>
      <c r="DO48" s="620"/>
      <c r="DP48" s="620"/>
      <c r="DQ48" s="620"/>
      <c r="DR48" s="620"/>
      <c r="DS48" s="620"/>
      <c r="DT48" s="620"/>
      <c r="DU48" s="620"/>
      <c r="DV48" s="620"/>
      <c r="DW48" s="620"/>
      <c r="DX48" s="620"/>
      <c r="DY48" s="620"/>
      <c r="DZ48" s="620"/>
      <c r="EA48" s="620"/>
      <c r="EB48" s="620"/>
      <c r="EC48" s="621"/>
      <c r="ED48" s="182" t="str">
        <f t="shared" si="0"/>
        <v>xxxxxxxxxxxxxxxxxxxxxxxxxxxxxxxxxxxxxxxxxxxxxxxxxxxxxxxxxxxxxxxxxxxxxxxxxxxxxxxxxxxxxxxxxxxxxxxxxxxxxxxxxxxxxxxxxxxxxxxxxxxxxxxx</v>
      </c>
    </row>
    <row r="49" spans="1:134" ht="13" x14ac:dyDescent="0.3">
      <c r="A49" s="230"/>
      <c r="B49" s="232" t="s">
        <v>178</v>
      </c>
      <c r="C49" s="868"/>
      <c r="D49" s="869"/>
      <c r="E49" s="869"/>
      <c r="F49" s="869"/>
      <c r="G49" s="616"/>
      <c r="H49" s="616"/>
      <c r="I49" s="616"/>
      <c r="J49" s="616"/>
      <c r="K49" s="616"/>
      <c r="L49" s="616"/>
      <c r="M49" s="616"/>
      <c r="N49" s="616"/>
      <c r="O49" s="616"/>
      <c r="P49" s="616"/>
      <c r="Q49" s="616"/>
      <c r="R49" s="616"/>
      <c r="S49" s="616"/>
      <c r="T49" s="616"/>
      <c r="U49" s="616"/>
      <c r="V49" s="616"/>
      <c r="W49" s="616"/>
      <c r="X49" s="616"/>
      <c r="Y49" s="616"/>
      <c r="Z49" s="616"/>
      <c r="AA49" s="616"/>
      <c r="AB49" s="616"/>
      <c r="AC49" s="616"/>
      <c r="AD49" s="616"/>
      <c r="AE49" s="616"/>
      <c r="AF49" s="616"/>
      <c r="AG49" s="616"/>
      <c r="AH49" s="616"/>
      <c r="AI49" s="616"/>
      <c r="AJ49" s="616"/>
      <c r="AK49" s="616"/>
      <c r="AL49" s="616"/>
      <c r="AM49" s="616"/>
      <c r="AN49" s="616"/>
      <c r="AO49" s="616"/>
      <c r="AP49" s="616"/>
      <c r="AQ49" s="616"/>
      <c r="AR49" s="616"/>
      <c r="AS49" s="616"/>
      <c r="AT49" s="616"/>
      <c r="AU49" s="616"/>
      <c r="AV49" s="616"/>
      <c r="AW49" s="616"/>
      <c r="AX49" s="616"/>
      <c r="AY49" s="616"/>
      <c r="AZ49" s="616"/>
      <c r="BA49" s="616"/>
      <c r="BB49" s="616"/>
      <c r="BC49" s="616"/>
      <c r="BD49" s="616"/>
      <c r="BE49" s="616"/>
      <c r="BF49" s="616"/>
      <c r="BG49" s="616"/>
      <c r="BH49" s="616"/>
      <c r="BI49" s="616"/>
      <c r="BJ49" s="616"/>
      <c r="BK49" s="616"/>
      <c r="BL49" s="616"/>
      <c r="BM49" s="616"/>
      <c r="BN49" s="616"/>
      <c r="BO49" s="616"/>
      <c r="BP49" s="616"/>
      <c r="BQ49" s="616"/>
      <c r="BR49" s="616"/>
      <c r="BS49" s="616"/>
      <c r="BT49" s="616"/>
      <c r="BU49" s="616"/>
      <c r="BV49" s="616"/>
      <c r="BW49" s="616"/>
      <c r="BX49" s="616"/>
      <c r="BY49" s="616"/>
      <c r="BZ49" s="616"/>
      <c r="CA49" s="616"/>
      <c r="CB49" s="616"/>
      <c r="CC49" s="616"/>
      <c r="CD49" s="616"/>
      <c r="CE49" s="616"/>
      <c r="CF49" s="616"/>
      <c r="CG49" s="616"/>
      <c r="CH49" s="616"/>
      <c r="CI49" s="616"/>
      <c r="CJ49" s="616"/>
      <c r="CK49" s="616"/>
      <c r="CL49" s="616"/>
      <c r="CM49" s="616"/>
      <c r="CN49" s="616"/>
      <c r="CO49" s="616"/>
      <c r="CP49" s="616"/>
      <c r="CQ49" s="616"/>
      <c r="CR49" s="616"/>
      <c r="CS49" s="616"/>
      <c r="CT49" s="616"/>
      <c r="CU49" s="616"/>
      <c r="CV49" s="616"/>
      <c r="CW49" s="616"/>
      <c r="CX49" s="616"/>
      <c r="CY49" s="616"/>
      <c r="CZ49" s="616"/>
      <c r="DA49" s="616"/>
      <c r="DB49" s="616"/>
      <c r="DC49" s="616"/>
      <c r="DD49" s="616"/>
      <c r="DE49" s="616"/>
      <c r="DF49" s="616"/>
      <c r="DG49" s="616"/>
      <c r="DH49" s="616"/>
      <c r="DI49" s="616"/>
      <c r="DJ49" s="616"/>
      <c r="DK49" s="616"/>
      <c r="DL49" s="616"/>
      <c r="DM49" s="616"/>
      <c r="DN49" s="616"/>
      <c r="DO49" s="616"/>
      <c r="DP49" s="616"/>
      <c r="DQ49" s="616"/>
      <c r="DR49" s="616"/>
      <c r="DS49" s="616"/>
      <c r="DT49" s="616"/>
      <c r="DU49" s="616"/>
      <c r="DV49" s="616"/>
      <c r="DW49" s="616"/>
      <c r="DX49" s="616"/>
      <c r="DY49" s="616"/>
      <c r="DZ49" s="616"/>
      <c r="EA49" s="616"/>
      <c r="EB49" s="616"/>
      <c r="EC49" s="617"/>
      <c r="ED49" s="182" t="str">
        <f t="shared" si="0"/>
        <v>xxxxxxxxxxxxxxxxxxxxxxxxxxxxxxxxxxxxxxxxxxxxxxxxxxxxxxxxxxxxxxxxxxxxxxxxxxxxxxxxxxxxxxxxxxxxxxxxxxxxxxxxxxxxxxxxxxxxxxxxxxxxxxxx</v>
      </c>
    </row>
    <row r="50" spans="1:134" ht="13" x14ac:dyDescent="0.3">
      <c r="A50" s="191"/>
      <c r="B50" s="561" t="s">
        <v>166</v>
      </c>
      <c r="C50" s="865"/>
      <c r="D50" s="867"/>
      <c r="E50" s="867"/>
      <c r="F50" s="867"/>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c r="DJ50" s="613"/>
      <c r="DK50" s="613"/>
      <c r="DL50" s="613"/>
      <c r="DM50" s="613"/>
      <c r="DN50" s="613"/>
      <c r="DO50" s="613"/>
      <c r="DP50" s="613"/>
      <c r="DQ50" s="613"/>
      <c r="DR50" s="613"/>
      <c r="DS50" s="613"/>
      <c r="DT50" s="613"/>
      <c r="DU50" s="613"/>
      <c r="DV50" s="613"/>
      <c r="DW50" s="613"/>
      <c r="DX50" s="613"/>
      <c r="DY50" s="613"/>
      <c r="DZ50" s="613"/>
      <c r="EA50" s="613"/>
      <c r="EB50" s="613"/>
      <c r="EC50" s="614"/>
      <c r="ED50" s="182" t="str">
        <f t="shared" si="0"/>
        <v>xxxxxxxxxxxxxxxxxxxxxxxxxxxxxxxxxxxxxxxxxxxxxxxxxxxxxxxxxxxxxxxxxxxxxxxxxxxxxxxxxxxxxxxxxxxxxxxxxxxxxxxxxxxxxxxxxxxxxxxxxxxxxxxx</v>
      </c>
    </row>
    <row r="51" spans="1:134" x14ac:dyDescent="0.25">
      <c r="A51" s="191">
        <v>2310</v>
      </c>
      <c r="B51" s="227" t="s">
        <v>179</v>
      </c>
      <c r="C51" s="865">
        <f>SUMPRODUCT(SUMIF('Sch Parent Trial Balance Input'!$A:$A,'Sch Parent TB Converter'!$G51:$EC51,'Sch Parent Trial Balance Input'!C:C))</f>
        <v>0</v>
      </c>
      <c r="D51" s="865">
        <f>SUMPRODUCT(SUMIF('Sch Parent Trial Balance Input'!$A:$A,'Sch Parent TB Converter'!$G51:$EC51,'Sch Parent Trial Balance Input'!D:D))</f>
        <v>0</v>
      </c>
      <c r="E51" s="865">
        <f>SUMPRODUCT(SUMIF('Sch Parent Trial Balance Input'!$A:$A,'Sch Parent TB Converter'!$G51:$EC51,'Sch Parent Trial Balance Input'!E:E))</f>
        <v>0</v>
      </c>
      <c r="F51" s="865"/>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32"/>
      <c r="BM51" s="132"/>
      <c r="BN51" s="132"/>
      <c r="BO51" s="132"/>
      <c r="BP51" s="132"/>
      <c r="BQ51" s="132"/>
      <c r="BR51" s="132"/>
      <c r="BS51" s="132"/>
      <c r="BT51" s="132"/>
      <c r="BU51" s="132"/>
      <c r="BV51" s="132"/>
      <c r="BW51" s="132"/>
      <c r="BX51" s="132"/>
      <c r="BY51" s="132"/>
      <c r="BZ51" s="132"/>
      <c r="CA51" s="132"/>
      <c r="CB51" s="132"/>
      <c r="CC51" s="132"/>
      <c r="CD51" s="132"/>
      <c r="CE51" s="132"/>
      <c r="CF51" s="132"/>
      <c r="CG51" s="132"/>
      <c r="CH51" s="132"/>
      <c r="CI51" s="132"/>
      <c r="CJ51" s="132"/>
      <c r="CK51" s="132"/>
      <c r="CL51" s="132"/>
      <c r="CM51" s="132"/>
      <c r="CN51" s="132"/>
      <c r="CO51" s="132"/>
      <c r="CP51" s="132"/>
      <c r="CQ51" s="132"/>
      <c r="CR51" s="132"/>
      <c r="CS51" s="132"/>
      <c r="CT51" s="132"/>
      <c r="CU51" s="132"/>
      <c r="CV51" s="132"/>
      <c r="CW51" s="132"/>
      <c r="CX51" s="132"/>
      <c r="CY51" s="132"/>
      <c r="CZ51" s="132"/>
      <c r="DA51" s="132"/>
      <c r="DB51" s="132"/>
      <c r="DC51" s="132"/>
      <c r="DD51" s="132"/>
      <c r="DE51" s="132"/>
      <c r="DF51" s="132"/>
      <c r="DG51" s="132"/>
      <c r="DH51" s="132"/>
      <c r="DI51" s="132"/>
      <c r="DJ51" s="132"/>
      <c r="DK51" s="132"/>
      <c r="DL51" s="132"/>
      <c r="DM51" s="132"/>
      <c r="DN51" s="132"/>
      <c r="DO51" s="132"/>
      <c r="DP51" s="132"/>
      <c r="DQ51" s="132"/>
      <c r="DR51" s="132"/>
      <c r="DS51" s="132"/>
      <c r="DT51" s="132"/>
      <c r="DU51" s="132"/>
      <c r="DV51" s="132"/>
      <c r="DW51" s="132"/>
      <c r="DX51" s="132"/>
      <c r="DY51" s="132"/>
      <c r="DZ51" s="132"/>
      <c r="EA51" s="132"/>
      <c r="EB51" s="132"/>
      <c r="EC51" s="615"/>
      <c r="ED51" s="182" t="str">
        <f t="shared" si="0"/>
        <v>xxxxxxxxxxxxxxxxxxxxxxxxxxxxxxxxxxxxxxxxxxxxxxxxxxxxxxxxxxxxxxxxxxxxxxxxxxxxxxxxxxxxxxxxxxxxxxxxxxxxxxxxxxxxxxxxxxxxxxxxxxxxxxxx</v>
      </c>
    </row>
    <row r="52" spans="1:134" x14ac:dyDescent="0.25">
      <c r="A52" s="191">
        <v>2325</v>
      </c>
      <c r="B52" s="227" t="s">
        <v>180</v>
      </c>
      <c r="C52" s="865">
        <f>SUMPRODUCT(SUMIF('Sch Parent Trial Balance Input'!$A:$A,'Sch Parent TB Converter'!$G52:$EC52,'Sch Parent Trial Balance Input'!C:C))</f>
        <v>0</v>
      </c>
      <c r="D52" s="865">
        <f>SUMPRODUCT(SUMIF('Sch Parent Trial Balance Input'!$A:$A,'Sch Parent TB Converter'!$G52:$EC52,'Sch Parent Trial Balance Input'!D:D))</f>
        <v>0</v>
      </c>
      <c r="E52" s="865">
        <f>SUMPRODUCT(SUMIF('Sch Parent Trial Balance Input'!$A:$A,'Sch Parent TB Converter'!$G52:$EC52,'Sch Parent Trial Balance Input'!E:E))</f>
        <v>0</v>
      </c>
      <c r="F52" s="865"/>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2"/>
      <c r="CH52" s="132"/>
      <c r="CI52" s="132"/>
      <c r="CJ52" s="132"/>
      <c r="CK52" s="132"/>
      <c r="CL52" s="132"/>
      <c r="CM52" s="132"/>
      <c r="CN52" s="132"/>
      <c r="CO52" s="132"/>
      <c r="CP52" s="132"/>
      <c r="CQ52" s="132"/>
      <c r="CR52" s="132"/>
      <c r="CS52" s="132"/>
      <c r="CT52" s="132"/>
      <c r="CU52" s="132"/>
      <c r="CV52" s="132"/>
      <c r="CW52" s="132"/>
      <c r="CX52" s="132"/>
      <c r="CY52" s="132"/>
      <c r="CZ52" s="132"/>
      <c r="DA52" s="132"/>
      <c r="DB52" s="132"/>
      <c r="DC52" s="132"/>
      <c r="DD52" s="132"/>
      <c r="DE52" s="132"/>
      <c r="DF52" s="132"/>
      <c r="DG52" s="132"/>
      <c r="DH52" s="132"/>
      <c r="DI52" s="132"/>
      <c r="DJ52" s="132"/>
      <c r="DK52" s="132"/>
      <c r="DL52" s="132"/>
      <c r="DM52" s="132"/>
      <c r="DN52" s="132"/>
      <c r="DO52" s="132"/>
      <c r="DP52" s="132"/>
      <c r="DQ52" s="132"/>
      <c r="DR52" s="132"/>
      <c r="DS52" s="132"/>
      <c r="DT52" s="132"/>
      <c r="DU52" s="132"/>
      <c r="DV52" s="132"/>
      <c r="DW52" s="132"/>
      <c r="DX52" s="132"/>
      <c r="DY52" s="132"/>
      <c r="DZ52" s="132"/>
      <c r="EA52" s="132"/>
      <c r="EB52" s="132"/>
      <c r="EC52" s="615"/>
      <c r="ED52" s="182" t="str">
        <f t="shared" si="0"/>
        <v>xxxxxxxxxxxxxxxxxxxxxxxxxxxxxxxxxxxxxxxxxxxxxxxxxxxxxxxxxxxxxxxxxxxxxxxxxxxxxxxxxxxxxxxxxxxxxxxxxxxxxxxxxxxxxxxxxxxxxxxxxxxxxxxx</v>
      </c>
    </row>
    <row r="53" spans="1:134" x14ac:dyDescent="0.25">
      <c r="A53" s="191">
        <v>2370</v>
      </c>
      <c r="B53" s="227" t="s">
        <v>181</v>
      </c>
      <c r="C53" s="865">
        <f>SUMPRODUCT(SUMIF('Sch Parent Trial Balance Input'!$A:$A,'Sch Parent TB Converter'!$G53:$EC53,'Sch Parent Trial Balance Input'!C:C))</f>
        <v>0</v>
      </c>
      <c r="D53" s="865">
        <f>SUMPRODUCT(SUMIF('Sch Parent Trial Balance Input'!$A:$A,'Sch Parent TB Converter'!$G53:$EC53,'Sch Parent Trial Balance Input'!D:D))</f>
        <v>0</v>
      </c>
      <c r="E53" s="865">
        <f>SUMPRODUCT(SUMIF('Sch Parent Trial Balance Input'!$A:$A,'Sch Parent TB Converter'!$G53:$EC53,'Sch Parent Trial Balance Input'!E:E))</f>
        <v>0</v>
      </c>
      <c r="F53" s="865"/>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32"/>
      <c r="BM53" s="132"/>
      <c r="BN53" s="132"/>
      <c r="BO53" s="132"/>
      <c r="BP53" s="132"/>
      <c r="BQ53" s="132"/>
      <c r="BR53" s="132"/>
      <c r="BS53" s="132"/>
      <c r="BT53" s="132"/>
      <c r="BU53" s="132"/>
      <c r="BV53" s="132"/>
      <c r="BW53" s="132"/>
      <c r="BX53" s="132"/>
      <c r="BY53" s="132"/>
      <c r="BZ53" s="132"/>
      <c r="CA53" s="132"/>
      <c r="CB53" s="132"/>
      <c r="CC53" s="132"/>
      <c r="CD53" s="132"/>
      <c r="CE53" s="132"/>
      <c r="CF53" s="132"/>
      <c r="CG53" s="132"/>
      <c r="CH53" s="132"/>
      <c r="CI53" s="132"/>
      <c r="CJ53" s="132"/>
      <c r="CK53" s="132"/>
      <c r="CL53" s="132"/>
      <c r="CM53" s="132"/>
      <c r="CN53" s="132"/>
      <c r="CO53" s="132"/>
      <c r="CP53" s="132"/>
      <c r="CQ53" s="132"/>
      <c r="CR53" s="132"/>
      <c r="CS53" s="132"/>
      <c r="CT53" s="132"/>
      <c r="CU53" s="132"/>
      <c r="CV53" s="132"/>
      <c r="CW53" s="132"/>
      <c r="CX53" s="132"/>
      <c r="CY53" s="132"/>
      <c r="CZ53" s="132"/>
      <c r="DA53" s="132"/>
      <c r="DB53" s="132"/>
      <c r="DC53" s="132"/>
      <c r="DD53" s="132"/>
      <c r="DE53" s="132"/>
      <c r="DF53" s="132"/>
      <c r="DG53" s="132"/>
      <c r="DH53" s="132"/>
      <c r="DI53" s="132"/>
      <c r="DJ53" s="132"/>
      <c r="DK53" s="132"/>
      <c r="DL53" s="132"/>
      <c r="DM53" s="132"/>
      <c r="DN53" s="132"/>
      <c r="DO53" s="132"/>
      <c r="DP53" s="132"/>
      <c r="DQ53" s="132"/>
      <c r="DR53" s="132"/>
      <c r="DS53" s="132"/>
      <c r="DT53" s="132"/>
      <c r="DU53" s="132"/>
      <c r="DV53" s="132"/>
      <c r="DW53" s="132"/>
      <c r="DX53" s="132"/>
      <c r="DY53" s="132"/>
      <c r="DZ53" s="132"/>
      <c r="EA53" s="132"/>
      <c r="EB53" s="132"/>
      <c r="EC53" s="615"/>
      <c r="ED53" s="182" t="str">
        <f t="shared" si="0"/>
        <v>xxxxxxxxxxxxxxxxxxxxxxxxxxxxxxxxxxxxxxxxxxxxxxxxxxxxxxxxxxxxxxxxxxxxxxxxxxxxxxxxxxxxxxxxxxxxxxxxxxxxxxxxxxxxxxxxxxxxxxxxxxxxxxxx</v>
      </c>
    </row>
    <row r="54" spans="1:134" x14ac:dyDescent="0.25">
      <c r="A54" s="191">
        <v>2380</v>
      </c>
      <c r="B54" s="227" t="s">
        <v>182</v>
      </c>
      <c r="C54" s="865">
        <f>SUMPRODUCT(SUMIF('Sch Parent Trial Balance Input'!$A:$A,'Sch Parent TB Converter'!$G54:$EC54,'Sch Parent Trial Balance Input'!C:C))</f>
        <v>0</v>
      </c>
      <c r="D54" s="865">
        <f>SUMPRODUCT(SUMIF('Sch Parent Trial Balance Input'!$A:$A,'Sch Parent TB Converter'!$G54:$EC54,'Sch Parent Trial Balance Input'!D:D))</f>
        <v>0</v>
      </c>
      <c r="E54" s="865">
        <f>SUMPRODUCT(SUMIF('Sch Parent Trial Balance Input'!$A:$A,'Sch Parent TB Converter'!$G54:$EC54,'Sch Parent Trial Balance Input'!E:E))</f>
        <v>0</v>
      </c>
      <c r="F54" s="865"/>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132"/>
      <c r="BH54" s="132"/>
      <c r="BI54" s="132"/>
      <c r="BJ54" s="132"/>
      <c r="BK54" s="132"/>
      <c r="BL54" s="132"/>
      <c r="BM54" s="132"/>
      <c r="BN54" s="132"/>
      <c r="BO54" s="132"/>
      <c r="BP54" s="132"/>
      <c r="BQ54" s="132"/>
      <c r="BR54" s="132"/>
      <c r="BS54" s="132"/>
      <c r="BT54" s="132"/>
      <c r="BU54" s="132"/>
      <c r="BV54" s="132"/>
      <c r="BW54" s="132"/>
      <c r="BX54" s="132"/>
      <c r="BY54" s="132"/>
      <c r="BZ54" s="132"/>
      <c r="CA54" s="132"/>
      <c r="CB54" s="132"/>
      <c r="CC54" s="132"/>
      <c r="CD54" s="132"/>
      <c r="CE54" s="132"/>
      <c r="CF54" s="132"/>
      <c r="CG54" s="132"/>
      <c r="CH54" s="132"/>
      <c r="CI54" s="132"/>
      <c r="CJ54" s="132"/>
      <c r="CK54" s="132"/>
      <c r="CL54" s="132"/>
      <c r="CM54" s="132"/>
      <c r="CN54" s="132"/>
      <c r="CO54" s="132"/>
      <c r="CP54" s="132"/>
      <c r="CQ54" s="132"/>
      <c r="CR54" s="132"/>
      <c r="CS54" s="132"/>
      <c r="CT54" s="132"/>
      <c r="CU54" s="132"/>
      <c r="CV54" s="132"/>
      <c r="CW54" s="132"/>
      <c r="CX54" s="132"/>
      <c r="CY54" s="132"/>
      <c r="CZ54" s="132"/>
      <c r="DA54" s="132"/>
      <c r="DB54" s="132"/>
      <c r="DC54" s="132"/>
      <c r="DD54" s="132"/>
      <c r="DE54" s="132"/>
      <c r="DF54" s="132"/>
      <c r="DG54" s="132"/>
      <c r="DH54" s="132"/>
      <c r="DI54" s="132"/>
      <c r="DJ54" s="132"/>
      <c r="DK54" s="132"/>
      <c r="DL54" s="132"/>
      <c r="DM54" s="132"/>
      <c r="DN54" s="132"/>
      <c r="DO54" s="132"/>
      <c r="DP54" s="132"/>
      <c r="DQ54" s="132"/>
      <c r="DR54" s="132"/>
      <c r="DS54" s="132"/>
      <c r="DT54" s="132"/>
      <c r="DU54" s="132"/>
      <c r="DV54" s="132"/>
      <c r="DW54" s="132"/>
      <c r="DX54" s="132"/>
      <c r="DY54" s="132"/>
      <c r="DZ54" s="132"/>
      <c r="EA54" s="132"/>
      <c r="EB54" s="132"/>
      <c r="EC54" s="615"/>
      <c r="ED54" s="182" t="str">
        <f t="shared" si="0"/>
        <v>xxxxxxxxxxxxxxxxxxxxxxxxxxxxxxxxxxxxxxxxxxxxxxxxxxxxxxxxxxxxxxxxxxxxxxxxxxxxxxxxxxxxxxxxxxxxxxxxxxxxxxxxxxxxxxxxxxxxxxxxxxxxxxxx</v>
      </c>
    </row>
    <row r="55" spans="1:134" x14ac:dyDescent="0.25">
      <c r="A55" s="191">
        <v>2360</v>
      </c>
      <c r="B55" s="227" t="s">
        <v>183</v>
      </c>
      <c r="C55" s="865">
        <f>SUMPRODUCT(SUMIF('Sch Parent Trial Balance Input'!$A:$A,'Sch Parent TB Converter'!$G55:$EC55,'Sch Parent Trial Balance Input'!C:C))</f>
        <v>0</v>
      </c>
      <c r="D55" s="865">
        <f>SUMPRODUCT(SUMIF('Sch Parent Trial Balance Input'!$A:$A,'Sch Parent TB Converter'!$G55:$EC55,'Sch Parent Trial Balance Input'!D:D))</f>
        <v>0</v>
      </c>
      <c r="E55" s="865">
        <f>SUMPRODUCT(SUMIF('Sch Parent Trial Balance Input'!$A:$A,'Sch Parent TB Converter'!$G55:$EC55,'Sch Parent Trial Balance Input'!E:E))</f>
        <v>0</v>
      </c>
      <c r="F55" s="865"/>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c r="BN55" s="132"/>
      <c r="BO55" s="132"/>
      <c r="BP55" s="132"/>
      <c r="BQ55" s="132"/>
      <c r="BR55" s="132"/>
      <c r="BS55" s="132"/>
      <c r="BT55" s="132"/>
      <c r="BU55" s="132"/>
      <c r="BV55" s="132"/>
      <c r="BW55" s="132"/>
      <c r="BX55" s="132"/>
      <c r="BY55" s="132"/>
      <c r="BZ55" s="132"/>
      <c r="CA55" s="132"/>
      <c r="CB55" s="132"/>
      <c r="CC55" s="132"/>
      <c r="CD55" s="132"/>
      <c r="CE55" s="132"/>
      <c r="CF55" s="132"/>
      <c r="CG55" s="132"/>
      <c r="CH55" s="132"/>
      <c r="CI55" s="132"/>
      <c r="CJ55" s="132"/>
      <c r="CK55" s="132"/>
      <c r="CL55" s="132"/>
      <c r="CM55" s="132"/>
      <c r="CN55" s="132"/>
      <c r="CO55" s="132"/>
      <c r="CP55" s="132"/>
      <c r="CQ55" s="132"/>
      <c r="CR55" s="132"/>
      <c r="CS55" s="132"/>
      <c r="CT55" s="132"/>
      <c r="CU55" s="132"/>
      <c r="CV55" s="132"/>
      <c r="CW55" s="132"/>
      <c r="CX55" s="132"/>
      <c r="CY55" s="132"/>
      <c r="CZ55" s="132"/>
      <c r="DA55" s="132"/>
      <c r="DB55" s="132"/>
      <c r="DC55" s="132"/>
      <c r="DD55" s="132"/>
      <c r="DE55" s="132"/>
      <c r="DF55" s="132"/>
      <c r="DG55" s="132"/>
      <c r="DH55" s="132"/>
      <c r="DI55" s="132"/>
      <c r="DJ55" s="132"/>
      <c r="DK55" s="132"/>
      <c r="DL55" s="132"/>
      <c r="DM55" s="132"/>
      <c r="DN55" s="132"/>
      <c r="DO55" s="132"/>
      <c r="DP55" s="132"/>
      <c r="DQ55" s="132"/>
      <c r="DR55" s="132"/>
      <c r="DS55" s="132"/>
      <c r="DT55" s="132"/>
      <c r="DU55" s="132"/>
      <c r="DV55" s="132"/>
      <c r="DW55" s="132"/>
      <c r="DX55" s="132"/>
      <c r="DY55" s="132"/>
      <c r="DZ55" s="132"/>
      <c r="EA55" s="132"/>
      <c r="EB55" s="132"/>
      <c r="EC55" s="615"/>
      <c r="ED55" s="182" t="str">
        <f t="shared" si="0"/>
        <v>xxxxxxxxxxxxxxxxxxxxxxxxxxxxxxxxxxxxxxxxxxxxxxxxxxxxxxxxxxxxxxxxxxxxxxxxxxxxxxxxxxxxxxxxxxxxxxxxxxxxxxxxxxxxxxxxxxxxxxxxxxxxxxxx</v>
      </c>
    </row>
    <row r="56" spans="1:134" x14ac:dyDescent="0.25">
      <c r="A56" s="191"/>
      <c r="B56" s="5"/>
      <c r="C56" s="865"/>
      <c r="D56" s="867"/>
      <c r="E56" s="867"/>
      <c r="F56" s="867"/>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c r="BD56" s="132"/>
      <c r="BE56" s="132"/>
      <c r="BF56" s="132"/>
      <c r="BG56" s="132"/>
      <c r="BH56" s="132"/>
      <c r="BI56" s="132"/>
      <c r="BJ56" s="132"/>
      <c r="BK56" s="132"/>
      <c r="BL56" s="132"/>
      <c r="BM56" s="132"/>
      <c r="BN56" s="132"/>
      <c r="BO56" s="132"/>
      <c r="BP56" s="132"/>
      <c r="BQ56" s="132"/>
      <c r="BR56" s="132"/>
      <c r="BS56" s="132"/>
      <c r="BT56" s="132"/>
      <c r="BU56" s="132"/>
      <c r="BV56" s="132"/>
      <c r="BW56" s="132"/>
      <c r="BX56" s="132"/>
      <c r="BY56" s="132"/>
      <c r="BZ56" s="132"/>
      <c r="CA56" s="132"/>
      <c r="CB56" s="132"/>
      <c r="CC56" s="132"/>
      <c r="CD56" s="132"/>
      <c r="CE56" s="132"/>
      <c r="CF56" s="132"/>
      <c r="CG56" s="132"/>
      <c r="CH56" s="132"/>
      <c r="CI56" s="132"/>
      <c r="CJ56" s="132"/>
      <c r="CK56" s="132"/>
      <c r="CL56" s="132"/>
      <c r="CM56" s="132"/>
      <c r="CN56" s="132"/>
      <c r="CO56" s="132"/>
      <c r="CP56" s="132"/>
      <c r="CQ56" s="132"/>
      <c r="CR56" s="132"/>
      <c r="CS56" s="132"/>
      <c r="CT56" s="132"/>
      <c r="CU56" s="132"/>
      <c r="CV56" s="132"/>
      <c r="CW56" s="132"/>
      <c r="CX56" s="132"/>
      <c r="CY56" s="132"/>
      <c r="CZ56" s="132"/>
      <c r="DA56" s="132"/>
      <c r="DB56" s="132"/>
      <c r="DC56" s="132"/>
      <c r="DD56" s="132"/>
      <c r="DE56" s="132"/>
      <c r="DF56" s="132"/>
      <c r="DG56" s="132"/>
      <c r="DH56" s="132"/>
      <c r="DI56" s="132"/>
      <c r="DJ56" s="132"/>
      <c r="DK56" s="132"/>
      <c r="DL56" s="132"/>
      <c r="DM56" s="132"/>
      <c r="DN56" s="132"/>
      <c r="DO56" s="132"/>
      <c r="DP56" s="132"/>
      <c r="DQ56" s="132"/>
      <c r="DR56" s="132"/>
      <c r="DS56" s="132"/>
      <c r="DT56" s="132"/>
      <c r="DU56" s="132"/>
      <c r="DV56" s="132"/>
      <c r="DW56" s="132"/>
      <c r="DX56" s="132"/>
      <c r="DY56" s="132"/>
      <c r="DZ56" s="132"/>
      <c r="EA56" s="132"/>
      <c r="EB56" s="132"/>
      <c r="EC56" s="615"/>
      <c r="ED56" s="182" t="str">
        <f t="shared" si="0"/>
        <v>xxxxxxxxxxxxxxxxxxxxxxxxxxxxxxxxxxxxxxxxxxxxxxxxxxxxxxxxxxxxxxxxxxxxxxxxxxxxxxxxxxxxxxxxxxxxxxxxxxxxxxxxxxxxxxxxxxxxxxxxxxxxxxxx</v>
      </c>
    </row>
    <row r="57" spans="1:134" ht="13" x14ac:dyDescent="0.3">
      <c r="A57" s="230"/>
      <c r="B57" s="232" t="s">
        <v>184</v>
      </c>
      <c r="C57" s="868"/>
      <c r="D57" s="869"/>
      <c r="E57" s="869"/>
      <c r="F57" s="869"/>
      <c r="G57" s="616"/>
      <c r="H57" s="616"/>
      <c r="I57" s="616"/>
      <c r="J57" s="616"/>
      <c r="K57" s="616"/>
      <c r="L57" s="616"/>
      <c r="M57" s="616"/>
      <c r="N57" s="616"/>
      <c r="O57" s="616"/>
      <c r="P57" s="616"/>
      <c r="Q57" s="616"/>
      <c r="R57" s="616"/>
      <c r="S57" s="616"/>
      <c r="T57" s="616"/>
      <c r="U57" s="616"/>
      <c r="V57" s="616"/>
      <c r="W57" s="616"/>
      <c r="X57" s="616"/>
      <c r="Y57" s="616"/>
      <c r="Z57" s="616"/>
      <c r="AA57" s="616"/>
      <c r="AB57" s="616"/>
      <c r="AC57" s="616"/>
      <c r="AD57" s="616"/>
      <c r="AE57" s="616"/>
      <c r="AF57" s="616"/>
      <c r="AG57" s="616"/>
      <c r="AH57" s="616"/>
      <c r="AI57" s="616"/>
      <c r="AJ57" s="616"/>
      <c r="AK57" s="616"/>
      <c r="AL57" s="616"/>
      <c r="AM57" s="616"/>
      <c r="AN57" s="616"/>
      <c r="AO57" s="616"/>
      <c r="AP57" s="616"/>
      <c r="AQ57" s="616"/>
      <c r="AR57" s="616"/>
      <c r="AS57" s="616"/>
      <c r="AT57" s="616"/>
      <c r="AU57" s="616"/>
      <c r="AV57" s="616"/>
      <c r="AW57" s="616"/>
      <c r="AX57" s="616"/>
      <c r="AY57" s="616"/>
      <c r="AZ57" s="616"/>
      <c r="BA57" s="616"/>
      <c r="BB57" s="616"/>
      <c r="BC57" s="616"/>
      <c r="BD57" s="616"/>
      <c r="BE57" s="616"/>
      <c r="BF57" s="616"/>
      <c r="BG57" s="616"/>
      <c r="BH57" s="616"/>
      <c r="BI57" s="616"/>
      <c r="BJ57" s="616"/>
      <c r="BK57" s="616"/>
      <c r="BL57" s="616"/>
      <c r="BM57" s="616"/>
      <c r="BN57" s="616"/>
      <c r="BO57" s="616"/>
      <c r="BP57" s="616"/>
      <c r="BQ57" s="616"/>
      <c r="BR57" s="616"/>
      <c r="BS57" s="616"/>
      <c r="BT57" s="616"/>
      <c r="BU57" s="616"/>
      <c r="BV57" s="616"/>
      <c r="BW57" s="616"/>
      <c r="BX57" s="616"/>
      <c r="BY57" s="616"/>
      <c r="BZ57" s="616"/>
      <c r="CA57" s="616"/>
      <c r="CB57" s="616"/>
      <c r="CC57" s="616"/>
      <c r="CD57" s="616"/>
      <c r="CE57" s="616"/>
      <c r="CF57" s="616"/>
      <c r="CG57" s="616"/>
      <c r="CH57" s="616"/>
      <c r="CI57" s="616"/>
      <c r="CJ57" s="616"/>
      <c r="CK57" s="616"/>
      <c r="CL57" s="616"/>
      <c r="CM57" s="616"/>
      <c r="CN57" s="616"/>
      <c r="CO57" s="616"/>
      <c r="CP57" s="616"/>
      <c r="CQ57" s="616"/>
      <c r="CR57" s="616"/>
      <c r="CS57" s="616"/>
      <c r="CT57" s="616"/>
      <c r="CU57" s="616"/>
      <c r="CV57" s="616"/>
      <c r="CW57" s="616"/>
      <c r="CX57" s="616"/>
      <c r="CY57" s="616"/>
      <c r="CZ57" s="616"/>
      <c r="DA57" s="616"/>
      <c r="DB57" s="616"/>
      <c r="DC57" s="616"/>
      <c r="DD57" s="616"/>
      <c r="DE57" s="616"/>
      <c r="DF57" s="616"/>
      <c r="DG57" s="616"/>
      <c r="DH57" s="616"/>
      <c r="DI57" s="616"/>
      <c r="DJ57" s="616"/>
      <c r="DK57" s="616"/>
      <c r="DL57" s="616"/>
      <c r="DM57" s="616"/>
      <c r="DN57" s="616"/>
      <c r="DO57" s="616"/>
      <c r="DP57" s="616"/>
      <c r="DQ57" s="616"/>
      <c r="DR57" s="616"/>
      <c r="DS57" s="616"/>
      <c r="DT57" s="616"/>
      <c r="DU57" s="616"/>
      <c r="DV57" s="616"/>
      <c r="DW57" s="616"/>
      <c r="DX57" s="616"/>
      <c r="DY57" s="616"/>
      <c r="DZ57" s="616"/>
      <c r="EA57" s="616"/>
      <c r="EB57" s="616"/>
      <c r="EC57" s="617"/>
      <c r="ED57" s="182" t="str">
        <f t="shared" si="0"/>
        <v>xxxxxxxxxxxxxxxxxxxxxxxxxxxxxxxxxxxxxxxxxxxxxxxxxxxxxxxxxxxxxxxxxxxxxxxxxxxxxxxxxxxxxxxxxxxxxxxxxxxxxxxxxxxxxxxxxxxxxxxxxxxxxxxx</v>
      </c>
    </row>
    <row r="58" spans="1:134" ht="13" x14ac:dyDescent="0.3">
      <c r="A58" s="191"/>
      <c r="B58" s="561" t="s">
        <v>166</v>
      </c>
      <c r="C58" s="865"/>
      <c r="D58" s="867"/>
      <c r="E58" s="867"/>
      <c r="F58" s="867"/>
      <c r="G58" s="613"/>
      <c r="H58" s="613"/>
      <c r="I58" s="613"/>
      <c r="J58" s="613"/>
      <c r="K58" s="613"/>
      <c r="L58" s="613"/>
      <c r="M58" s="613"/>
      <c r="N58" s="613"/>
      <c r="O58" s="613"/>
      <c r="P58" s="613"/>
      <c r="Q58" s="613"/>
      <c r="R58" s="613"/>
      <c r="S58" s="613"/>
      <c r="T58" s="613"/>
      <c r="U58" s="613"/>
      <c r="V58" s="613"/>
      <c r="W58" s="613"/>
      <c r="X58" s="613"/>
      <c r="Y58" s="613"/>
      <c r="Z58" s="613"/>
      <c r="AA58" s="613"/>
      <c r="AB58" s="613"/>
      <c r="AC58" s="613"/>
      <c r="AD58" s="613"/>
      <c r="AE58" s="613"/>
      <c r="AF58" s="613"/>
      <c r="AG58" s="613"/>
      <c r="AH58" s="613"/>
      <c r="AI58" s="613"/>
      <c r="AJ58" s="613"/>
      <c r="AK58" s="613"/>
      <c r="AL58" s="613"/>
      <c r="AM58" s="613"/>
      <c r="AN58" s="613"/>
      <c r="AO58" s="613"/>
      <c r="AP58" s="613"/>
      <c r="AQ58" s="613"/>
      <c r="AR58" s="613"/>
      <c r="AS58" s="613"/>
      <c r="AT58" s="613"/>
      <c r="AU58" s="613"/>
      <c r="AV58" s="613"/>
      <c r="AW58" s="613"/>
      <c r="AX58" s="613"/>
      <c r="AY58" s="613"/>
      <c r="AZ58" s="613"/>
      <c r="BA58" s="613"/>
      <c r="BB58" s="613"/>
      <c r="BC58" s="613"/>
      <c r="BD58" s="613"/>
      <c r="BE58" s="613"/>
      <c r="BF58" s="613"/>
      <c r="BG58" s="613"/>
      <c r="BH58" s="613"/>
      <c r="BI58" s="613"/>
      <c r="BJ58" s="613"/>
      <c r="BK58" s="613"/>
      <c r="BL58" s="613"/>
      <c r="BM58" s="613"/>
      <c r="BN58" s="613"/>
      <c r="BO58" s="613"/>
      <c r="BP58" s="613"/>
      <c r="BQ58" s="613"/>
      <c r="BR58" s="613"/>
      <c r="BS58" s="613"/>
      <c r="BT58" s="613"/>
      <c r="BU58" s="613"/>
      <c r="BV58" s="613"/>
      <c r="BW58" s="613"/>
      <c r="BX58" s="613"/>
      <c r="BY58" s="613"/>
      <c r="BZ58" s="613"/>
      <c r="CA58" s="613"/>
      <c r="CB58" s="613"/>
      <c r="CC58" s="613"/>
      <c r="CD58" s="613"/>
      <c r="CE58" s="613"/>
      <c r="CF58" s="613"/>
      <c r="CG58" s="613"/>
      <c r="CH58" s="613"/>
      <c r="CI58" s="613"/>
      <c r="CJ58" s="613"/>
      <c r="CK58" s="613"/>
      <c r="CL58" s="613"/>
      <c r="CM58" s="613"/>
      <c r="CN58" s="613"/>
      <c r="CO58" s="613"/>
      <c r="CP58" s="613"/>
      <c r="CQ58" s="613"/>
      <c r="CR58" s="613"/>
      <c r="CS58" s="613"/>
      <c r="CT58" s="613"/>
      <c r="CU58" s="613"/>
      <c r="CV58" s="613"/>
      <c r="CW58" s="613"/>
      <c r="CX58" s="613"/>
      <c r="CY58" s="613"/>
      <c r="CZ58" s="613"/>
      <c r="DA58" s="613"/>
      <c r="DB58" s="613"/>
      <c r="DC58" s="613"/>
      <c r="DD58" s="613"/>
      <c r="DE58" s="613"/>
      <c r="DF58" s="613"/>
      <c r="DG58" s="613"/>
      <c r="DH58" s="613"/>
      <c r="DI58" s="613"/>
      <c r="DJ58" s="613"/>
      <c r="DK58" s="613"/>
      <c r="DL58" s="613"/>
      <c r="DM58" s="613"/>
      <c r="DN58" s="613"/>
      <c r="DO58" s="613"/>
      <c r="DP58" s="613"/>
      <c r="DQ58" s="613"/>
      <c r="DR58" s="613"/>
      <c r="DS58" s="613"/>
      <c r="DT58" s="613"/>
      <c r="DU58" s="613"/>
      <c r="DV58" s="613"/>
      <c r="DW58" s="613"/>
      <c r="DX58" s="613"/>
      <c r="DY58" s="613"/>
      <c r="DZ58" s="613"/>
      <c r="EA58" s="613"/>
      <c r="EB58" s="613"/>
      <c r="EC58" s="614"/>
      <c r="ED58" s="182" t="str">
        <f t="shared" si="0"/>
        <v>xxxxxxxxxxxxxxxxxxxxxxxxxxxxxxxxxxxxxxxxxxxxxxxxxxxxxxxxxxxxxxxxxxxxxxxxxxxxxxxxxxxxxxxxxxxxxxxxxxxxxxxxxxxxxxxxxxxxxxxxxxxxxxxx</v>
      </c>
    </row>
    <row r="59" spans="1:134" x14ac:dyDescent="0.25">
      <c r="A59" s="191">
        <v>2110</v>
      </c>
      <c r="B59" s="227" t="s">
        <v>185</v>
      </c>
      <c r="C59" s="865">
        <f>SUMPRODUCT(SUMIF('Sch Parent Trial Balance Input'!$A:$A,'Sch Parent TB Converter'!$G59:$EC59,'Sch Parent Trial Balance Input'!C:C))</f>
        <v>0</v>
      </c>
      <c r="D59" s="865">
        <f>SUMPRODUCT(SUMIF('Sch Parent Trial Balance Input'!$A:$A,'Sch Parent TB Converter'!$G59:$EC59,'Sch Parent Trial Balance Input'!D:D))</f>
        <v>0</v>
      </c>
      <c r="E59" s="865">
        <f>SUMPRODUCT(SUMIF('Sch Parent Trial Balance Input'!$A:$A,'Sch Parent TB Converter'!$G59:$EC59,'Sch Parent Trial Balance Input'!E:E))</f>
        <v>0</v>
      </c>
      <c r="F59" s="865"/>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2"/>
      <c r="BJ59" s="132"/>
      <c r="BK59" s="132"/>
      <c r="BL59" s="132"/>
      <c r="BM59" s="132"/>
      <c r="BN59" s="132"/>
      <c r="BO59" s="132"/>
      <c r="BP59" s="132"/>
      <c r="BQ59" s="132"/>
      <c r="BR59" s="132"/>
      <c r="BS59" s="132"/>
      <c r="BT59" s="132"/>
      <c r="BU59" s="132"/>
      <c r="BV59" s="132"/>
      <c r="BW59" s="132"/>
      <c r="BX59" s="132"/>
      <c r="BY59" s="132"/>
      <c r="BZ59" s="132"/>
      <c r="CA59" s="132"/>
      <c r="CB59" s="132"/>
      <c r="CC59" s="132"/>
      <c r="CD59" s="132"/>
      <c r="CE59" s="132"/>
      <c r="CF59" s="132"/>
      <c r="CG59" s="132"/>
      <c r="CH59" s="132"/>
      <c r="CI59" s="132"/>
      <c r="CJ59" s="132"/>
      <c r="CK59" s="132"/>
      <c r="CL59" s="132"/>
      <c r="CM59" s="132"/>
      <c r="CN59" s="132"/>
      <c r="CO59" s="132"/>
      <c r="CP59" s="132"/>
      <c r="CQ59" s="132"/>
      <c r="CR59" s="132"/>
      <c r="CS59" s="132"/>
      <c r="CT59" s="132"/>
      <c r="CU59" s="132"/>
      <c r="CV59" s="132"/>
      <c r="CW59" s="132"/>
      <c r="CX59" s="132"/>
      <c r="CY59" s="132"/>
      <c r="CZ59" s="132"/>
      <c r="DA59" s="132"/>
      <c r="DB59" s="132"/>
      <c r="DC59" s="132"/>
      <c r="DD59" s="132"/>
      <c r="DE59" s="132"/>
      <c r="DF59" s="132"/>
      <c r="DG59" s="132"/>
      <c r="DH59" s="132"/>
      <c r="DI59" s="132"/>
      <c r="DJ59" s="132"/>
      <c r="DK59" s="132"/>
      <c r="DL59" s="132"/>
      <c r="DM59" s="132"/>
      <c r="DN59" s="132"/>
      <c r="DO59" s="132"/>
      <c r="DP59" s="132"/>
      <c r="DQ59" s="132"/>
      <c r="DR59" s="132"/>
      <c r="DS59" s="132"/>
      <c r="DT59" s="132"/>
      <c r="DU59" s="132"/>
      <c r="DV59" s="132"/>
      <c r="DW59" s="132"/>
      <c r="DX59" s="132"/>
      <c r="DY59" s="132"/>
      <c r="DZ59" s="132"/>
      <c r="EA59" s="132"/>
      <c r="EB59" s="132"/>
      <c r="EC59" s="615"/>
      <c r="ED59" s="182" t="str">
        <f>CONCATENATE("x",G59,"x",H59,"x",I59,"x",J59,"x",K59,"x",L59,"x",M59,"x",N59,"x",O59,"x",P59,"x",Q59,"x",R59,"x",S59,"x",T59,"x",U59,"x",V59,"x",W59,"x",X59,"x",Y59,"x",Z59,"x",AA59,"x",AB59,"x",AC59,"x",AD59,"x",AE59,"x",AF59,"x",AG59,"x",AH59,"x",AI59,"x",AJ59,"x",AK59,"x",AL59,"x",AM59,"x",AN59,"x",AO59,"x",AP59,"x",AQ59,"x",AR59,"x",AS59,"x",AT59,"x",AU59,"x",AV59,"x",AW59,"x",AX59,"x",AY59,"x",AZ59,"x",BA59,"x",BB59,"x",BC59,"x",BD59,"x",BE59,"x",BF59,"x",BG59,"x",BH59,"x",BI59,"x",BJ59,"x",BK59,"x",BL59,"x",BM59,"x",BN59,"x",BO59,"x",BP59,"x",BQ59,"x",BR59,"x",BS59,"x",BT59,"x",BU59,"x",BV59,"x",BW59,"x",BX59,"x",BY59,"x",BZ59,"x",CA59,"x",CB59,"x",CC59,"x",CD59,"x",CE59,"x",CF59,"x",CG59,"x",CH59,"x",CI59,"x",CJ59,"x",CK59,"x",CL59,"x",CM59,"x",CN59,"x",CO59,"x",CP59,"x",CQ59,"x",CR59,"x",CS59,"x",CT59,"x",CU59,"x",CV59,"x",CW59,"x",CX59,"x",CY59,"x",CZ59,"x",DA59,"x",DB59,"x",DC59,"x",DD59,"x",DE59,"x",DF59,"x",DG59,"x",DH59,"x",DI59,"x",DJ59,"x",DK59,"x",DL59,"x",DM59,"x",DN59,"x",DO59,"x",DP59,"x",DQ59,"x",DR59,"x",DS59,"x",DT59,"x",DU59,"x",DV59,"x",DW59,"x",DX59,"x",DY59,"x",DZ59,"x",EA59,"x",EB59,"x",EC59,"x")</f>
        <v>xxxxxxxxxxxxxxxxxxxxxxxxxxxxxxxxxxxxxxxxxxxxxxxxxxxxxxxxxxxxxxxxxxxxxxxxxxxxxxxxxxxxxxxxxxxxxxxxxxxxxxxxxxxxxxxxxxxxxxxxxxxxxxxx</v>
      </c>
    </row>
    <row r="60" spans="1:134" x14ac:dyDescent="0.25">
      <c r="A60" s="191">
        <v>2120</v>
      </c>
      <c r="B60" s="227" t="s">
        <v>186</v>
      </c>
      <c r="C60" s="865">
        <f>SUMPRODUCT(SUMIF('Sch Parent Trial Balance Input'!$A:$A,'Sch Parent TB Converter'!$G60:$EC60,'Sch Parent Trial Balance Input'!C:C))</f>
        <v>0</v>
      </c>
      <c r="D60" s="865">
        <f>SUMPRODUCT(SUMIF('Sch Parent Trial Balance Input'!$A:$A,'Sch Parent TB Converter'!$G60:$EC60,'Sch Parent Trial Balance Input'!D:D))</f>
        <v>0</v>
      </c>
      <c r="E60" s="865">
        <f>SUMPRODUCT(SUMIF('Sch Parent Trial Balance Input'!$A:$A,'Sch Parent TB Converter'!$G60:$EC60,'Sch Parent Trial Balance Input'!E:E))</f>
        <v>0</v>
      </c>
      <c r="F60" s="865"/>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c r="AW60" s="132"/>
      <c r="AX60" s="132"/>
      <c r="AY60" s="132"/>
      <c r="AZ60" s="132"/>
      <c r="BA60" s="132"/>
      <c r="BB60" s="132"/>
      <c r="BC60" s="132"/>
      <c r="BD60" s="132"/>
      <c r="BE60" s="132"/>
      <c r="BF60" s="132"/>
      <c r="BG60" s="132"/>
      <c r="BH60" s="132"/>
      <c r="BI60" s="132"/>
      <c r="BJ60" s="132"/>
      <c r="BK60" s="132"/>
      <c r="BL60" s="132"/>
      <c r="BM60" s="132"/>
      <c r="BN60" s="132"/>
      <c r="BO60" s="132"/>
      <c r="BP60" s="132"/>
      <c r="BQ60" s="132"/>
      <c r="BR60" s="132"/>
      <c r="BS60" s="132"/>
      <c r="BT60" s="132"/>
      <c r="BU60" s="132"/>
      <c r="BV60" s="132"/>
      <c r="BW60" s="132"/>
      <c r="BX60" s="132"/>
      <c r="BY60" s="132"/>
      <c r="BZ60" s="132"/>
      <c r="CA60" s="132"/>
      <c r="CB60" s="132"/>
      <c r="CC60" s="132"/>
      <c r="CD60" s="132"/>
      <c r="CE60" s="132"/>
      <c r="CF60" s="132"/>
      <c r="CG60" s="132"/>
      <c r="CH60" s="132"/>
      <c r="CI60" s="132"/>
      <c r="CJ60" s="132"/>
      <c r="CK60" s="132"/>
      <c r="CL60" s="132"/>
      <c r="CM60" s="132"/>
      <c r="CN60" s="132"/>
      <c r="CO60" s="132"/>
      <c r="CP60" s="132"/>
      <c r="CQ60" s="132"/>
      <c r="CR60" s="132"/>
      <c r="CS60" s="132"/>
      <c r="CT60" s="132"/>
      <c r="CU60" s="132"/>
      <c r="CV60" s="132"/>
      <c r="CW60" s="132"/>
      <c r="CX60" s="132"/>
      <c r="CY60" s="132"/>
      <c r="CZ60" s="132"/>
      <c r="DA60" s="132"/>
      <c r="DB60" s="132"/>
      <c r="DC60" s="132"/>
      <c r="DD60" s="132"/>
      <c r="DE60" s="132"/>
      <c r="DF60" s="132"/>
      <c r="DG60" s="132"/>
      <c r="DH60" s="132"/>
      <c r="DI60" s="132"/>
      <c r="DJ60" s="132"/>
      <c r="DK60" s="132"/>
      <c r="DL60" s="132"/>
      <c r="DM60" s="132"/>
      <c r="DN60" s="132"/>
      <c r="DO60" s="132"/>
      <c r="DP60" s="132"/>
      <c r="DQ60" s="132"/>
      <c r="DR60" s="132"/>
      <c r="DS60" s="132"/>
      <c r="DT60" s="132"/>
      <c r="DU60" s="132"/>
      <c r="DV60" s="132"/>
      <c r="DW60" s="132"/>
      <c r="DX60" s="132"/>
      <c r="DY60" s="132"/>
      <c r="DZ60" s="132"/>
      <c r="EA60" s="132"/>
      <c r="EB60" s="132"/>
      <c r="EC60" s="615"/>
      <c r="ED60" s="182" t="str">
        <f t="shared" si="0"/>
        <v>xxxxxxxxxxxxxxxxxxxxxxxxxxxxxxxxxxxxxxxxxxxxxxxxxxxxxxxxxxxxxxxxxxxxxxxxxxxxxxxxxxxxxxxxxxxxxxxxxxxxxxxxxxxxxxxxxxxxxxxxxxxxxxxx</v>
      </c>
    </row>
    <row r="61" spans="1:134" x14ac:dyDescent="0.25">
      <c r="A61" s="191">
        <v>2130</v>
      </c>
      <c r="B61" s="227" t="s">
        <v>187</v>
      </c>
      <c r="C61" s="865">
        <f>SUMPRODUCT(SUMIF('Sch Parent Trial Balance Input'!$A:$A,'Sch Parent TB Converter'!$G61:$EC61,'Sch Parent Trial Balance Input'!C:C))</f>
        <v>0</v>
      </c>
      <c r="D61" s="865">
        <f>SUMPRODUCT(SUMIF('Sch Parent Trial Balance Input'!$A:$A,'Sch Parent TB Converter'!$G61:$EC61,'Sch Parent Trial Balance Input'!D:D))</f>
        <v>0</v>
      </c>
      <c r="E61" s="865">
        <f>SUMPRODUCT(SUMIF('Sch Parent Trial Balance Input'!$A:$A,'Sch Parent TB Converter'!$G61:$EC61,'Sch Parent Trial Balance Input'!E:E))</f>
        <v>0</v>
      </c>
      <c r="F61" s="865"/>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132"/>
      <c r="AZ61" s="132"/>
      <c r="BA61" s="132"/>
      <c r="BB61" s="132"/>
      <c r="BC61" s="132"/>
      <c r="BD61" s="132"/>
      <c r="BE61" s="132"/>
      <c r="BF61" s="132"/>
      <c r="BG61" s="132"/>
      <c r="BH61" s="132"/>
      <c r="BI61" s="132"/>
      <c r="BJ61" s="132"/>
      <c r="BK61" s="132"/>
      <c r="BL61" s="132"/>
      <c r="BM61" s="132"/>
      <c r="BN61" s="132"/>
      <c r="BO61" s="132"/>
      <c r="BP61" s="132"/>
      <c r="BQ61" s="132"/>
      <c r="BR61" s="132"/>
      <c r="BS61" s="132"/>
      <c r="BT61" s="132"/>
      <c r="BU61" s="132"/>
      <c r="BV61" s="132"/>
      <c r="BW61" s="132"/>
      <c r="BX61" s="132"/>
      <c r="BY61" s="132"/>
      <c r="BZ61" s="132"/>
      <c r="CA61" s="132"/>
      <c r="CB61" s="132"/>
      <c r="CC61" s="132"/>
      <c r="CD61" s="132"/>
      <c r="CE61" s="132"/>
      <c r="CF61" s="132"/>
      <c r="CG61" s="132"/>
      <c r="CH61" s="132"/>
      <c r="CI61" s="132"/>
      <c r="CJ61" s="132"/>
      <c r="CK61" s="132"/>
      <c r="CL61" s="132"/>
      <c r="CM61" s="132"/>
      <c r="CN61" s="132"/>
      <c r="CO61" s="132"/>
      <c r="CP61" s="132"/>
      <c r="CQ61" s="132"/>
      <c r="CR61" s="132"/>
      <c r="CS61" s="132"/>
      <c r="CT61" s="132"/>
      <c r="CU61" s="132"/>
      <c r="CV61" s="132"/>
      <c r="CW61" s="132"/>
      <c r="CX61" s="132"/>
      <c r="CY61" s="132"/>
      <c r="CZ61" s="132"/>
      <c r="DA61" s="132"/>
      <c r="DB61" s="132"/>
      <c r="DC61" s="132"/>
      <c r="DD61" s="132"/>
      <c r="DE61" s="132"/>
      <c r="DF61" s="132"/>
      <c r="DG61" s="132"/>
      <c r="DH61" s="132"/>
      <c r="DI61" s="132"/>
      <c r="DJ61" s="132"/>
      <c r="DK61" s="132"/>
      <c r="DL61" s="132"/>
      <c r="DM61" s="132"/>
      <c r="DN61" s="132"/>
      <c r="DO61" s="132"/>
      <c r="DP61" s="132"/>
      <c r="DQ61" s="132"/>
      <c r="DR61" s="132"/>
      <c r="DS61" s="132"/>
      <c r="DT61" s="132"/>
      <c r="DU61" s="132"/>
      <c r="DV61" s="132"/>
      <c r="DW61" s="132"/>
      <c r="DX61" s="132"/>
      <c r="DY61" s="132"/>
      <c r="DZ61" s="132"/>
      <c r="EA61" s="132"/>
      <c r="EB61" s="132"/>
      <c r="EC61" s="615"/>
      <c r="ED61" s="182" t="str">
        <f t="shared" si="0"/>
        <v>xxxxxxxxxxxxxxxxxxxxxxxxxxxxxxxxxxxxxxxxxxxxxxxxxxxxxxxxxxxxxxxxxxxxxxxxxxxxxxxxxxxxxxxxxxxxxxxxxxxxxxxxxxxxxxxxxxxxxxxxxxxxxxxx</v>
      </c>
    </row>
    <row r="62" spans="1:134" x14ac:dyDescent="0.25">
      <c r="A62" s="191">
        <v>2136</v>
      </c>
      <c r="B62" s="227" t="s">
        <v>131</v>
      </c>
      <c r="C62" s="865">
        <f>SUMPRODUCT(SUMIF('Sch Parent Trial Balance Input'!$A:$A,'Sch Parent TB Converter'!$G62:$EC62,'Sch Parent Trial Balance Input'!C:C))</f>
        <v>0</v>
      </c>
      <c r="D62" s="865">
        <f>SUMPRODUCT(SUMIF('Sch Parent Trial Balance Input'!$A:$A,'Sch Parent TB Converter'!$G62:$EC62,'Sch Parent Trial Balance Input'!D:D))</f>
        <v>0</v>
      </c>
      <c r="E62" s="865">
        <f>SUMPRODUCT(SUMIF('Sch Parent Trial Balance Input'!$A:$A,'Sch Parent TB Converter'!$G62:$EC62,'Sch Parent Trial Balance Input'!E:E))</f>
        <v>0</v>
      </c>
      <c r="F62" s="865"/>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c r="AW62" s="132"/>
      <c r="AX62" s="132"/>
      <c r="AY62" s="132"/>
      <c r="AZ62" s="132"/>
      <c r="BA62" s="132"/>
      <c r="BB62" s="132"/>
      <c r="BC62" s="132"/>
      <c r="BD62" s="132"/>
      <c r="BE62" s="132"/>
      <c r="BF62" s="132"/>
      <c r="BG62" s="132"/>
      <c r="BH62" s="132"/>
      <c r="BI62" s="132"/>
      <c r="BJ62" s="132"/>
      <c r="BK62" s="132"/>
      <c r="BL62" s="132"/>
      <c r="BM62" s="132"/>
      <c r="BN62" s="132"/>
      <c r="BO62" s="132"/>
      <c r="BP62" s="132"/>
      <c r="BQ62" s="132"/>
      <c r="BR62" s="132"/>
      <c r="BS62" s="132"/>
      <c r="BT62" s="132"/>
      <c r="BU62" s="132"/>
      <c r="BV62" s="132"/>
      <c r="BW62" s="132"/>
      <c r="BX62" s="132"/>
      <c r="BY62" s="132"/>
      <c r="BZ62" s="132"/>
      <c r="CA62" s="132"/>
      <c r="CB62" s="132"/>
      <c r="CC62" s="132"/>
      <c r="CD62" s="132"/>
      <c r="CE62" s="132"/>
      <c r="CF62" s="132"/>
      <c r="CG62" s="132"/>
      <c r="CH62" s="132"/>
      <c r="CI62" s="132"/>
      <c r="CJ62" s="132"/>
      <c r="CK62" s="132"/>
      <c r="CL62" s="132"/>
      <c r="CM62" s="132"/>
      <c r="CN62" s="132"/>
      <c r="CO62" s="132"/>
      <c r="CP62" s="132"/>
      <c r="CQ62" s="132"/>
      <c r="CR62" s="132"/>
      <c r="CS62" s="132"/>
      <c r="CT62" s="132"/>
      <c r="CU62" s="132"/>
      <c r="CV62" s="132"/>
      <c r="CW62" s="132"/>
      <c r="CX62" s="132"/>
      <c r="CY62" s="132"/>
      <c r="CZ62" s="132"/>
      <c r="DA62" s="132"/>
      <c r="DB62" s="132"/>
      <c r="DC62" s="132"/>
      <c r="DD62" s="132"/>
      <c r="DE62" s="132"/>
      <c r="DF62" s="132"/>
      <c r="DG62" s="132"/>
      <c r="DH62" s="132"/>
      <c r="DI62" s="132"/>
      <c r="DJ62" s="132"/>
      <c r="DK62" s="132"/>
      <c r="DL62" s="132"/>
      <c r="DM62" s="132"/>
      <c r="DN62" s="132"/>
      <c r="DO62" s="132"/>
      <c r="DP62" s="132"/>
      <c r="DQ62" s="132"/>
      <c r="DR62" s="132"/>
      <c r="DS62" s="132"/>
      <c r="DT62" s="132"/>
      <c r="DU62" s="132"/>
      <c r="DV62" s="132"/>
      <c r="DW62" s="132"/>
      <c r="DX62" s="132"/>
      <c r="DY62" s="132"/>
      <c r="DZ62" s="132"/>
      <c r="EA62" s="132"/>
      <c r="EB62" s="132"/>
      <c r="EC62" s="615"/>
      <c r="ED62" s="182" t="str">
        <f t="shared" si="0"/>
        <v>xxxxxxxxxxxxxxxxxxxxxxxxxxxxxxxxxxxxxxxxxxxxxxxxxxxxxxxxxxxxxxxxxxxxxxxxxxxxxxxxxxxxxxxxxxxxxxxxxxxxxxxxxxxxxxxxxxxxxxxxxxxxxxxx</v>
      </c>
    </row>
    <row r="63" spans="1:134" x14ac:dyDescent="0.25">
      <c r="A63" s="191">
        <v>2170</v>
      </c>
      <c r="B63" s="227" t="s">
        <v>188</v>
      </c>
      <c r="C63" s="865">
        <f>SUMPRODUCT(SUMIF('Sch Parent Trial Balance Input'!$A:$A,'Sch Parent TB Converter'!$G63:$EC63,'Sch Parent Trial Balance Input'!C:C))</f>
        <v>0</v>
      </c>
      <c r="D63" s="865">
        <f>SUMPRODUCT(SUMIF('Sch Parent Trial Balance Input'!$A:$A,'Sch Parent TB Converter'!$G63:$EC63,'Sch Parent Trial Balance Input'!D:D))</f>
        <v>0</v>
      </c>
      <c r="E63" s="865">
        <f>SUMPRODUCT(SUMIF('Sch Parent Trial Balance Input'!$A:$A,'Sch Parent TB Converter'!$G63:$EC63,'Sch Parent Trial Balance Input'!E:E))</f>
        <v>0</v>
      </c>
      <c r="F63" s="865"/>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c r="AN63" s="132"/>
      <c r="AO63" s="132"/>
      <c r="AP63" s="132"/>
      <c r="AQ63" s="132"/>
      <c r="AR63" s="132"/>
      <c r="AS63" s="132"/>
      <c r="AT63" s="132"/>
      <c r="AU63" s="132"/>
      <c r="AV63" s="132"/>
      <c r="AW63" s="132"/>
      <c r="AX63" s="132"/>
      <c r="AY63" s="132"/>
      <c r="AZ63" s="132"/>
      <c r="BA63" s="132"/>
      <c r="BB63" s="132"/>
      <c r="BC63" s="132"/>
      <c r="BD63" s="132"/>
      <c r="BE63" s="132"/>
      <c r="BF63" s="132"/>
      <c r="BG63" s="132"/>
      <c r="BH63" s="132"/>
      <c r="BI63" s="132"/>
      <c r="BJ63" s="132"/>
      <c r="BK63" s="132"/>
      <c r="BL63" s="132"/>
      <c r="BM63" s="132"/>
      <c r="BN63" s="132"/>
      <c r="BO63" s="132"/>
      <c r="BP63" s="132"/>
      <c r="BQ63" s="132"/>
      <c r="BR63" s="132"/>
      <c r="BS63" s="132"/>
      <c r="BT63" s="132"/>
      <c r="BU63" s="132"/>
      <c r="BV63" s="132"/>
      <c r="BW63" s="132"/>
      <c r="BX63" s="132"/>
      <c r="BY63" s="132"/>
      <c r="BZ63" s="132"/>
      <c r="CA63" s="132"/>
      <c r="CB63" s="132"/>
      <c r="CC63" s="132"/>
      <c r="CD63" s="132"/>
      <c r="CE63" s="132"/>
      <c r="CF63" s="132"/>
      <c r="CG63" s="132"/>
      <c r="CH63" s="132"/>
      <c r="CI63" s="132"/>
      <c r="CJ63" s="132"/>
      <c r="CK63" s="132"/>
      <c r="CL63" s="132"/>
      <c r="CM63" s="132"/>
      <c r="CN63" s="132"/>
      <c r="CO63" s="132"/>
      <c r="CP63" s="132"/>
      <c r="CQ63" s="132"/>
      <c r="CR63" s="132"/>
      <c r="CS63" s="132"/>
      <c r="CT63" s="132"/>
      <c r="CU63" s="132"/>
      <c r="CV63" s="132"/>
      <c r="CW63" s="132"/>
      <c r="CX63" s="132"/>
      <c r="CY63" s="132"/>
      <c r="CZ63" s="132"/>
      <c r="DA63" s="132"/>
      <c r="DB63" s="132"/>
      <c r="DC63" s="132"/>
      <c r="DD63" s="132"/>
      <c r="DE63" s="132"/>
      <c r="DF63" s="132"/>
      <c r="DG63" s="132"/>
      <c r="DH63" s="132"/>
      <c r="DI63" s="132"/>
      <c r="DJ63" s="132"/>
      <c r="DK63" s="132"/>
      <c r="DL63" s="132"/>
      <c r="DM63" s="132"/>
      <c r="DN63" s="132"/>
      <c r="DO63" s="132"/>
      <c r="DP63" s="132"/>
      <c r="DQ63" s="132"/>
      <c r="DR63" s="132"/>
      <c r="DS63" s="132"/>
      <c r="DT63" s="132"/>
      <c r="DU63" s="132"/>
      <c r="DV63" s="132"/>
      <c r="DW63" s="132"/>
      <c r="DX63" s="132"/>
      <c r="DY63" s="132"/>
      <c r="DZ63" s="132"/>
      <c r="EA63" s="132"/>
      <c r="EB63" s="132"/>
      <c r="EC63" s="615"/>
      <c r="ED63" s="182" t="str">
        <f t="shared" si="0"/>
        <v>xxxxxxxxxxxxxxxxxxxxxxxxxxxxxxxxxxxxxxxxxxxxxxxxxxxxxxxxxxxxxxxxxxxxxxxxxxxxxxxxxxxxxxxxxxxxxxxxxxxxxxxxxxxxxxxxxxxxxxxxxxxxxxxx</v>
      </c>
    </row>
    <row r="64" spans="1:134" x14ac:dyDescent="0.25">
      <c r="A64" s="191">
        <v>2155</v>
      </c>
      <c r="B64" s="227" t="s">
        <v>189</v>
      </c>
      <c r="C64" s="865">
        <f>SUMPRODUCT(SUMIF('Sch Parent Trial Balance Input'!$A:$A,'Sch Parent TB Converter'!$G64:$EC64,'Sch Parent Trial Balance Input'!C:C))</f>
        <v>0</v>
      </c>
      <c r="D64" s="865">
        <f>SUMPRODUCT(SUMIF('Sch Parent Trial Balance Input'!$A:$A,'Sch Parent TB Converter'!$G64:$EC64,'Sch Parent Trial Balance Input'!D:D))</f>
        <v>0</v>
      </c>
      <c r="E64" s="865">
        <f>SUMPRODUCT(SUMIF('Sch Parent Trial Balance Input'!$A:$A,'Sch Parent TB Converter'!$G64:$EC64,'Sch Parent Trial Balance Input'!E:E))</f>
        <v>0</v>
      </c>
      <c r="F64" s="865"/>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c r="AP64" s="132"/>
      <c r="AQ64" s="132"/>
      <c r="AR64" s="132"/>
      <c r="AS64" s="132"/>
      <c r="AT64" s="132"/>
      <c r="AU64" s="132"/>
      <c r="AV64" s="132"/>
      <c r="AW64" s="132"/>
      <c r="AX64" s="132"/>
      <c r="AY64" s="132"/>
      <c r="AZ64" s="132"/>
      <c r="BA64" s="132"/>
      <c r="BB64" s="132"/>
      <c r="BC64" s="132"/>
      <c r="BD64" s="132"/>
      <c r="BE64" s="132"/>
      <c r="BF64" s="132"/>
      <c r="BG64" s="132"/>
      <c r="BH64" s="132"/>
      <c r="BI64" s="132"/>
      <c r="BJ64" s="132"/>
      <c r="BK64" s="132"/>
      <c r="BL64" s="132"/>
      <c r="BM64" s="132"/>
      <c r="BN64" s="132"/>
      <c r="BO64" s="132"/>
      <c r="BP64" s="132"/>
      <c r="BQ64" s="132"/>
      <c r="BR64" s="132"/>
      <c r="BS64" s="132"/>
      <c r="BT64" s="132"/>
      <c r="BU64" s="132"/>
      <c r="BV64" s="132"/>
      <c r="BW64" s="132"/>
      <c r="BX64" s="132"/>
      <c r="BY64" s="132"/>
      <c r="BZ64" s="132"/>
      <c r="CA64" s="132"/>
      <c r="CB64" s="132"/>
      <c r="CC64" s="132"/>
      <c r="CD64" s="132"/>
      <c r="CE64" s="132"/>
      <c r="CF64" s="132"/>
      <c r="CG64" s="132"/>
      <c r="CH64" s="132"/>
      <c r="CI64" s="132"/>
      <c r="CJ64" s="132"/>
      <c r="CK64" s="132"/>
      <c r="CL64" s="132"/>
      <c r="CM64" s="132"/>
      <c r="CN64" s="132"/>
      <c r="CO64" s="132"/>
      <c r="CP64" s="132"/>
      <c r="CQ64" s="132"/>
      <c r="CR64" s="132"/>
      <c r="CS64" s="132"/>
      <c r="CT64" s="132"/>
      <c r="CU64" s="132"/>
      <c r="CV64" s="132"/>
      <c r="CW64" s="132"/>
      <c r="CX64" s="132"/>
      <c r="CY64" s="132"/>
      <c r="CZ64" s="132"/>
      <c r="DA64" s="132"/>
      <c r="DB64" s="132"/>
      <c r="DC64" s="132"/>
      <c r="DD64" s="132"/>
      <c r="DE64" s="132"/>
      <c r="DF64" s="132"/>
      <c r="DG64" s="132"/>
      <c r="DH64" s="132"/>
      <c r="DI64" s="132"/>
      <c r="DJ64" s="132"/>
      <c r="DK64" s="132"/>
      <c r="DL64" s="132"/>
      <c r="DM64" s="132"/>
      <c r="DN64" s="132"/>
      <c r="DO64" s="132"/>
      <c r="DP64" s="132"/>
      <c r="DQ64" s="132"/>
      <c r="DR64" s="132"/>
      <c r="DS64" s="132"/>
      <c r="DT64" s="132"/>
      <c r="DU64" s="132"/>
      <c r="DV64" s="132"/>
      <c r="DW64" s="132"/>
      <c r="DX64" s="132"/>
      <c r="DY64" s="132"/>
      <c r="DZ64" s="132"/>
      <c r="EA64" s="132"/>
      <c r="EB64" s="132"/>
      <c r="EC64" s="615"/>
      <c r="ED64" s="182" t="str">
        <f t="shared" si="0"/>
        <v>xxxxxxxxxxxxxxxxxxxxxxxxxxxxxxxxxxxxxxxxxxxxxxxxxxxxxxxxxxxxxxxxxxxxxxxxxxxxxxxxxxxxxxxxxxxxxxxxxxxxxxxxxxxxxxxxxxxxxxxxxxxxxxxx</v>
      </c>
    </row>
    <row r="65" spans="1:134" x14ac:dyDescent="0.25">
      <c r="A65" s="191">
        <v>2160</v>
      </c>
      <c r="B65" s="227" t="s">
        <v>190</v>
      </c>
      <c r="C65" s="865">
        <f>SUMPRODUCT(SUMIF('Sch Parent Trial Balance Input'!$A:$A,'Sch Parent TB Converter'!$G65:$EC65,'Sch Parent Trial Balance Input'!C:C))</f>
        <v>0</v>
      </c>
      <c r="D65" s="865">
        <f>SUMPRODUCT(SUMIF('Sch Parent Trial Balance Input'!$A:$A,'Sch Parent TB Converter'!$G65:$EC65,'Sch Parent Trial Balance Input'!D:D))</f>
        <v>0</v>
      </c>
      <c r="E65" s="865">
        <f>SUMPRODUCT(SUMIF('Sch Parent Trial Balance Input'!$A:$A,'Sch Parent TB Converter'!$G65:$EC65,'Sch Parent Trial Balance Input'!E:E))</f>
        <v>0</v>
      </c>
      <c r="F65" s="865"/>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J65" s="132"/>
      <c r="BK65" s="132"/>
      <c r="BL65" s="132"/>
      <c r="BM65" s="132"/>
      <c r="BN65" s="132"/>
      <c r="BO65" s="132"/>
      <c r="BP65" s="132"/>
      <c r="BQ65" s="132"/>
      <c r="BR65" s="132"/>
      <c r="BS65" s="132"/>
      <c r="BT65" s="132"/>
      <c r="BU65" s="132"/>
      <c r="BV65" s="132"/>
      <c r="BW65" s="132"/>
      <c r="BX65" s="132"/>
      <c r="BY65" s="132"/>
      <c r="BZ65" s="132"/>
      <c r="CA65" s="132"/>
      <c r="CB65" s="132"/>
      <c r="CC65" s="132"/>
      <c r="CD65" s="132"/>
      <c r="CE65" s="132"/>
      <c r="CF65" s="132"/>
      <c r="CG65" s="132"/>
      <c r="CH65" s="132"/>
      <c r="CI65" s="132"/>
      <c r="CJ65" s="132"/>
      <c r="CK65" s="132"/>
      <c r="CL65" s="132"/>
      <c r="CM65" s="132"/>
      <c r="CN65" s="132"/>
      <c r="CO65" s="132"/>
      <c r="CP65" s="132"/>
      <c r="CQ65" s="132"/>
      <c r="CR65" s="132"/>
      <c r="CS65" s="132"/>
      <c r="CT65" s="132"/>
      <c r="CU65" s="132"/>
      <c r="CV65" s="132"/>
      <c r="CW65" s="132"/>
      <c r="CX65" s="132"/>
      <c r="CY65" s="132"/>
      <c r="CZ65" s="132"/>
      <c r="DA65" s="132"/>
      <c r="DB65" s="132"/>
      <c r="DC65" s="132"/>
      <c r="DD65" s="132"/>
      <c r="DE65" s="132"/>
      <c r="DF65" s="132"/>
      <c r="DG65" s="132"/>
      <c r="DH65" s="132"/>
      <c r="DI65" s="132"/>
      <c r="DJ65" s="132"/>
      <c r="DK65" s="132"/>
      <c r="DL65" s="132"/>
      <c r="DM65" s="132"/>
      <c r="DN65" s="132"/>
      <c r="DO65" s="132"/>
      <c r="DP65" s="132"/>
      <c r="DQ65" s="132"/>
      <c r="DR65" s="132"/>
      <c r="DS65" s="132"/>
      <c r="DT65" s="132"/>
      <c r="DU65" s="132"/>
      <c r="DV65" s="132"/>
      <c r="DW65" s="132"/>
      <c r="DX65" s="132"/>
      <c r="DY65" s="132"/>
      <c r="DZ65" s="132"/>
      <c r="EA65" s="132"/>
      <c r="EB65" s="132"/>
      <c r="EC65" s="615"/>
      <c r="ED65" s="182" t="str">
        <f t="shared" si="0"/>
        <v>xxxxxxxxxxxxxxxxxxxxxxxxxxxxxxxxxxxxxxxxxxxxxxxxxxxxxxxxxxxxxxxxxxxxxxxxxxxxxxxxxxxxxxxxxxxxxxxxxxxxxxxxxxxxxxxxxxxxxxxxxxxxxxxx</v>
      </c>
    </row>
    <row r="66" spans="1:134" x14ac:dyDescent="0.25">
      <c r="A66" s="191">
        <v>2180</v>
      </c>
      <c r="B66" s="227" t="s">
        <v>181</v>
      </c>
      <c r="C66" s="865">
        <f>SUMPRODUCT(SUMIF('Sch Parent Trial Balance Input'!$A:$A,'Sch Parent TB Converter'!$G66:$EC66,'Sch Parent Trial Balance Input'!C:C))</f>
        <v>0</v>
      </c>
      <c r="D66" s="865">
        <f>SUMPRODUCT(SUMIF('Sch Parent Trial Balance Input'!$A:$A,'Sch Parent TB Converter'!$G66:$EC66,'Sch Parent Trial Balance Input'!D:D))</f>
        <v>0</v>
      </c>
      <c r="E66" s="865">
        <f>SUMPRODUCT(SUMIF('Sch Parent Trial Balance Input'!$A:$A,'Sch Parent TB Converter'!$G66:$EC66,'Sch Parent Trial Balance Input'!E:E))</f>
        <v>0</v>
      </c>
      <c r="F66" s="865"/>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c r="AP66" s="132"/>
      <c r="AQ66" s="132"/>
      <c r="AR66" s="132"/>
      <c r="AS66" s="132"/>
      <c r="AT66" s="132"/>
      <c r="AU66" s="132"/>
      <c r="AV66" s="132"/>
      <c r="AW66" s="132"/>
      <c r="AX66" s="132"/>
      <c r="AY66" s="132"/>
      <c r="AZ66" s="132"/>
      <c r="BA66" s="132"/>
      <c r="BB66" s="132"/>
      <c r="BC66" s="132"/>
      <c r="BD66" s="132"/>
      <c r="BE66" s="132"/>
      <c r="BF66" s="132"/>
      <c r="BG66" s="132"/>
      <c r="BH66" s="132"/>
      <c r="BI66" s="132"/>
      <c r="BJ66" s="132"/>
      <c r="BK66" s="132"/>
      <c r="BL66" s="132"/>
      <c r="BM66" s="132"/>
      <c r="BN66" s="132"/>
      <c r="BO66" s="132"/>
      <c r="BP66" s="132"/>
      <c r="BQ66" s="132"/>
      <c r="BR66" s="132"/>
      <c r="BS66" s="132"/>
      <c r="BT66" s="132"/>
      <c r="BU66" s="132"/>
      <c r="BV66" s="132"/>
      <c r="BW66" s="132"/>
      <c r="BX66" s="132"/>
      <c r="BY66" s="132"/>
      <c r="BZ66" s="132"/>
      <c r="CA66" s="132"/>
      <c r="CB66" s="132"/>
      <c r="CC66" s="132"/>
      <c r="CD66" s="132"/>
      <c r="CE66" s="132"/>
      <c r="CF66" s="132"/>
      <c r="CG66" s="132"/>
      <c r="CH66" s="132"/>
      <c r="CI66" s="132"/>
      <c r="CJ66" s="132"/>
      <c r="CK66" s="132"/>
      <c r="CL66" s="132"/>
      <c r="CM66" s="132"/>
      <c r="CN66" s="132"/>
      <c r="CO66" s="132"/>
      <c r="CP66" s="132"/>
      <c r="CQ66" s="132"/>
      <c r="CR66" s="132"/>
      <c r="CS66" s="132"/>
      <c r="CT66" s="132"/>
      <c r="CU66" s="132"/>
      <c r="CV66" s="132"/>
      <c r="CW66" s="132"/>
      <c r="CX66" s="132"/>
      <c r="CY66" s="132"/>
      <c r="CZ66" s="132"/>
      <c r="DA66" s="132"/>
      <c r="DB66" s="132"/>
      <c r="DC66" s="132"/>
      <c r="DD66" s="132"/>
      <c r="DE66" s="132"/>
      <c r="DF66" s="132"/>
      <c r="DG66" s="132"/>
      <c r="DH66" s="132"/>
      <c r="DI66" s="132"/>
      <c r="DJ66" s="132"/>
      <c r="DK66" s="132"/>
      <c r="DL66" s="132"/>
      <c r="DM66" s="132"/>
      <c r="DN66" s="132"/>
      <c r="DO66" s="132"/>
      <c r="DP66" s="132"/>
      <c r="DQ66" s="132"/>
      <c r="DR66" s="132"/>
      <c r="DS66" s="132"/>
      <c r="DT66" s="132"/>
      <c r="DU66" s="132"/>
      <c r="DV66" s="132"/>
      <c r="DW66" s="132"/>
      <c r="DX66" s="132"/>
      <c r="DY66" s="132"/>
      <c r="DZ66" s="132"/>
      <c r="EA66" s="132"/>
      <c r="EB66" s="132"/>
      <c r="EC66" s="615"/>
      <c r="ED66" s="182" t="str">
        <f t="shared" si="0"/>
        <v>xxxxxxxxxxxxxxxxxxxxxxxxxxxxxxxxxxxxxxxxxxxxxxxxxxxxxxxxxxxxxxxxxxxxxxxxxxxxxxxxxxxxxxxxxxxxxxxxxxxxxxxxxxxxxxxxxxxxxxxxxxxxxxxx</v>
      </c>
    </row>
    <row r="67" spans="1:134" x14ac:dyDescent="0.25">
      <c r="A67" s="191">
        <v>2195</v>
      </c>
      <c r="B67" s="227" t="s">
        <v>132</v>
      </c>
      <c r="C67" s="865">
        <f>SUMPRODUCT(SUMIF('Sch Parent Trial Balance Input'!$A:$A,'Sch Parent TB Converter'!$G67:$EC67,'Sch Parent Trial Balance Input'!C:C))</f>
        <v>0</v>
      </c>
      <c r="D67" s="865">
        <f>SUMPRODUCT(SUMIF('Sch Parent Trial Balance Input'!$A:$A,'Sch Parent TB Converter'!$G67:$EC67,'Sch Parent Trial Balance Input'!D:D))</f>
        <v>0</v>
      </c>
      <c r="E67" s="865">
        <f>SUMPRODUCT(SUMIF('Sch Parent Trial Balance Input'!$A:$A,'Sch Parent TB Converter'!$G67:$EC67,'Sch Parent Trial Balance Input'!E:E))</f>
        <v>0</v>
      </c>
      <c r="F67" s="865"/>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c r="AP67" s="132"/>
      <c r="AQ67" s="132"/>
      <c r="AR67" s="132"/>
      <c r="AS67" s="132"/>
      <c r="AT67" s="132"/>
      <c r="AU67" s="132"/>
      <c r="AV67" s="132"/>
      <c r="AW67" s="132"/>
      <c r="AX67" s="132"/>
      <c r="AY67" s="132"/>
      <c r="AZ67" s="132"/>
      <c r="BA67" s="132"/>
      <c r="BB67" s="132"/>
      <c r="BC67" s="132"/>
      <c r="BD67" s="132"/>
      <c r="BE67" s="132"/>
      <c r="BF67" s="132"/>
      <c r="BG67" s="132"/>
      <c r="BH67" s="132"/>
      <c r="BI67" s="132"/>
      <c r="BJ67" s="132"/>
      <c r="BK67" s="132"/>
      <c r="BL67" s="132"/>
      <c r="BM67" s="132"/>
      <c r="BN67" s="132"/>
      <c r="BO67" s="132"/>
      <c r="BP67" s="132"/>
      <c r="BQ67" s="132"/>
      <c r="BR67" s="132"/>
      <c r="BS67" s="132"/>
      <c r="BT67" s="132"/>
      <c r="BU67" s="132"/>
      <c r="BV67" s="132"/>
      <c r="BW67" s="132"/>
      <c r="BX67" s="132"/>
      <c r="BY67" s="132"/>
      <c r="BZ67" s="132"/>
      <c r="CA67" s="132"/>
      <c r="CB67" s="132"/>
      <c r="CC67" s="132"/>
      <c r="CD67" s="132"/>
      <c r="CE67" s="132"/>
      <c r="CF67" s="132"/>
      <c r="CG67" s="132"/>
      <c r="CH67" s="132"/>
      <c r="CI67" s="132"/>
      <c r="CJ67" s="132"/>
      <c r="CK67" s="132"/>
      <c r="CL67" s="132"/>
      <c r="CM67" s="132"/>
      <c r="CN67" s="132"/>
      <c r="CO67" s="132"/>
      <c r="CP67" s="132"/>
      <c r="CQ67" s="132"/>
      <c r="CR67" s="132"/>
      <c r="CS67" s="132"/>
      <c r="CT67" s="132"/>
      <c r="CU67" s="132"/>
      <c r="CV67" s="132"/>
      <c r="CW67" s="132"/>
      <c r="CX67" s="132"/>
      <c r="CY67" s="132"/>
      <c r="CZ67" s="132"/>
      <c r="DA67" s="132"/>
      <c r="DB67" s="132"/>
      <c r="DC67" s="132"/>
      <c r="DD67" s="132"/>
      <c r="DE67" s="132"/>
      <c r="DF67" s="132"/>
      <c r="DG67" s="132"/>
      <c r="DH67" s="132"/>
      <c r="DI67" s="132"/>
      <c r="DJ67" s="132"/>
      <c r="DK67" s="132"/>
      <c r="DL67" s="132"/>
      <c r="DM67" s="132"/>
      <c r="DN67" s="132"/>
      <c r="DO67" s="132"/>
      <c r="DP67" s="132"/>
      <c r="DQ67" s="132"/>
      <c r="DR67" s="132"/>
      <c r="DS67" s="132"/>
      <c r="DT67" s="132"/>
      <c r="DU67" s="132"/>
      <c r="DV67" s="132"/>
      <c r="DW67" s="132"/>
      <c r="DX67" s="132"/>
      <c r="DY67" s="132"/>
      <c r="DZ67" s="132"/>
      <c r="EA67" s="132"/>
      <c r="EB67" s="132"/>
      <c r="EC67" s="615"/>
      <c r="ED67" s="182" t="str">
        <f t="shared" si="0"/>
        <v>xxxxxxxxxxxxxxxxxxxxxxxxxxxxxxxxxxxxxxxxxxxxxxxxxxxxxxxxxxxxxxxxxxxxxxxxxxxxxxxxxxxxxxxxxxxxxxxxxxxxxxxxxxxxxxxxxxxxxxxxxxxxxxxx</v>
      </c>
    </row>
    <row r="68" spans="1:134" x14ac:dyDescent="0.25">
      <c r="A68" s="191">
        <v>2196</v>
      </c>
      <c r="B68" s="227" t="s">
        <v>124</v>
      </c>
      <c r="C68" s="865">
        <f>SUMPRODUCT(SUMIF('Sch Parent Trial Balance Input'!$A:$A,'Sch Parent TB Converter'!$G68:$EC68,'Sch Parent Trial Balance Input'!C:C))</f>
        <v>0</v>
      </c>
      <c r="D68" s="865">
        <f>SUMPRODUCT(SUMIF('Sch Parent Trial Balance Input'!$A:$A,'Sch Parent TB Converter'!$G68:$EC68,'Sch Parent Trial Balance Input'!D:D))</f>
        <v>0</v>
      </c>
      <c r="E68" s="865">
        <f>SUMPRODUCT(SUMIF('Sch Parent Trial Balance Input'!$A:$A,'Sch Parent TB Converter'!$G68:$EC68,'Sch Parent Trial Balance Input'!E:E))</f>
        <v>0</v>
      </c>
      <c r="F68" s="1132"/>
      <c r="G68" s="835"/>
      <c r="H68" s="670"/>
      <c r="I68" s="670"/>
      <c r="J68" s="670"/>
      <c r="K68" s="132"/>
      <c r="L68" s="132"/>
      <c r="M68" s="132"/>
      <c r="N68" s="132"/>
      <c r="O68" s="132"/>
      <c r="P68" s="132"/>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2"/>
      <c r="AN68" s="132"/>
      <c r="AO68" s="132"/>
      <c r="AP68" s="132"/>
      <c r="AQ68" s="132"/>
      <c r="AR68" s="132"/>
      <c r="AS68" s="132"/>
      <c r="AT68" s="132"/>
      <c r="AU68" s="132"/>
      <c r="AV68" s="132"/>
      <c r="AW68" s="132"/>
      <c r="AX68" s="132"/>
      <c r="AY68" s="132"/>
      <c r="AZ68" s="132"/>
      <c r="BA68" s="132"/>
      <c r="BB68" s="132"/>
      <c r="BC68" s="132"/>
      <c r="BD68" s="132"/>
      <c r="BE68" s="132"/>
      <c r="BF68" s="132"/>
      <c r="BG68" s="132"/>
      <c r="BH68" s="132"/>
      <c r="BI68" s="132"/>
      <c r="BJ68" s="132"/>
      <c r="BK68" s="132"/>
      <c r="BL68" s="132"/>
      <c r="BM68" s="132"/>
      <c r="BN68" s="132"/>
      <c r="BO68" s="132"/>
      <c r="BP68" s="132"/>
      <c r="BQ68" s="132"/>
      <c r="BR68" s="132"/>
      <c r="BS68" s="132"/>
      <c r="BT68" s="132"/>
      <c r="BU68" s="132"/>
      <c r="BV68" s="132"/>
      <c r="BW68" s="132"/>
      <c r="BX68" s="132"/>
      <c r="BY68" s="132"/>
      <c r="BZ68" s="132"/>
      <c r="CA68" s="132"/>
      <c r="CB68" s="132"/>
      <c r="CC68" s="132"/>
      <c r="CD68" s="132"/>
      <c r="CE68" s="132"/>
      <c r="CF68" s="132"/>
      <c r="CG68" s="132"/>
      <c r="CH68" s="132"/>
      <c r="CI68" s="132"/>
      <c r="CJ68" s="132"/>
      <c r="CK68" s="132"/>
      <c r="CL68" s="132"/>
      <c r="CM68" s="132"/>
      <c r="CN68" s="132"/>
      <c r="CO68" s="132"/>
      <c r="CP68" s="132"/>
      <c r="CQ68" s="132"/>
      <c r="CR68" s="132"/>
      <c r="CS68" s="132"/>
      <c r="CT68" s="132"/>
      <c r="CU68" s="132"/>
      <c r="CV68" s="132"/>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615"/>
      <c r="ED68" s="182" t="str">
        <f t="shared" si="0"/>
        <v>xxxxxxxxxxxxxxxxxxxxxxxxxxxxxxxxxxxxxxxxxxxxxxxxxxxxxxxxxxxxxxxxxxxxxxxxxxxxxxxxxxxxxxxxxxxxxxxxxxxxxxxxxxxxxxxxxxxxxxxxxxxxxxxx</v>
      </c>
    </row>
    <row r="69" spans="1:134" x14ac:dyDescent="0.25">
      <c r="A69" s="191"/>
      <c r="B69" s="5"/>
      <c r="C69" s="865"/>
      <c r="D69" s="867"/>
      <c r="E69" s="867"/>
      <c r="F69" s="867"/>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c r="AP69" s="132"/>
      <c r="AQ69" s="132"/>
      <c r="AR69" s="132"/>
      <c r="AS69" s="132"/>
      <c r="AT69" s="132"/>
      <c r="AU69" s="132"/>
      <c r="AV69" s="132"/>
      <c r="AW69" s="132"/>
      <c r="AX69" s="132"/>
      <c r="AY69" s="132"/>
      <c r="AZ69" s="132"/>
      <c r="BA69" s="132"/>
      <c r="BB69" s="132"/>
      <c r="BC69" s="132"/>
      <c r="BD69" s="132"/>
      <c r="BE69" s="132"/>
      <c r="BF69" s="132"/>
      <c r="BG69" s="132"/>
      <c r="BH69" s="132"/>
      <c r="BI69" s="132"/>
      <c r="BJ69" s="132"/>
      <c r="BK69" s="132"/>
      <c r="BL69" s="132"/>
      <c r="BM69" s="132"/>
      <c r="BN69" s="132"/>
      <c r="BO69" s="132"/>
      <c r="BP69" s="132"/>
      <c r="BQ69" s="132"/>
      <c r="BR69" s="132"/>
      <c r="BS69" s="132"/>
      <c r="BT69" s="132"/>
      <c r="BU69" s="132"/>
      <c r="BV69" s="132"/>
      <c r="BW69" s="132"/>
      <c r="BX69" s="132"/>
      <c r="BY69" s="132"/>
      <c r="BZ69" s="132"/>
      <c r="CA69" s="132"/>
      <c r="CB69" s="132"/>
      <c r="CC69" s="132"/>
      <c r="CD69" s="132"/>
      <c r="CE69" s="132"/>
      <c r="CF69" s="132"/>
      <c r="CG69" s="132"/>
      <c r="CH69" s="132"/>
      <c r="CI69" s="132"/>
      <c r="CJ69" s="132"/>
      <c r="CK69" s="132"/>
      <c r="CL69" s="132"/>
      <c r="CM69" s="132"/>
      <c r="CN69" s="132"/>
      <c r="CO69" s="132"/>
      <c r="CP69" s="132"/>
      <c r="CQ69" s="132"/>
      <c r="CR69" s="132"/>
      <c r="CS69" s="132"/>
      <c r="CT69" s="132"/>
      <c r="CU69" s="132"/>
      <c r="CV69" s="132"/>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615"/>
      <c r="ED69" s="182" t="str">
        <f t="shared" si="0"/>
        <v>xxxxxxxxxxxxxxxxxxxxxxxxxxxxxxxxxxxxxxxxxxxxxxxxxxxxxxxxxxxxxxxxxxxxxxxxxxxxxxxxxxxxxxxxxxxxxxxxxxxxxxxxxxxxxxxxxxxxxxxxxxxxxxxx</v>
      </c>
    </row>
    <row r="70" spans="1:134" ht="13" x14ac:dyDescent="0.3">
      <c r="A70" s="230"/>
      <c r="B70" s="232" t="s">
        <v>191</v>
      </c>
      <c r="C70" s="868"/>
      <c r="D70" s="869"/>
      <c r="E70" s="869"/>
      <c r="F70" s="869"/>
      <c r="G70" s="616"/>
      <c r="H70" s="616"/>
      <c r="I70" s="616"/>
      <c r="J70" s="616"/>
      <c r="K70" s="616"/>
      <c r="L70" s="616"/>
      <c r="M70" s="616"/>
      <c r="N70" s="616"/>
      <c r="O70" s="616"/>
      <c r="P70" s="616"/>
      <c r="Q70" s="616"/>
      <c r="R70" s="616"/>
      <c r="S70" s="616"/>
      <c r="T70" s="616"/>
      <c r="U70" s="616"/>
      <c r="V70" s="616"/>
      <c r="W70" s="616"/>
      <c r="X70" s="616"/>
      <c r="Y70" s="616"/>
      <c r="Z70" s="616"/>
      <c r="AA70" s="616"/>
      <c r="AB70" s="616"/>
      <c r="AC70" s="616"/>
      <c r="AD70" s="616"/>
      <c r="AE70" s="616"/>
      <c r="AF70" s="616"/>
      <c r="AG70" s="616"/>
      <c r="AH70" s="616"/>
      <c r="AI70" s="616"/>
      <c r="AJ70" s="616"/>
      <c r="AK70" s="616"/>
      <c r="AL70" s="616"/>
      <c r="AM70" s="616"/>
      <c r="AN70" s="616"/>
      <c r="AO70" s="616"/>
      <c r="AP70" s="616"/>
      <c r="AQ70" s="616"/>
      <c r="AR70" s="616"/>
      <c r="AS70" s="616"/>
      <c r="AT70" s="616"/>
      <c r="AU70" s="616"/>
      <c r="AV70" s="616"/>
      <c r="AW70" s="616"/>
      <c r="AX70" s="616"/>
      <c r="AY70" s="616"/>
      <c r="AZ70" s="616"/>
      <c r="BA70" s="616"/>
      <c r="BB70" s="616"/>
      <c r="BC70" s="616"/>
      <c r="BD70" s="616"/>
      <c r="BE70" s="616"/>
      <c r="BF70" s="616"/>
      <c r="BG70" s="616"/>
      <c r="BH70" s="616"/>
      <c r="BI70" s="616"/>
      <c r="BJ70" s="616"/>
      <c r="BK70" s="616"/>
      <c r="BL70" s="616"/>
      <c r="BM70" s="616"/>
      <c r="BN70" s="616"/>
      <c r="BO70" s="616"/>
      <c r="BP70" s="616"/>
      <c r="BQ70" s="616"/>
      <c r="BR70" s="616"/>
      <c r="BS70" s="616"/>
      <c r="BT70" s="616"/>
      <c r="BU70" s="616"/>
      <c r="BV70" s="616"/>
      <c r="BW70" s="616"/>
      <c r="BX70" s="616"/>
      <c r="BY70" s="616"/>
      <c r="BZ70" s="616"/>
      <c r="CA70" s="616"/>
      <c r="CB70" s="616"/>
      <c r="CC70" s="616"/>
      <c r="CD70" s="616"/>
      <c r="CE70" s="616"/>
      <c r="CF70" s="616"/>
      <c r="CG70" s="616"/>
      <c r="CH70" s="616"/>
      <c r="CI70" s="616"/>
      <c r="CJ70" s="616"/>
      <c r="CK70" s="616"/>
      <c r="CL70" s="616"/>
      <c r="CM70" s="616"/>
      <c r="CN70" s="616"/>
      <c r="CO70" s="616"/>
      <c r="CP70" s="616"/>
      <c r="CQ70" s="616"/>
      <c r="CR70" s="616"/>
      <c r="CS70" s="616"/>
      <c r="CT70" s="616"/>
      <c r="CU70" s="616"/>
      <c r="CV70" s="616"/>
      <c r="CW70" s="616"/>
      <c r="CX70" s="616"/>
      <c r="CY70" s="616"/>
      <c r="CZ70" s="616"/>
      <c r="DA70" s="616"/>
      <c r="DB70" s="616"/>
      <c r="DC70" s="616"/>
      <c r="DD70" s="616"/>
      <c r="DE70" s="616"/>
      <c r="DF70" s="616"/>
      <c r="DG70" s="616"/>
      <c r="DH70" s="616"/>
      <c r="DI70" s="616"/>
      <c r="DJ70" s="616"/>
      <c r="DK70" s="616"/>
      <c r="DL70" s="616"/>
      <c r="DM70" s="616"/>
      <c r="DN70" s="616"/>
      <c r="DO70" s="616"/>
      <c r="DP70" s="616"/>
      <c r="DQ70" s="616"/>
      <c r="DR70" s="616"/>
      <c r="DS70" s="616"/>
      <c r="DT70" s="616"/>
      <c r="DU70" s="616"/>
      <c r="DV70" s="616"/>
      <c r="DW70" s="616"/>
      <c r="DX70" s="616"/>
      <c r="DY70" s="616"/>
      <c r="DZ70" s="616"/>
      <c r="EA70" s="616"/>
      <c r="EB70" s="616"/>
      <c r="EC70" s="617"/>
      <c r="ED70" s="182" t="str">
        <f t="shared" si="0"/>
        <v>xxxxxxxxxxxxxxxxxxxxxxxxxxxxxxxxxxxxxxxxxxxxxxxxxxxxxxxxxxxxxxxxxxxxxxxxxxxxxxxxxxxxxxxxxxxxxxxxxxxxxxxxxxxxxxxxxxxxxxxxxxxxxxxx</v>
      </c>
    </row>
    <row r="71" spans="1:134" ht="13" x14ac:dyDescent="0.3">
      <c r="A71" s="191"/>
      <c r="B71" s="561" t="s">
        <v>154</v>
      </c>
      <c r="C71" s="865"/>
      <c r="D71" s="867"/>
      <c r="E71" s="867"/>
      <c r="F71" s="867"/>
      <c r="G71" s="613"/>
      <c r="H71" s="613"/>
      <c r="I71" s="613"/>
      <c r="J71" s="613"/>
      <c r="K71" s="613"/>
      <c r="L71" s="613"/>
      <c r="M71" s="613"/>
      <c r="N71" s="613"/>
      <c r="O71" s="613"/>
      <c r="P71" s="613"/>
      <c r="Q71" s="613"/>
      <c r="R71" s="613"/>
      <c r="S71" s="613"/>
      <c r="T71" s="613"/>
      <c r="U71" s="613"/>
      <c r="V71" s="613"/>
      <c r="W71" s="613"/>
      <c r="X71" s="613"/>
      <c r="Y71" s="613"/>
      <c r="Z71" s="613"/>
      <c r="AA71" s="613"/>
      <c r="AB71" s="613"/>
      <c r="AC71" s="613"/>
      <c r="AD71" s="613"/>
      <c r="AE71" s="613"/>
      <c r="AF71" s="613"/>
      <c r="AG71" s="613"/>
      <c r="AH71" s="613"/>
      <c r="AI71" s="613"/>
      <c r="AJ71" s="613"/>
      <c r="AK71" s="613"/>
      <c r="AL71" s="613"/>
      <c r="AM71" s="613"/>
      <c r="AN71" s="613"/>
      <c r="AO71" s="613"/>
      <c r="AP71" s="613"/>
      <c r="AQ71" s="613"/>
      <c r="AR71" s="613"/>
      <c r="AS71" s="613"/>
      <c r="AT71" s="613"/>
      <c r="AU71" s="613"/>
      <c r="AV71" s="613"/>
      <c r="AW71" s="613"/>
      <c r="AX71" s="613"/>
      <c r="AY71" s="613"/>
      <c r="AZ71" s="613"/>
      <c r="BA71" s="613"/>
      <c r="BB71" s="613"/>
      <c r="BC71" s="613"/>
      <c r="BD71" s="613"/>
      <c r="BE71" s="613"/>
      <c r="BF71" s="613"/>
      <c r="BG71" s="613"/>
      <c r="BH71" s="613"/>
      <c r="BI71" s="613"/>
      <c r="BJ71" s="613"/>
      <c r="BK71" s="613"/>
      <c r="BL71" s="613"/>
      <c r="BM71" s="613"/>
      <c r="BN71" s="613"/>
      <c r="BO71" s="613"/>
      <c r="BP71" s="613"/>
      <c r="BQ71" s="613"/>
      <c r="BR71" s="613"/>
      <c r="BS71" s="613"/>
      <c r="BT71" s="613"/>
      <c r="BU71" s="613"/>
      <c r="BV71" s="613"/>
      <c r="BW71" s="613"/>
      <c r="BX71" s="613"/>
      <c r="BY71" s="613"/>
      <c r="BZ71" s="613"/>
      <c r="CA71" s="613"/>
      <c r="CB71" s="613"/>
      <c r="CC71" s="613"/>
      <c r="CD71" s="613"/>
      <c r="CE71" s="613"/>
      <c r="CF71" s="613"/>
      <c r="CG71" s="613"/>
      <c r="CH71" s="613"/>
      <c r="CI71" s="613"/>
      <c r="CJ71" s="613"/>
      <c r="CK71" s="613"/>
      <c r="CL71" s="613"/>
      <c r="CM71" s="613"/>
      <c r="CN71" s="613"/>
      <c r="CO71" s="613"/>
      <c r="CP71" s="613"/>
      <c r="CQ71" s="613"/>
      <c r="CR71" s="613"/>
      <c r="CS71" s="613"/>
      <c r="CT71" s="613"/>
      <c r="CU71" s="613"/>
      <c r="CV71" s="613"/>
      <c r="CW71" s="613"/>
      <c r="CX71" s="613"/>
      <c r="CY71" s="613"/>
      <c r="CZ71" s="613"/>
      <c r="DA71" s="613"/>
      <c r="DB71" s="613"/>
      <c r="DC71" s="613"/>
      <c r="DD71" s="613"/>
      <c r="DE71" s="613"/>
      <c r="DF71" s="613"/>
      <c r="DG71" s="613"/>
      <c r="DH71" s="613"/>
      <c r="DI71" s="613"/>
      <c r="DJ71" s="613"/>
      <c r="DK71" s="613"/>
      <c r="DL71" s="613"/>
      <c r="DM71" s="613"/>
      <c r="DN71" s="613"/>
      <c r="DO71" s="613"/>
      <c r="DP71" s="613"/>
      <c r="DQ71" s="613"/>
      <c r="DR71" s="613"/>
      <c r="DS71" s="613"/>
      <c r="DT71" s="613"/>
      <c r="DU71" s="613"/>
      <c r="DV71" s="613"/>
      <c r="DW71" s="613"/>
      <c r="DX71" s="613"/>
      <c r="DY71" s="613"/>
      <c r="DZ71" s="613"/>
      <c r="EA71" s="613"/>
      <c r="EB71" s="613"/>
      <c r="EC71" s="614"/>
      <c r="ED71" s="182" t="str">
        <f t="shared" ref="ED71:ED132" si="1">CONCATENATE("x",G71,"x",H71,"x",I71,"x",J71,"x",K71,"x",L71,"x",M71,"x",N71,"x",O71,"x",P71,"x",Q71,"x",R71,"x",S71,"x",T71,"x",U71,"x",V71,"x",W71,"x",X71,"x",Y71,"x",Z71,"x",AA71,"x",AB71,"x",AC71,"x",AD71,"x",AE71,"x",AF71,"x",AG71,"x",AH71,"x",AI71,"x",AJ71,"x",AK71,"x",AL71,"x",AM71,"x",AN71,"x",AO71,"x",AP71,"x",AQ71,"x",AR71,"x",AS71,"x",AT71,"x",AU71,"x",AV71,"x",AW71,"x",AX71,"x",AY71,"x",AZ71,"x",BA71,"x",BB71,"x",BC71,"x",BD71,"x",BE71,"x",BF71,"x",BG71,"x",BH71,"x",BI71,"x",BJ71,"x",BK71,"x",BL71,"x",BM71,"x",BN71,"x",BO71,"x",BP71,"x",BQ71,"x",BR71,"x",BS71,"x",BT71,"x",BU71,"x",BV71,"x",BW71,"x",BX71,"x",BY71,"x",BZ71,"x",CA71,"x",CB71,"x",CC71,"x",CD71,"x",CE71,"x",CF71,"x",CG71,"x",CH71,"x",CI71,"x",CJ71,"x",CK71,"x",CL71,"x",CM71,"x",CN71,"x",CO71,"x",CP71,"x",CQ71,"x",CR71,"x",CS71,"x",CT71,"x",CU71,"x",CV71,"x",CW71,"x",CX71,"x",CY71,"x",CZ71,"x",DA71,"x",DB71,"x",DC71,"x",DD71,"x",DE71,"x",DF71,"x",DG71,"x",DH71,"x",DI71,"x",DJ71,"x",DK71,"x",DL71,"x",DM71,"x",DN71,"x",DO71,"x",DP71,"x",DQ71,"x",DR71,"x",DS71,"x",DT71,"x",DU71,"x",DV71,"x",DW71,"x",DX71,"x",DY71,"x",DZ71,"x",EA71,"x",EB71,"x",EC71,"x")</f>
        <v>xxxxxxxxxxxxxxxxxxxxxxxxxxxxxxxxxxxxxxxxxxxxxxxxxxxxxxxxxxxxxxxxxxxxxxxxxxxxxxxxxxxxxxxxxxxxxxxxxxxxxxxxxxxxxxxxxxxxxxxxxxxxxxxx</v>
      </c>
    </row>
    <row r="72" spans="1:134" x14ac:dyDescent="0.25">
      <c r="A72" s="191">
        <v>1710</v>
      </c>
      <c r="B72" s="227" t="s">
        <v>128</v>
      </c>
      <c r="C72" s="865">
        <f>SUMPRODUCT(SUMIF('Sch Parent Trial Balance Input'!$A:$A,'Sch Parent TB Converter'!$G72:$EC72,'Sch Parent Trial Balance Input'!C:C))</f>
        <v>0</v>
      </c>
      <c r="D72" s="865">
        <f>SUMPRODUCT(SUMIF('Sch Parent Trial Balance Input'!$A:$A,'Sch Parent TB Converter'!$G72:$EC72,'Sch Parent Trial Balance Input'!D:D))</f>
        <v>0</v>
      </c>
      <c r="E72" s="865">
        <f>SUMPRODUCT(SUMIF('Sch Parent Trial Balance Input'!$A:$A,'Sch Parent TB Converter'!$G72:$EC72,'Sch Parent Trial Balance Input'!E:E))</f>
        <v>0</v>
      </c>
      <c r="F72" s="865"/>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c r="AS72" s="132"/>
      <c r="AT72" s="132"/>
      <c r="AU72" s="132"/>
      <c r="AV72" s="132"/>
      <c r="AW72" s="132"/>
      <c r="AX72" s="132"/>
      <c r="AY72" s="132"/>
      <c r="AZ72" s="132"/>
      <c r="BA72" s="132"/>
      <c r="BB72" s="132"/>
      <c r="BC72" s="132"/>
      <c r="BD72" s="132"/>
      <c r="BE72" s="132"/>
      <c r="BF72" s="132"/>
      <c r="BG72" s="132"/>
      <c r="BH72" s="132"/>
      <c r="BI72" s="132"/>
      <c r="BJ72" s="132"/>
      <c r="BK72" s="132"/>
      <c r="BL72" s="132"/>
      <c r="BM72" s="132"/>
      <c r="BN72" s="132"/>
      <c r="BO72" s="132"/>
      <c r="BP72" s="132"/>
      <c r="BQ72" s="132"/>
      <c r="BR72" s="132"/>
      <c r="BS72" s="132"/>
      <c r="BT72" s="132"/>
      <c r="BU72" s="132"/>
      <c r="BV72" s="132"/>
      <c r="BW72" s="132"/>
      <c r="BX72" s="132"/>
      <c r="BY72" s="132"/>
      <c r="BZ72" s="132"/>
      <c r="CA72" s="132"/>
      <c r="CB72" s="132"/>
      <c r="CC72" s="132"/>
      <c r="CD72" s="132"/>
      <c r="CE72" s="132"/>
      <c r="CF72" s="132"/>
      <c r="CG72" s="132"/>
      <c r="CH72" s="132"/>
      <c r="CI72" s="132"/>
      <c r="CJ72" s="132"/>
      <c r="CK72" s="132"/>
      <c r="CL72" s="132"/>
      <c r="CM72" s="132"/>
      <c r="CN72" s="132"/>
      <c r="CO72" s="132"/>
      <c r="CP72" s="132"/>
      <c r="CQ72" s="132"/>
      <c r="CR72" s="132"/>
      <c r="CS72" s="132"/>
      <c r="CT72" s="132"/>
      <c r="CU72" s="132"/>
      <c r="CV72" s="132"/>
      <c r="CW72" s="132"/>
      <c r="CX72" s="132"/>
      <c r="CY72" s="132"/>
      <c r="CZ72" s="132"/>
      <c r="DA72" s="132"/>
      <c r="DB72" s="132"/>
      <c r="DC72" s="132"/>
      <c r="DD72" s="132"/>
      <c r="DE72" s="132"/>
      <c r="DF72" s="132"/>
      <c r="DG72" s="132"/>
      <c r="DH72" s="132"/>
      <c r="DI72" s="132"/>
      <c r="DJ72" s="132"/>
      <c r="DK72" s="132"/>
      <c r="DL72" s="132"/>
      <c r="DM72" s="132"/>
      <c r="DN72" s="132"/>
      <c r="DO72" s="132"/>
      <c r="DP72" s="132"/>
      <c r="DQ72" s="132"/>
      <c r="DR72" s="132"/>
      <c r="DS72" s="132"/>
      <c r="DT72" s="132"/>
      <c r="DU72" s="132"/>
      <c r="DV72" s="132"/>
      <c r="DW72" s="132"/>
      <c r="DX72" s="132"/>
      <c r="DY72" s="132"/>
      <c r="DZ72" s="132"/>
      <c r="EA72" s="132"/>
      <c r="EB72" s="132"/>
      <c r="EC72" s="615"/>
      <c r="ED72" s="182" t="str">
        <f t="shared" si="1"/>
        <v>xxxxxxxxxxxxxxxxxxxxxxxxxxxxxxxxxxxxxxxxxxxxxxxxxxxxxxxxxxxxxxxxxxxxxxxxxxxxxxxxxxxxxxxxxxxxxxxxxxxxxxxxxxxxxxxxxxxxxxxxxxxxxxxx</v>
      </c>
    </row>
    <row r="73" spans="1:134" x14ac:dyDescent="0.25">
      <c r="A73" s="191">
        <v>1320</v>
      </c>
      <c r="B73" s="94" t="s">
        <v>192</v>
      </c>
      <c r="C73" s="865">
        <f>SUMPRODUCT(SUMIF('Sch Parent Trial Balance Input'!$A:$A,'Sch Parent TB Converter'!$G73:$EC73,'Sch Parent Trial Balance Input'!C:C))</f>
        <v>0</v>
      </c>
      <c r="D73" s="865">
        <f>SUMPRODUCT(SUMIF('Sch Parent Trial Balance Input'!$A:$A,'Sch Parent TB Converter'!$G73:$EC73,'Sch Parent Trial Balance Input'!D:D))</f>
        <v>0</v>
      </c>
      <c r="E73" s="865">
        <f>SUMPRODUCT(SUMIF('Sch Parent Trial Balance Input'!$A:$A,'Sch Parent TB Converter'!$G73:$EC73,'Sch Parent Trial Balance Input'!E:E))</f>
        <v>0</v>
      </c>
      <c r="F73" s="865"/>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c r="AS73" s="132"/>
      <c r="AT73" s="132"/>
      <c r="AU73" s="132"/>
      <c r="AV73" s="132"/>
      <c r="AW73" s="132"/>
      <c r="AX73" s="132"/>
      <c r="AY73" s="132"/>
      <c r="AZ73" s="132"/>
      <c r="BA73" s="132"/>
      <c r="BB73" s="132"/>
      <c r="BC73" s="132"/>
      <c r="BD73" s="132"/>
      <c r="BE73" s="132"/>
      <c r="BF73" s="132"/>
      <c r="BG73" s="132"/>
      <c r="BH73" s="132"/>
      <c r="BI73" s="132"/>
      <c r="BJ73" s="132"/>
      <c r="BK73" s="132"/>
      <c r="BL73" s="132"/>
      <c r="BM73" s="132"/>
      <c r="BN73" s="132"/>
      <c r="BO73" s="132"/>
      <c r="BP73" s="132"/>
      <c r="BQ73" s="132"/>
      <c r="BR73" s="132"/>
      <c r="BS73" s="132"/>
      <c r="BT73" s="132"/>
      <c r="BU73" s="132"/>
      <c r="BV73" s="132"/>
      <c r="BW73" s="132"/>
      <c r="BX73" s="132"/>
      <c r="BY73" s="132"/>
      <c r="BZ73" s="132"/>
      <c r="CA73" s="132"/>
      <c r="CB73" s="132"/>
      <c r="CC73" s="132"/>
      <c r="CD73" s="132"/>
      <c r="CE73" s="132"/>
      <c r="CF73" s="132"/>
      <c r="CG73" s="132"/>
      <c r="CH73" s="132"/>
      <c r="CI73" s="132"/>
      <c r="CJ73" s="132"/>
      <c r="CK73" s="132"/>
      <c r="CL73" s="132"/>
      <c r="CM73" s="132"/>
      <c r="CN73" s="132"/>
      <c r="CO73" s="132"/>
      <c r="CP73" s="132"/>
      <c r="CQ73" s="132"/>
      <c r="CR73" s="132"/>
      <c r="CS73" s="132"/>
      <c r="CT73" s="132"/>
      <c r="CU73" s="132"/>
      <c r="CV73" s="132"/>
      <c r="CW73" s="132"/>
      <c r="CX73" s="132"/>
      <c r="CY73" s="132"/>
      <c r="CZ73" s="132"/>
      <c r="DA73" s="132"/>
      <c r="DB73" s="132"/>
      <c r="DC73" s="132"/>
      <c r="DD73" s="132"/>
      <c r="DE73" s="132"/>
      <c r="DF73" s="132"/>
      <c r="DG73" s="132"/>
      <c r="DH73" s="132"/>
      <c r="DI73" s="132"/>
      <c r="DJ73" s="132"/>
      <c r="DK73" s="132"/>
      <c r="DL73" s="132"/>
      <c r="DM73" s="132"/>
      <c r="DN73" s="132"/>
      <c r="DO73" s="132"/>
      <c r="DP73" s="132"/>
      <c r="DQ73" s="132"/>
      <c r="DR73" s="132"/>
      <c r="DS73" s="132"/>
      <c r="DT73" s="132"/>
      <c r="DU73" s="132"/>
      <c r="DV73" s="132"/>
      <c r="DW73" s="132"/>
      <c r="DX73" s="132"/>
      <c r="DY73" s="132"/>
      <c r="DZ73" s="132"/>
      <c r="EA73" s="132"/>
      <c r="EB73" s="132"/>
      <c r="EC73" s="615"/>
      <c r="ED73" s="182" t="str">
        <f t="shared" si="1"/>
        <v>xxxxxxxxxxxxxxxxxxxxxxxxxxxxxxxxxxxxxxxxxxxxxxxxxxxxxxxxxxxxxxxxxxxxxxxxxxxxxxxxxxxxxxxxxxxxxxxxxxxxxxxxxxxxxxxxxxxxxxxxxxxxxxxx</v>
      </c>
    </row>
    <row r="74" spans="1:134" x14ac:dyDescent="0.25">
      <c r="A74" s="191">
        <v>1330</v>
      </c>
      <c r="B74" s="227" t="s">
        <v>193</v>
      </c>
      <c r="C74" s="865">
        <f>SUMPRODUCT(SUMIF('Sch Parent Trial Balance Input'!$A:$A,'Sch Parent TB Converter'!$G74:$EC74,'Sch Parent Trial Balance Input'!C:C))</f>
        <v>0</v>
      </c>
      <c r="D74" s="865">
        <f>SUMPRODUCT(SUMIF('Sch Parent Trial Balance Input'!$A:$A,'Sch Parent TB Converter'!$G74:$EC74,'Sch Parent Trial Balance Input'!D:D))</f>
        <v>0</v>
      </c>
      <c r="E74" s="865">
        <f>SUMPRODUCT(SUMIF('Sch Parent Trial Balance Input'!$A:$A,'Sch Parent TB Converter'!$G74:$EC74,'Sch Parent Trial Balance Input'!E:E))</f>
        <v>0</v>
      </c>
      <c r="F74" s="865"/>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c r="CL74" s="132"/>
      <c r="CM74" s="132"/>
      <c r="CN74" s="132"/>
      <c r="CO74" s="132"/>
      <c r="CP74" s="132"/>
      <c r="CQ74" s="132"/>
      <c r="CR74" s="132"/>
      <c r="CS74" s="132"/>
      <c r="CT74" s="132"/>
      <c r="CU74" s="132"/>
      <c r="CV74" s="132"/>
      <c r="CW74" s="132"/>
      <c r="CX74" s="132"/>
      <c r="CY74" s="132"/>
      <c r="CZ74" s="132"/>
      <c r="DA74" s="132"/>
      <c r="DB74" s="132"/>
      <c r="DC74" s="132"/>
      <c r="DD74" s="132"/>
      <c r="DE74" s="132"/>
      <c r="DF74" s="132"/>
      <c r="DG74" s="132"/>
      <c r="DH74" s="132"/>
      <c r="DI74" s="132"/>
      <c r="DJ74" s="132"/>
      <c r="DK74" s="132"/>
      <c r="DL74" s="132"/>
      <c r="DM74" s="132"/>
      <c r="DN74" s="132"/>
      <c r="DO74" s="132"/>
      <c r="DP74" s="132"/>
      <c r="DQ74" s="132"/>
      <c r="DR74" s="132"/>
      <c r="DS74" s="132"/>
      <c r="DT74" s="132"/>
      <c r="DU74" s="132"/>
      <c r="DV74" s="132"/>
      <c r="DW74" s="132"/>
      <c r="DX74" s="132"/>
      <c r="DY74" s="132"/>
      <c r="DZ74" s="132"/>
      <c r="EA74" s="132"/>
      <c r="EB74" s="132"/>
      <c r="EC74" s="615"/>
      <c r="ED74" s="182" t="str">
        <f t="shared" si="1"/>
        <v>xxxxxxxxxxxxxxxxxxxxxxxxxxxxxxxxxxxxxxxxxxxxxxxxxxxxxxxxxxxxxxxxxxxxxxxxxxxxxxxxxxxxxxxxxxxxxxxxxxxxxxxxxxxxxxxxxxxxxxxxxxxxxxxx</v>
      </c>
    </row>
    <row r="75" spans="1:134" x14ac:dyDescent="0.25">
      <c r="A75" s="191">
        <v>1720</v>
      </c>
      <c r="B75" s="227" t="s">
        <v>162</v>
      </c>
      <c r="C75" s="865">
        <f>SUMPRODUCT(SUMIF('Sch Parent Trial Balance Input'!$A:$A,'Sch Parent TB Converter'!$G75:$EC75,'Sch Parent Trial Balance Input'!C:C))</f>
        <v>0</v>
      </c>
      <c r="D75" s="865">
        <f>SUMPRODUCT(SUMIF('Sch Parent Trial Balance Input'!$A:$A,'Sch Parent TB Converter'!$G75:$EC75,'Sch Parent Trial Balance Input'!D:D))</f>
        <v>0</v>
      </c>
      <c r="E75" s="865">
        <f>SUMPRODUCT(SUMIF('Sch Parent Trial Balance Input'!$A:$A,'Sch Parent TB Converter'!$G75:$EC75,'Sch Parent Trial Balance Input'!E:E))</f>
        <v>0</v>
      </c>
      <c r="F75" s="865"/>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E75" s="132"/>
      <c r="BF75" s="132"/>
      <c r="BG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32"/>
      <c r="DK75" s="132"/>
      <c r="DL75" s="132"/>
      <c r="DM75" s="132"/>
      <c r="DN75" s="132"/>
      <c r="DO75" s="132"/>
      <c r="DP75" s="132"/>
      <c r="DQ75" s="132"/>
      <c r="DR75" s="132"/>
      <c r="DS75" s="132"/>
      <c r="DT75" s="132"/>
      <c r="DU75" s="132"/>
      <c r="DV75" s="132"/>
      <c r="DW75" s="132"/>
      <c r="DX75" s="132"/>
      <c r="DY75" s="132"/>
      <c r="DZ75" s="132"/>
      <c r="EA75" s="132"/>
      <c r="EB75" s="132"/>
      <c r="EC75" s="615"/>
      <c r="ED75" s="182" t="str">
        <f t="shared" si="1"/>
        <v>xxxxxxxxxxxxxxxxxxxxxxxxxxxxxxxxxxxxxxxxxxxxxxxxxxxxxxxxxxxxxxxxxxxxxxxxxxxxxxxxxxxxxxxxxxxxxxxxxxxxxxxxxxxxxxxxxxxxxxxxxxxxxxxx</v>
      </c>
    </row>
    <row r="76" spans="1:134" x14ac:dyDescent="0.25">
      <c r="A76" s="191">
        <v>1703</v>
      </c>
      <c r="B76" s="227" t="s">
        <v>194</v>
      </c>
      <c r="C76" s="865">
        <f>SUMPRODUCT(SUMIF('Sch Parent Trial Balance Input'!$A:$A,'Sch Parent TB Converter'!$G76:$EC76,'Sch Parent Trial Balance Input'!C:C))</f>
        <v>0</v>
      </c>
      <c r="D76" s="865">
        <f>SUMPRODUCT(SUMIF('Sch Parent Trial Balance Input'!$A:$A,'Sch Parent TB Converter'!$G76:$EC76,'Sch Parent Trial Balance Input'!D:D))</f>
        <v>0</v>
      </c>
      <c r="E76" s="865">
        <f>SUMPRODUCT(SUMIF('Sch Parent Trial Balance Input'!$A:$A,'Sch Parent TB Converter'!$G76:$EC76,'Sch Parent Trial Balance Input'!E:E))</f>
        <v>0</v>
      </c>
      <c r="F76" s="865"/>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32"/>
      <c r="AR76" s="132"/>
      <c r="AS76" s="132"/>
      <c r="AT76" s="132"/>
      <c r="AU76" s="132"/>
      <c r="AV76" s="132"/>
      <c r="AW76" s="132"/>
      <c r="AX76" s="132"/>
      <c r="AY76" s="132"/>
      <c r="AZ76" s="132"/>
      <c r="BA76" s="132"/>
      <c r="BB76" s="132"/>
      <c r="BC76" s="132"/>
      <c r="BD76" s="132"/>
      <c r="BE76" s="132"/>
      <c r="BF76" s="132"/>
      <c r="BG76" s="132"/>
      <c r="BH76" s="132"/>
      <c r="BI76" s="132"/>
      <c r="BJ76" s="132"/>
      <c r="BK76" s="132"/>
      <c r="BL76" s="132"/>
      <c r="BM76" s="132"/>
      <c r="BN76" s="132"/>
      <c r="BO76" s="132"/>
      <c r="BP76" s="132"/>
      <c r="BQ76" s="132"/>
      <c r="BR76" s="132"/>
      <c r="BS76" s="132"/>
      <c r="BT76" s="132"/>
      <c r="BU76" s="132"/>
      <c r="BV76" s="132"/>
      <c r="BW76" s="132"/>
      <c r="BX76" s="132"/>
      <c r="BY76" s="132"/>
      <c r="BZ76" s="132"/>
      <c r="CA76" s="132"/>
      <c r="CB76" s="132"/>
      <c r="CC76" s="132"/>
      <c r="CD76" s="132"/>
      <c r="CE76" s="132"/>
      <c r="CF76" s="132"/>
      <c r="CG76" s="132"/>
      <c r="CH76" s="132"/>
      <c r="CI76" s="132"/>
      <c r="CJ76" s="132"/>
      <c r="CK76" s="132"/>
      <c r="CL76" s="132"/>
      <c r="CM76" s="132"/>
      <c r="CN76" s="132"/>
      <c r="CO76" s="132"/>
      <c r="CP76" s="132"/>
      <c r="CQ76" s="132"/>
      <c r="CR76" s="132"/>
      <c r="CS76" s="132"/>
      <c r="CT76" s="132"/>
      <c r="CU76" s="132"/>
      <c r="CV76" s="132"/>
      <c r="CW76" s="132"/>
      <c r="CX76" s="132"/>
      <c r="CY76" s="132"/>
      <c r="CZ76" s="132"/>
      <c r="DA76" s="132"/>
      <c r="DB76" s="132"/>
      <c r="DC76" s="132"/>
      <c r="DD76" s="132"/>
      <c r="DE76" s="132"/>
      <c r="DF76" s="132"/>
      <c r="DG76" s="132"/>
      <c r="DH76" s="132"/>
      <c r="DI76" s="132"/>
      <c r="DJ76" s="132"/>
      <c r="DK76" s="132"/>
      <c r="DL76" s="132"/>
      <c r="DM76" s="132"/>
      <c r="DN76" s="132"/>
      <c r="DO76" s="132"/>
      <c r="DP76" s="132"/>
      <c r="DQ76" s="132"/>
      <c r="DR76" s="132"/>
      <c r="DS76" s="132"/>
      <c r="DT76" s="132"/>
      <c r="DU76" s="132"/>
      <c r="DV76" s="132"/>
      <c r="DW76" s="132"/>
      <c r="DX76" s="132"/>
      <c r="DY76" s="132"/>
      <c r="DZ76" s="132"/>
      <c r="EA76" s="132"/>
      <c r="EB76" s="132"/>
      <c r="EC76" s="615"/>
      <c r="ED76" s="182" t="str">
        <f t="shared" si="1"/>
        <v>xxxxxxxxxxxxxxxxxxxxxxxxxxxxxxxxxxxxxxxxxxxxxxxxxxxxxxxxxxxxxxxxxxxxxxxxxxxxxxxxxxxxxxxxxxxxxxxxxxxxxxxxxxxxxxxxxxxxxxxxxxxxxxxx</v>
      </c>
    </row>
    <row r="77" spans="1:134" ht="13" x14ac:dyDescent="0.3">
      <c r="A77" s="191"/>
      <c r="B77" s="561"/>
      <c r="C77" s="865"/>
      <c r="D77" s="865"/>
      <c r="E77" s="865"/>
      <c r="F77" s="865"/>
      <c r="G77" s="613"/>
      <c r="H77" s="613"/>
      <c r="I77" s="613"/>
      <c r="J77" s="613"/>
      <c r="K77" s="613"/>
      <c r="L77" s="613"/>
      <c r="M77" s="613"/>
      <c r="N77" s="613"/>
      <c r="O77" s="613"/>
      <c r="P77" s="613"/>
      <c r="Q77" s="613"/>
      <c r="R77" s="613"/>
      <c r="S77" s="613"/>
      <c r="T77" s="613"/>
      <c r="U77" s="613"/>
      <c r="V77" s="613"/>
      <c r="W77" s="613"/>
      <c r="X77" s="613"/>
      <c r="Y77" s="613"/>
      <c r="Z77" s="613"/>
      <c r="AA77" s="613"/>
      <c r="AB77" s="613"/>
      <c r="AC77" s="613"/>
      <c r="AD77" s="613"/>
      <c r="AE77" s="613"/>
      <c r="AF77" s="613"/>
      <c r="AG77" s="613"/>
      <c r="AH77" s="613"/>
      <c r="AI77" s="613"/>
      <c r="AJ77" s="613"/>
      <c r="AK77" s="613"/>
      <c r="AL77" s="613"/>
      <c r="AM77" s="613"/>
      <c r="AN77" s="613"/>
      <c r="AO77" s="613"/>
      <c r="AP77" s="613"/>
      <c r="AQ77" s="613"/>
      <c r="AR77" s="613"/>
      <c r="AS77" s="613"/>
      <c r="AT77" s="613"/>
      <c r="AU77" s="613"/>
      <c r="AV77" s="613"/>
      <c r="AW77" s="613"/>
      <c r="AX77" s="613"/>
      <c r="AY77" s="613"/>
      <c r="AZ77" s="613"/>
      <c r="BA77" s="613"/>
      <c r="BB77" s="613"/>
      <c r="BC77" s="613"/>
      <c r="BD77" s="613"/>
      <c r="BE77" s="613"/>
      <c r="BF77" s="613"/>
      <c r="BG77" s="613"/>
      <c r="BH77" s="613"/>
      <c r="BI77" s="613"/>
      <c r="BJ77" s="613"/>
      <c r="BK77" s="613"/>
      <c r="BL77" s="613"/>
      <c r="BM77" s="613"/>
      <c r="BN77" s="613"/>
      <c r="BO77" s="613"/>
      <c r="BP77" s="613"/>
      <c r="BQ77" s="613"/>
      <c r="BR77" s="613"/>
      <c r="BS77" s="613"/>
      <c r="BT77" s="613"/>
      <c r="BU77" s="613"/>
      <c r="BV77" s="613"/>
      <c r="BW77" s="613"/>
      <c r="BX77" s="613"/>
      <c r="BY77" s="613"/>
      <c r="BZ77" s="613"/>
      <c r="CA77" s="613"/>
      <c r="CB77" s="613"/>
      <c r="CC77" s="613"/>
      <c r="CD77" s="613"/>
      <c r="CE77" s="613"/>
      <c r="CF77" s="613"/>
      <c r="CG77" s="613"/>
      <c r="CH77" s="613"/>
      <c r="CI77" s="613"/>
      <c r="CJ77" s="613"/>
      <c r="CK77" s="613"/>
      <c r="CL77" s="613"/>
      <c r="CM77" s="613"/>
      <c r="CN77" s="613"/>
      <c r="CO77" s="613"/>
      <c r="CP77" s="613"/>
      <c r="CQ77" s="613"/>
      <c r="CR77" s="613"/>
      <c r="CS77" s="613"/>
      <c r="CT77" s="613"/>
      <c r="CU77" s="613"/>
      <c r="CV77" s="613"/>
      <c r="CW77" s="613"/>
      <c r="CX77" s="613"/>
      <c r="CY77" s="613"/>
      <c r="CZ77" s="613"/>
      <c r="DA77" s="613"/>
      <c r="DB77" s="613"/>
      <c r="DC77" s="613"/>
      <c r="DD77" s="613"/>
      <c r="DE77" s="613"/>
      <c r="DF77" s="613"/>
      <c r="DG77" s="613"/>
      <c r="DH77" s="613"/>
      <c r="DI77" s="613"/>
      <c r="DJ77" s="613"/>
      <c r="DK77" s="613"/>
      <c r="DL77" s="613"/>
      <c r="DM77" s="613"/>
      <c r="DN77" s="613"/>
      <c r="DO77" s="613"/>
      <c r="DP77" s="613"/>
      <c r="DQ77" s="613"/>
      <c r="DR77" s="613"/>
      <c r="DS77" s="613"/>
      <c r="DT77" s="613"/>
      <c r="DU77" s="613"/>
      <c r="DV77" s="613"/>
      <c r="DW77" s="613"/>
      <c r="DX77" s="613"/>
      <c r="DY77" s="613"/>
      <c r="DZ77" s="613"/>
      <c r="EA77" s="613"/>
      <c r="EB77" s="613"/>
      <c r="EC77" s="614"/>
      <c r="ED77" s="182" t="str">
        <f t="shared" si="1"/>
        <v>xxxxxxxxxxxxxxxxxxxxxxxxxxxxxxxxxxxxxxxxxxxxxxxxxxxxxxxxxxxxxxxxxxxxxxxxxxxxxxxxxxxxxxxxxxxxxxxxxxxxxxxxxxxxxxxxxxxxxxxxxxxxxxxx</v>
      </c>
    </row>
    <row r="78" spans="1:134" ht="13" x14ac:dyDescent="0.3">
      <c r="A78" s="191"/>
      <c r="B78" s="561" t="s">
        <v>166</v>
      </c>
      <c r="C78" s="865"/>
      <c r="D78" s="867"/>
      <c r="E78" s="867"/>
      <c r="F78" s="867"/>
      <c r="G78" s="613"/>
      <c r="H78" s="613"/>
      <c r="I78" s="613"/>
      <c r="J78" s="613"/>
      <c r="K78" s="613"/>
      <c r="L78" s="613"/>
      <c r="M78" s="613"/>
      <c r="N78" s="613"/>
      <c r="O78" s="613"/>
      <c r="P78" s="613"/>
      <c r="Q78" s="613"/>
      <c r="R78" s="613"/>
      <c r="S78" s="613"/>
      <c r="T78" s="613"/>
      <c r="U78" s="613"/>
      <c r="V78" s="613"/>
      <c r="W78" s="613"/>
      <c r="X78" s="613"/>
      <c r="Y78" s="613"/>
      <c r="Z78" s="613"/>
      <c r="AA78" s="613"/>
      <c r="AB78" s="613"/>
      <c r="AC78" s="613"/>
      <c r="AD78" s="613"/>
      <c r="AE78" s="613"/>
      <c r="AF78" s="613"/>
      <c r="AG78" s="613"/>
      <c r="AH78" s="613"/>
      <c r="AI78" s="613"/>
      <c r="AJ78" s="613"/>
      <c r="AK78" s="613"/>
      <c r="AL78" s="613"/>
      <c r="AM78" s="613"/>
      <c r="AN78" s="613"/>
      <c r="AO78" s="613"/>
      <c r="AP78" s="613"/>
      <c r="AQ78" s="613"/>
      <c r="AR78" s="613"/>
      <c r="AS78" s="613"/>
      <c r="AT78" s="613"/>
      <c r="AU78" s="613"/>
      <c r="AV78" s="613"/>
      <c r="AW78" s="613"/>
      <c r="AX78" s="613"/>
      <c r="AY78" s="613"/>
      <c r="AZ78" s="613"/>
      <c r="BA78" s="613"/>
      <c r="BB78" s="613"/>
      <c r="BC78" s="613"/>
      <c r="BD78" s="613"/>
      <c r="BE78" s="613"/>
      <c r="BF78" s="613"/>
      <c r="BG78" s="613"/>
      <c r="BH78" s="613"/>
      <c r="BI78" s="613"/>
      <c r="BJ78" s="613"/>
      <c r="BK78" s="613"/>
      <c r="BL78" s="613"/>
      <c r="BM78" s="613"/>
      <c r="BN78" s="613"/>
      <c r="BO78" s="613"/>
      <c r="BP78" s="613"/>
      <c r="BQ78" s="613"/>
      <c r="BR78" s="613"/>
      <c r="BS78" s="613"/>
      <c r="BT78" s="613"/>
      <c r="BU78" s="613"/>
      <c r="BV78" s="613"/>
      <c r="BW78" s="613"/>
      <c r="BX78" s="613"/>
      <c r="BY78" s="613"/>
      <c r="BZ78" s="613"/>
      <c r="CA78" s="613"/>
      <c r="CB78" s="613"/>
      <c r="CC78" s="613"/>
      <c r="CD78" s="613"/>
      <c r="CE78" s="613"/>
      <c r="CF78" s="613"/>
      <c r="CG78" s="613"/>
      <c r="CH78" s="613"/>
      <c r="CI78" s="613"/>
      <c r="CJ78" s="613"/>
      <c r="CK78" s="613"/>
      <c r="CL78" s="613"/>
      <c r="CM78" s="613"/>
      <c r="CN78" s="613"/>
      <c r="CO78" s="613"/>
      <c r="CP78" s="613"/>
      <c r="CQ78" s="613"/>
      <c r="CR78" s="613"/>
      <c r="CS78" s="613"/>
      <c r="CT78" s="613"/>
      <c r="CU78" s="613"/>
      <c r="CV78" s="613"/>
      <c r="CW78" s="613"/>
      <c r="CX78" s="613"/>
      <c r="CY78" s="613"/>
      <c r="CZ78" s="613"/>
      <c r="DA78" s="613"/>
      <c r="DB78" s="613"/>
      <c r="DC78" s="613"/>
      <c r="DD78" s="613"/>
      <c r="DE78" s="613"/>
      <c r="DF78" s="613"/>
      <c r="DG78" s="613"/>
      <c r="DH78" s="613"/>
      <c r="DI78" s="613"/>
      <c r="DJ78" s="613"/>
      <c r="DK78" s="613"/>
      <c r="DL78" s="613"/>
      <c r="DM78" s="613"/>
      <c r="DN78" s="613"/>
      <c r="DO78" s="613"/>
      <c r="DP78" s="613"/>
      <c r="DQ78" s="613"/>
      <c r="DR78" s="613"/>
      <c r="DS78" s="613"/>
      <c r="DT78" s="613"/>
      <c r="DU78" s="613"/>
      <c r="DV78" s="613"/>
      <c r="DW78" s="613"/>
      <c r="DX78" s="613"/>
      <c r="DY78" s="613"/>
      <c r="DZ78" s="613"/>
      <c r="EA78" s="613"/>
      <c r="EB78" s="613"/>
      <c r="EC78" s="614"/>
      <c r="ED78" s="182" t="str">
        <f t="shared" si="1"/>
        <v>xxxxxxxxxxxxxxxxxxxxxxxxxxxxxxxxxxxxxxxxxxxxxxxxxxxxxxxxxxxxxxxxxxxxxxxxxxxxxxxxxxxxxxxxxxxxxxxxxxxxxxxxxxxxxxxxxxxxxxxxxxxxxxxx</v>
      </c>
    </row>
    <row r="79" spans="1:134" x14ac:dyDescent="0.25">
      <c r="A79" s="191">
        <v>2090</v>
      </c>
      <c r="B79" s="227" t="s">
        <v>125</v>
      </c>
      <c r="C79" s="865">
        <f>SUMPRODUCT(SUMIF('Sch Parent Trial Balance Input'!$A:$A,'Sch Parent TB Converter'!$G79:$EC79,'Sch Parent Trial Balance Input'!C:C))</f>
        <v>0</v>
      </c>
      <c r="D79" s="865">
        <f>SUMPRODUCT(SUMIF('Sch Parent Trial Balance Input'!$A:$A,'Sch Parent TB Converter'!$G79:$EC79,'Sch Parent Trial Balance Input'!D:D))</f>
        <v>0</v>
      </c>
      <c r="E79" s="865">
        <f>SUMPRODUCT(SUMIF('Sch Parent Trial Balance Input'!$A:$A,'Sch Parent TB Converter'!$G79:$EC79,'Sch Parent Trial Balance Input'!E:E))</f>
        <v>0</v>
      </c>
      <c r="F79" s="865"/>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2"/>
      <c r="AR79" s="132"/>
      <c r="AS79" s="132"/>
      <c r="AT79" s="132"/>
      <c r="AU79" s="132"/>
      <c r="AV79" s="132"/>
      <c r="AW79" s="132"/>
      <c r="AX79" s="132"/>
      <c r="AY79" s="132"/>
      <c r="AZ79" s="132"/>
      <c r="BA79" s="132"/>
      <c r="BB79" s="132"/>
      <c r="BC79" s="132"/>
      <c r="BD79" s="132"/>
      <c r="BE79" s="132"/>
      <c r="BF79" s="132"/>
      <c r="BG79" s="132"/>
      <c r="BH79" s="132"/>
      <c r="BI79" s="132"/>
      <c r="BJ79" s="132"/>
      <c r="BK79" s="132"/>
      <c r="BL79" s="132"/>
      <c r="BM79" s="132"/>
      <c r="BN79" s="132"/>
      <c r="BO79" s="132"/>
      <c r="BP79" s="132"/>
      <c r="BQ79" s="132"/>
      <c r="BR79" s="132"/>
      <c r="BS79" s="132"/>
      <c r="BT79" s="132"/>
      <c r="BU79" s="132"/>
      <c r="BV79" s="132"/>
      <c r="BW79" s="132"/>
      <c r="BX79" s="132"/>
      <c r="BY79" s="132"/>
      <c r="BZ79" s="132"/>
      <c r="CA79" s="132"/>
      <c r="CB79" s="132"/>
      <c r="CC79" s="132"/>
      <c r="CD79" s="132"/>
      <c r="CE79" s="132"/>
      <c r="CF79" s="132"/>
      <c r="CG79" s="132"/>
      <c r="CH79" s="132"/>
      <c r="CI79" s="132"/>
      <c r="CJ79" s="132"/>
      <c r="CK79" s="132"/>
      <c r="CL79" s="132"/>
      <c r="CM79" s="132"/>
      <c r="CN79" s="132"/>
      <c r="CO79" s="132"/>
      <c r="CP79" s="132"/>
      <c r="CQ79" s="132"/>
      <c r="CR79" s="132"/>
      <c r="CS79" s="132"/>
      <c r="CT79" s="132"/>
      <c r="CU79" s="132"/>
      <c r="CV79" s="132"/>
      <c r="CW79" s="132"/>
      <c r="CX79" s="132"/>
      <c r="CY79" s="132"/>
      <c r="CZ79" s="132"/>
      <c r="DA79" s="132"/>
      <c r="DB79" s="132"/>
      <c r="DC79" s="132"/>
      <c r="DD79" s="132"/>
      <c r="DE79" s="132"/>
      <c r="DF79" s="132"/>
      <c r="DG79" s="132"/>
      <c r="DH79" s="132"/>
      <c r="DI79" s="132"/>
      <c r="DJ79" s="132"/>
      <c r="DK79" s="132"/>
      <c r="DL79" s="132"/>
      <c r="DM79" s="132"/>
      <c r="DN79" s="132"/>
      <c r="DO79" s="132"/>
      <c r="DP79" s="132"/>
      <c r="DQ79" s="132"/>
      <c r="DR79" s="132"/>
      <c r="DS79" s="132"/>
      <c r="DT79" s="132"/>
      <c r="DU79" s="132"/>
      <c r="DV79" s="132"/>
      <c r="DW79" s="132"/>
      <c r="DX79" s="132"/>
      <c r="DY79" s="132"/>
      <c r="DZ79" s="132"/>
      <c r="EA79" s="132"/>
      <c r="EB79" s="132"/>
      <c r="EC79" s="615"/>
      <c r="ED79" s="182" t="str">
        <f t="shared" si="1"/>
        <v>xxxxxxxxxxxxxxxxxxxxxxxxxxxxxxxxxxxxxxxxxxxxxxxxxxxxxxxxxxxxxxxxxxxxxxxxxxxxxxxxxxxxxxxxxxxxxxxxxxxxxxxxxxxxxxxxxxxxxxxxxxxxxxxx</v>
      </c>
    </row>
    <row r="80" spans="1:134" x14ac:dyDescent="0.25">
      <c r="A80" s="191">
        <v>2084</v>
      </c>
      <c r="B80" s="227" t="s">
        <v>195</v>
      </c>
      <c r="C80" s="865">
        <f>SUMPRODUCT(SUMIF('Sch Parent Trial Balance Input'!$A:$A,'Sch Parent TB Converter'!$G80:$EC80,'Sch Parent Trial Balance Input'!C:C))</f>
        <v>0</v>
      </c>
      <c r="D80" s="865">
        <f>SUMPRODUCT(SUMIF('Sch Parent Trial Balance Input'!$A:$A,'Sch Parent TB Converter'!$G80:$EC80,'Sch Parent Trial Balance Input'!D:D))</f>
        <v>0</v>
      </c>
      <c r="E80" s="865">
        <f>SUMPRODUCT(SUMIF('Sch Parent Trial Balance Input'!$A:$A,'Sch Parent TB Converter'!$G80:$EC80,'Sch Parent Trial Balance Input'!E:E))</f>
        <v>0</v>
      </c>
      <c r="F80" s="865"/>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c r="BK80" s="132"/>
      <c r="BL80" s="132"/>
      <c r="BM80" s="132"/>
      <c r="BN80" s="132"/>
      <c r="BO80" s="132"/>
      <c r="BP80" s="132"/>
      <c r="BQ80" s="132"/>
      <c r="BR80" s="132"/>
      <c r="BS80" s="132"/>
      <c r="BT80" s="132"/>
      <c r="BU80" s="132"/>
      <c r="BV80" s="132"/>
      <c r="BW80" s="132"/>
      <c r="BX80" s="132"/>
      <c r="BY80" s="132"/>
      <c r="BZ80" s="132"/>
      <c r="CA80" s="132"/>
      <c r="CB80" s="132"/>
      <c r="CC80" s="132"/>
      <c r="CD80" s="132"/>
      <c r="CE80" s="132"/>
      <c r="CF80" s="132"/>
      <c r="CG80" s="132"/>
      <c r="CH80" s="132"/>
      <c r="CI80" s="132"/>
      <c r="CJ80" s="132"/>
      <c r="CK80" s="132"/>
      <c r="CL80" s="132"/>
      <c r="CM80" s="132"/>
      <c r="CN80" s="132"/>
      <c r="CO80" s="132"/>
      <c r="CP80" s="132"/>
      <c r="CQ80" s="132"/>
      <c r="CR80" s="132"/>
      <c r="CS80" s="132"/>
      <c r="CT80" s="132"/>
      <c r="CU80" s="132"/>
      <c r="CV80" s="132"/>
      <c r="CW80" s="132"/>
      <c r="CX80" s="132"/>
      <c r="CY80" s="132"/>
      <c r="CZ80" s="132"/>
      <c r="DA80" s="132"/>
      <c r="DB80" s="132"/>
      <c r="DC80" s="132"/>
      <c r="DD80" s="132"/>
      <c r="DE80" s="132"/>
      <c r="DF80" s="132"/>
      <c r="DG80" s="132"/>
      <c r="DH80" s="132"/>
      <c r="DI80" s="132"/>
      <c r="DJ80" s="132"/>
      <c r="DK80" s="132"/>
      <c r="DL80" s="132"/>
      <c r="DM80" s="132"/>
      <c r="DN80" s="132"/>
      <c r="DO80" s="132"/>
      <c r="DP80" s="132"/>
      <c r="DQ80" s="132"/>
      <c r="DR80" s="132"/>
      <c r="DS80" s="132"/>
      <c r="DT80" s="132"/>
      <c r="DU80" s="132"/>
      <c r="DV80" s="132"/>
      <c r="DW80" s="132"/>
      <c r="DX80" s="132"/>
      <c r="DY80" s="132"/>
      <c r="DZ80" s="132"/>
      <c r="EA80" s="132"/>
      <c r="EB80" s="132"/>
      <c r="EC80" s="615"/>
      <c r="ED80" s="182" t="str">
        <f t="shared" si="1"/>
        <v>xxxxxxxxxxxxxxxxxxxxxxxxxxxxxxxxxxxxxxxxxxxxxxxxxxxxxxxxxxxxxxxxxxxxxxxxxxxxxxxxxxxxxxxxxxxxxxxxxxxxxxxxxxxxxxxxxxxxxxxxxxxxxxxx</v>
      </c>
    </row>
    <row r="81" spans="1:134" x14ac:dyDescent="0.25">
      <c r="A81" s="191">
        <v>2070</v>
      </c>
      <c r="B81" s="227" t="s">
        <v>196</v>
      </c>
      <c r="C81" s="865">
        <f>SUMPRODUCT(SUMIF('Sch Parent Trial Balance Input'!$A:$A,'Sch Parent TB Converter'!$G81:$EC81,'Sch Parent Trial Balance Input'!C:C))</f>
        <v>0</v>
      </c>
      <c r="D81" s="865">
        <f>SUMPRODUCT(SUMIF('Sch Parent Trial Balance Input'!$A:$A,'Sch Parent TB Converter'!$G81:$EC81,'Sch Parent Trial Balance Input'!D:D))</f>
        <v>0</v>
      </c>
      <c r="E81" s="865">
        <f>SUMPRODUCT(SUMIF('Sch Parent Trial Balance Input'!$A:$A,'Sch Parent TB Converter'!$G81:$EC81,'Sch Parent Trial Balance Input'!E:E))</f>
        <v>0</v>
      </c>
      <c r="F81" s="865"/>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c r="AU81" s="132"/>
      <c r="AV81" s="132"/>
      <c r="AW81" s="132"/>
      <c r="AX81" s="132"/>
      <c r="AY81" s="132"/>
      <c r="AZ81" s="132"/>
      <c r="BA81" s="132"/>
      <c r="BB81" s="132"/>
      <c r="BC81" s="132"/>
      <c r="BD81" s="132"/>
      <c r="BE81" s="132"/>
      <c r="BF81" s="132"/>
      <c r="BG81" s="132"/>
      <c r="BH81" s="132"/>
      <c r="BI81" s="132"/>
      <c r="BJ81" s="132"/>
      <c r="BK81" s="132"/>
      <c r="BL81" s="132"/>
      <c r="BM81" s="132"/>
      <c r="BN81" s="132"/>
      <c r="BO81" s="132"/>
      <c r="BP81" s="132"/>
      <c r="BQ81" s="132"/>
      <c r="BR81" s="132"/>
      <c r="BS81" s="132"/>
      <c r="BT81" s="132"/>
      <c r="BU81" s="132"/>
      <c r="BV81" s="132"/>
      <c r="BW81" s="132"/>
      <c r="BX81" s="132"/>
      <c r="BY81" s="132"/>
      <c r="BZ81" s="132"/>
      <c r="CA81" s="132"/>
      <c r="CB81" s="132"/>
      <c r="CC81" s="132"/>
      <c r="CD81" s="132"/>
      <c r="CE81" s="132"/>
      <c r="CF81" s="132"/>
      <c r="CG81" s="132"/>
      <c r="CH81" s="132"/>
      <c r="CI81" s="132"/>
      <c r="CJ81" s="132"/>
      <c r="CK81" s="132"/>
      <c r="CL81" s="132"/>
      <c r="CM81" s="132"/>
      <c r="CN81" s="132"/>
      <c r="CO81" s="132"/>
      <c r="CP81" s="132"/>
      <c r="CQ81" s="132"/>
      <c r="CR81" s="132"/>
      <c r="CS81" s="132"/>
      <c r="CT81" s="132"/>
      <c r="CU81" s="132"/>
      <c r="CV81" s="132"/>
      <c r="CW81" s="132"/>
      <c r="CX81" s="132"/>
      <c r="CY81" s="132"/>
      <c r="CZ81" s="132"/>
      <c r="DA81" s="132"/>
      <c r="DB81" s="132"/>
      <c r="DC81" s="132"/>
      <c r="DD81" s="132"/>
      <c r="DE81" s="132"/>
      <c r="DF81" s="132"/>
      <c r="DG81" s="132"/>
      <c r="DH81" s="132"/>
      <c r="DI81" s="132"/>
      <c r="DJ81" s="132"/>
      <c r="DK81" s="132"/>
      <c r="DL81" s="132"/>
      <c r="DM81" s="132"/>
      <c r="DN81" s="132"/>
      <c r="DO81" s="132"/>
      <c r="DP81" s="132"/>
      <c r="DQ81" s="132"/>
      <c r="DR81" s="132"/>
      <c r="DS81" s="132"/>
      <c r="DT81" s="132"/>
      <c r="DU81" s="132"/>
      <c r="DV81" s="132"/>
      <c r="DW81" s="132"/>
      <c r="DX81" s="132"/>
      <c r="DY81" s="132"/>
      <c r="DZ81" s="132"/>
      <c r="EA81" s="132"/>
      <c r="EB81" s="132"/>
      <c r="EC81" s="615"/>
      <c r="ED81" s="182" t="str">
        <f t="shared" si="1"/>
        <v>xxxxxxxxxxxxxxxxxxxxxxxxxxxxxxxxxxxxxxxxxxxxxxxxxxxxxxxxxxxxxxxxxxxxxxxxxxxxxxxxxxxxxxxxxxxxxxxxxxxxxxxxxxxxxxxxxxxxxxxxxxxxxxxx</v>
      </c>
    </row>
    <row r="82" spans="1:134" x14ac:dyDescent="0.25">
      <c r="A82" s="191">
        <v>2082</v>
      </c>
      <c r="B82" s="227" t="s">
        <v>197</v>
      </c>
      <c r="C82" s="865">
        <f>SUMPRODUCT(SUMIF('Sch Parent Trial Balance Input'!$A:$A,'Sch Parent TB Converter'!$G82:$EC82,'Sch Parent Trial Balance Input'!C:C))</f>
        <v>0</v>
      </c>
      <c r="D82" s="865">
        <f>SUMPRODUCT(SUMIF('Sch Parent Trial Balance Input'!$A:$A,'Sch Parent TB Converter'!$G82:$EC82,'Sch Parent Trial Balance Input'!D:D))</f>
        <v>0</v>
      </c>
      <c r="E82" s="865">
        <f>SUMPRODUCT(SUMIF('Sch Parent Trial Balance Input'!$A:$A,'Sch Parent TB Converter'!$G82:$EC82,'Sch Parent Trial Balance Input'!E:E))</f>
        <v>0</v>
      </c>
      <c r="F82" s="865"/>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c r="CN82" s="132"/>
      <c r="CO82" s="132"/>
      <c r="CP82" s="132"/>
      <c r="CQ82" s="132"/>
      <c r="CR82" s="132"/>
      <c r="CS82" s="132"/>
      <c r="CT82" s="132"/>
      <c r="CU82" s="132"/>
      <c r="CV82" s="132"/>
      <c r="CW82" s="132"/>
      <c r="CX82" s="132"/>
      <c r="CY82" s="132"/>
      <c r="CZ82" s="132"/>
      <c r="DA82" s="132"/>
      <c r="DB82" s="132"/>
      <c r="DC82" s="132"/>
      <c r="DD82" s="132"/>
      <c r="DE82" s="132"/>
      <c r="DF82" s="132"/>
      <c r="DG82" s="132"/>
      <c r="DH82" s="132"/>
      <c r="DI82" s="132"/>
      <c r="DJ82" s="132"/>
      <c r="DK82" s="132"/>
      <c r="DL82" s="132"/>
      <c r="DM82" s="132"/>
      <c r="DN82" s="132"/>
      <c r="DO82" s="132"/>
      <c r="DP82" s="132"/>
      <c r="DQ82" s="132"/>
      <c r="DR82" s="132"/>
      <c r="DS82" s="132"/>
      <c r="DT82" s="132"/>
      <c r="DU82" s="132"/>
      <c r="DV82" s="132"/>
      <c r="DW82" s="132"/>
      <c r="DX82" s="132"/>
      <c r="DY82" s="132"/>
      <c r="DZ82" s="132"/>
      <c r="EA82" s="132"/>
      <c r="EB82" s="132"/>
      <c r="EC82" s="615"/>
      <c r="ED82" s="182" t="str">
        <f t="shared" si="1"/>
        <v>xxxxxxxxxxxxxxxxxxxxxxxxxxxxxxxxxxxxxxxxxxxxxxxxxxxxxxxxxxxxxxxxxxxxxxxxxxxxxxxxxxxxxxxxxxxxxxxxxxxxxxxxxxxxxxxxxxxxxxxxxxxxxxxx</v>
      </c>
    </row>
    <row r="83" spans="1:134" x14ac:dyDescent="0.25">
      <c r="A83" s="191">
        <v>2086</v>
      </c>
      <c r="B83" s="227" t="s">
        <v>198</v>
      </c>
      <c r="C83" s="865">
        <f>SUMPRODUCT(SUMIF('Sch Parent Trial Balance Input'!$A:$A,'Sch Parent TB Converter'!$G83:$EC83,'Sch Parent Trial Balance Input'!C:C))</f>
        <v>0</v>
      </c>
      <c r="D83" s="865">
        <f>SUMPRODUCT(SUMIF('Sch Parent Trial Balance Input'!$A:$A,'Sch Parent TB Converter'!$G83:$EC83,'Sch Parent Trial Balance Input'!D:D))</f>
        <v>0</v>
      </c>
      <c r="E83" s="865">
        <f>SUMPRODUCT(SUMIF('Sch Parent Trial Balance Input'!$A:$A,'Sch Parent TB Converter'!$G83:$EC83,'Sch Parent Trial Balance Input'!E:E))</f>
        <v>0</v>
      </c>
      <c r="F83" s="865"/>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c r="AU83" s="132"/>
      <c r="AV83" s="132"/>
      <c r="AW83" s="132"/>
      <c r="AX83" s="132"/>
      <c r="AY83" s="132"/>
      <c r="AZ83" s="132"/>
      <c r="BA83" s="132"/>
      <c r="BB83" s="132"/>
      <c r="BC83" s="132"/>
      <c r="BD83" s="132"/>
      <c r="BE83" s="132"/>
      <c r="BF83" s="132"/>
      <c r="BG83" s="132"/>
      <c r="BH83" s="132"/>
      <c r="BI83" s="132"/>
      <c r="BJ83" s="132"/>
      <c r="BK83" s="132"/>
      <c r="BL83" s="132"/>
      <c r="BM83" s="132"/>
      <c r="BN83" s="132"/>
      <c r="BO83" s="132"/>
      <c r="BP83" s="132"/>
      <c r="BQ83" s="132"/>
      <c r="BR83" s="132"/>
      <c r="BS83" s="132"/>
      <c r="BT83" s="132"/>
      <c r="BU83" s="132"/>
      <c r="BV83" s="132"/>
      <c r="BW83" s="132"/>
      <c r="BX83" s="132"/>
      <c r="BY83" s="132"/>
      <c r="BZ83" s="132"/>
      <c r="CA83" s="132"/>
      <c r="CB83" s="132"/>
      <c r="CC83" s="132"/>
      <c r="CD83" s="132"/>
      <c r="CE83" s="132"/>
      <c r="CF83" s="132"/>
      <c r="CG83" s="132"/>
      <c r="CH83" s="132"/>
      <c r="CI83" s="132"/>
      <c r="CJ83" s="132"/>
      <c r="CK83" s="132"/>
      <c r="CL83" s="132"/>
      <c r="CM83" s="132"/>
      <c r="CN83" s="132"/>
      <c r="CO83" s="132"/>
      <c r="CP83" s="132"/>
      <c r="CQ83" s="132"/>
      <c r="CR83" s="132"/>
      <c r="CS83" s="132"/>
      <c r="CT83" s="132"/>
      <c r="CU83" s="132"/>
      <c r="CV83" s="132"/>
      <c r="CW83" s="132"/>
      <c r="CX83" s="132"/>
      <c r="CY83" s="132"/>
      <c r="CZ83" s="132"/>
      <c r="DA83" s="132"/>
      <c r="DB83" s="132"/>
      <c r="DC83" s="132"/>
      <c r="DD83" s="132"/>
      <c r="DE83" s="132"/>
      <c r="DF83" s="132"/>
      <c r="DG83" s="132"/>
      <c r="DH83" s="132"/>
      <c r="DI83" s="132"/>
      <c r="DJ83" s="132"/>
      <c r="DK83" s="132"/>
      <c r="DL83" s="132"/>
      <c r="DM83" s="132"/>
      <c r="DN83" s="132"/>
      <c r="DO83" s="132"/>
      <c r="DP83" s="132"/>
      <c r="DQ83" s="132"/>
      <c r="DR83" s="132"/>
      <c r="DS83" s="132"/>
      <c r="DT83" s="132"/>
      <c r="DU83" s="132"/>
      <c r="DV83" s="132"/>
      <c r="DW83" s="132"/>
      <c r="DX83" s="132"/>
      <c r="DY83" s="132"/>
      <c r="DZ83" s="132"/>
      <c r="EA83" s="132"/>
      <c r="EB83" s="132"/>
      <c r="EC83" s="615"/>
      <c r="ED83" s="182" t="str">
        <f t="shared" si="1"/>
        <v>xxxxxxxxxxxxxxxxxxxxxxxxxxxxxxxxxxxxxxxxxxxxxxxxxxxxxxxxxxxxxxxxxxxxxxxxxxxxxxxxxxxxxxxxxxxxxxxxxxxxxxxxxxxxxxxxxxxxxxxxxxxxxxxx</v>
      </c>
    </row>
    <row r="84" spans="1:134" x14ac:dyDescent="0.25">
      <c r="A84" s="191">
        <v>2185</v>
      </c>
      <c r="B84" s="227" t="s">
        <v>199</v>
      </c>
      <c r="C84" s="865">
        <f>SUMPRODUCT(SUMIF('Sch Parent Trial Balance Input'!$A:$A,'Sch Parent TB Converter'!$G84:$EC84,'Sch Parent Trial Balance Input'!C:C))</f>
        <v>0</v>
      </c>
      <c r="D84" s="865">
        <f>SUMPRODUCT(SUMIF('Sch Parent Trial Balance Input'!$A:$A,'Sch Parent TB Converter'!$G84:$EC84,'Sch Parent Trial Balance Input'!D:D))</f>
        <v>0</v>
      </c>
      <c r="E84" s="865">
        <f>SUMPRODUCT(SUMIF('Sch Parent Trial Balance Input'!$A:$A,'Sch Parent TB Converter'!$G84:$EC84,'Sch Parent Trial Balance Input'!E:E))</f>
        <v>0</v>
      </c>
      <c r="F84" s="865"/>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c r="CL84" s="132"/>
      <c r="CM84" s="132"/>
      <c r="CN84" s="132"/>
      <c r="CO84" s="132"/>
      <c r="CP84" s="132"/>
      <c r="CQ84" s="132"/>
      <c r="CR84" s="132"/>
      <c r="CS84" s="132"/>
      <c r="CT84" s="132"/>
      <c r="CU84" s="132"/>
      <c r="CV84" s="132"/>
      <c r="CW84" s="132"/>
      <c r="CX84" s="132"/>
      <c r="CY84" s="132"/>
      <c r="CZ84" s="132"/>
      <c r="DA84" s="132"/>
      <c r="DB84" s="132"/>
      <c r="DC84" s="132"/>
      <c r="DD84" s="132"/>
      <c r="DE84" s="132"/>
      <c r="DF84" s="132"/>
      <c r="DG84" s="132"/>
      <c r="DH84" s="132"/>
      <c r="DI84" s="132"/>
      <c r="DJ84" s="132"/>
      <c r="DK84" s="132"/>
      <c r="DL84" s="132"/>
      <c r="DM84" s="132"/>
      <c r="DN84" s="132"/>
      <c r="DO84" s="132"/>
      <c r="DP84" s="132"/>
      <c r="DQ84" s="132"/>
      <c r="DR84" s="132"/>
      <c r="DS84" s="132"/>
      <c r="DT84" s="132"/>
      <c r="DU84" s="132"/>
      <c r="DV84" s="132"/>
      <c r="DW84" s="132"/>
      <c r="DX84" s="132"/>
      <c r="DY84" s="132"/>
      <c r="DZ84" s="132"/>
      <c r="EA84" s="132"/>
      <c r="EB84" s="132"/>
      <c r="EC84" s="615"/>
      <c r="ED84" s="182" t="str">
        <f t="shared" si="1"/>
        <v>xxxxxxxxxxxxxxxxxxxxxxxxxxxxxxxxxxxxxxxxxxxxxxxxxxxxxxxxxxxxxxxxxxxxxxxxxxxxxxxxxxxxxxxxxxxxxxxxxxxxxxxxxxxxxxxxxxxxxxxxxxxxxxxx</v>
      </c>
    </row>
    <row r="85" spans="1:134" x14ac:dyDescent="0.25">
      <c r="A85" s="191">
        <v>2840</v>
      </c>
      <c r="B85" s="227" t="s">
        <v>200</v>
      </c>
      <c r="C85" s="865">
        <f>SUMPRODUCT(SUMIF('Sch Parent Trial Balance Input'!$A:$A,'Sch Parent TB Converter'!$G85:$EC85,'Sch Parent Trial Balance Input'!C:C))</f>
        <v>0</v>
      </c>
      <c r="D85" s="865">
        <f>SUMPRODUCT(SUMIF('Sch Parent Trial Balance Input'!$A:$A,'Sch Parent TB Converter'!$G85:$EC85,'Sch Parent Trial Balance Input'!D:D))</f>
        <v>0</v>
      </c>
      <c r="E85" s="865">
        <f>SUMPRODUCT(SUMIF('Sch Parent Trial Balance Input'!$A:$A,'Sch Parent TB Converter'!$G85:$EC85,'Sch Parent Trial Balance Input'!E:E))</f>
        <v>0</v>
      </c>
      <c r="F85" s="865"/>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c r="CL85" s="132"/>
      <c r="CM85" s="132"/>
      <c r="CN85" s="132"/>
      <c r="CO85" s="132"/>
      <c r="CP85" s="132"/>
      <c r="CQ85" s="132"/>
      <c r="CR85" s="132"/>
      <c r="CS85" s="132"/>
      <c r="CT85" s="132"/>
      <c r="CU85" s="132"/>
      <c r="CV85" s="132"/>
      <c r="CW85" s="132"/>
      <c r="CX85" s="132"/>
      <c r="CY85" s="132"/>
      <c r="CZ85" s="132"/>
      <c r="DA85" s="132"/>
      <c r="DB85" s="132"/>
      <c r="DC85" s="132"/>
      <c r="DD85" s="132"/>
      <c r="DE85" s="132"/>
      <c r="DF85" s="132"/>
      <c r="DG85" s="132"/>
      <c r="DH85" s="132"/>
      <c r="DI85" s="132"/>
      <c r="DJ85" s="132"/>
      <c r="DK85" s="132"/>
      <c r="DL85" s="132"/>
      <c r="DM85" s="132"/>
      <c r="DN85" s="132"/>
      <c r="DO85" s="132"/>
      <c r="DP85" s="132"/>
      <c r="DQ85" s="132"/>
      <c r="DR85" s="132"/>
      <c r="DS85" s="132"/>
      <c r="DT85" s="132"/>
      <c r="DU85" s="132"/>
      <c r="DV85" s="132"/>
      <c r="DW85" s="132"/>
      <c r="DX85" s="132"/>
      <c r="DY85" s="132"/>
      <c r="DZ85" s="132"/>
      <c r="EA85" s="132"/>
      <c r="EB85" s="132"/>
      <c r="EC85" s="615"/>
      <c r="ED85" s="182" t="str">
        <f t="shared" si="1"/>
        <v>xxxxxxxxxxxxxxxxxxxxxxxxxxxxxxxxxxxxxxxxxxxxxxxxxxxxxxxxxxxxxxxxxxxxxxxxxxxxxxxxxxxxxxxxxxxxxxxxxxxxxxxxxxxxxxxxxxxxxxxxxxxxxxxx</v>
      </c>
    </row>
    <row r="86" spans="1:134" x14ac:dyDescent="0.25">
      <c r="A86" s="191"/>
      <c r="B86" s="5"/>
      <c r="C86" s="865"/>
      <c r="D86" s="867"/>
      <c r="E86" s="867"/>
      <c r="F86" s="867"/>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c r="BC86" s="132"/>
      <c r="BD86" s="132"/>
      <c r="BE86" s="132"/>
      <c r="BF86" s="132"/>
      <c r="BG86" s="132"/>
      <c r="BH86" s="132"/>
      <c r="BI86" s="132"/>
      <c r="BJ86" s="132"/>
      <c r="BK86" s="132"/>
      <c r="BL86" s="132"/>
      <c r="BM86" s="132"/>
      <c r="BN86" s="132"/>
      <c r="BO86" s="132"/>
      <c r="BP86" s="132"/>
      <c r="BQ86" s="132"/>
      <c r="BR86" s="132"/>
      <c r="BS86" s="132"/>
      <c r="BT86" s="132"/>
      <c r="BU86" s="132"/>
      <c r="BV86" s="132"/>
      <c r="BW86" s="132"/>
      <c r="BX86" s="132"/>
      <c r="BY86" s="132"/>
      <c r="BZ86" s="132"/>
      <c r="CA86" s="132"/>
      <c r="CB86" s="132"/>
      <c r="CC86" s="132"/>
      <c r="CD86" s="132"/>
      <c r="CE86" s="132"/>
      <c r="CF86" s="132"/>
      <c r="CG86" s="132"/>
      <c r="CH86" s="132"/>
      <c r="CI86" s="132"/>
      <c r="CJ86" s="132"/>
      <c r="CK86" s="132"/>
      <c r="CL86" s="132"/>
      <c r="CM86" s="132"/>
      <c r="CN86" s="132"/>
      <c r="CO86" s="132"/>
      <c r="CP86" s="132"/>
      <c r="CQ86" s="132"/>
      <c r="CR86" s="132"/>
      <c r="CS86" s="132"/>
      <c r="CT86" s="132"/>
      <c r="CU86" s="132"/>
      <c r="CV86" s="132"/>
      <c r="CW86" s="132"/>
      <c r="CX86" s="132"/>
      <c r="CY86" s="132"/>
      <c r="CZ86" s="132"/>
      <c r="DA86" s="132"/>
      <c r="DB86" s="132"/>
      <c r="DC86" s="132"/>
      <c r="DD86" s="132"/>
      <c r="DE86" s="132"/>
      <c r="DF86" s="132"/>
      <c r="DG86" s="132"/>
      <c r="DH86" s="132"/>
      <c r="DI86" s="132"/>
      <c r="DJ86" s="132"/>
      <c r="DK86" s="132"/>
      <c r="DL86" s="132"/>
      <c r="DM86" s="132"/>
      <c r="DN86" s="132"/>
      <c r="DO86" s="132"/>
      <c r="DP86" s="132"/>
      <c r="DQ86" s="132"/>
      <c r="DR86" s="132"/>
      <c r="DS86" s="132"/>
      <c r="DT86" s="132"/>
      <c r="DU86" s="132"/>
      <c r="DV86" s="132"/>
      <c r="DW86" s="132"/>
      <c r="DX86" s="132"/>
      <c r="DY86" s="132"/>
      <c r="DZ86" s="132"/>
      <c r="EA86" s="132"/>
      <c r="EB86" s="132"/>
      <c r="EC86" s="615"/>
      <c r="ED86" s="182" t="str">
        <f t="shared" si="1"/>
        <v>xxxxxxxxxxxxxxxxxxxxxxxxxxxxxxxxxxxxxxxxxxxxxxxxxxxxxxxxxxxxxxxxxxxxxxxxxxxxxxxxxxxxxxxxxxxxxxxxxxxxxxxxxxxxxxxxxxxxxxxxxxxxxxxx</v>
      </c>
    </row>
    <row r="87" spans="1:134" ht="13" x14ac:dyDescent="0.3">
      <c r="A87" s="230"/>
      <c r="B87" s="232" t="s">
        <v>201</v>
      </c>
      <c r="C87" s="868"/>
      <c r="D87" s="869"/>
      <c r="E87" s="869"/>
      <c r="F87" s="869"/>
      <c r="G87" s="616"/>
      <c r="H87" s="616"/>
      <c r="I87" s="616"/>
      <c r="J87" s="616"/>
      <c r="K87" s="616"/>
      <c r="L87" s="616"/>
      <c r="M87" s="616"/>
      <c r="N87" s="616"/>
      <c r="O87" s="616"/>
      <c r="P87" s="616"/>
      <c r="Q87" s="616"/>
      <c r="R87" s="616"/>
      <c r="S87" s="616"/>
      <c r="T87" s="616"/>
      <c r="U87" s="616"/>
      <c r="V87" s="616"/>
      <c r="W87" s="616"/>
      <c r="X87" s="616"/>
      <c r="Y87" s="616"/>
      <c r="Z87" s="616"/>
      <c r="AA87" s="616"/>
      <c r="AB87" s="616"/>
      <c r="AC87" s="616"/>
      <c r="AD87" s="616"/>
      <c r="AE87" s="616"/>
      <c r="AF87" s="616"/>
      <c r="AG87" s="616"/>
      <c r="AH87" s="616"/>
      <c r="AI87" s="616"/>
      <c r="AJ87" s="616"/>
      <c r="AK87" s="616"/>
      <c r="AL87" s="616"/>
      <c r="AM87" s="616"/>
      <c r="AN87" s="616"/>
      <c r="AO87" s="616"/>
      <c r="AP87" s="616"/>
      <c r="AQ87" s="616"/>
      <c r="AR87" s="616"/>
      <c r="AS87" s="616"/>
      <c r="AT87" s="616"/>
      <c r="AU87" s="616"/>
      <c r="AV87" s="616"/>
      <c r="AW87" s="616"/>
      <c r="AX87" s="616"/>
      <c r="AY87" s="616"/>
      <c r="AZ87" s="616"/>
      <c r="BA87" s="616"/>
      <c r="BB87" s="616"/>
      <c r="BC87" s="616"/>
      <c r="BD87" s="616"/>
      <c r="BE87" s="616"/>
      <c r="BF87" s="616"/>
      <c r="BG87" s="616"/>
      <c r="BH87" s="616"/>
      <c r="BI87" s="616"/>
      <c r="BJ87" s="616"/>
      <c r="BK87" s="616"/>
      <c r="BL87" s="616"/>
      <c r="BM87" s="616"/>
      <c r="BN87" s="616"/>
      <c r="BO87" s="616"/>
      <c r="BP87" s="616"/>
      <c r="BQ87" s="616"/>
      <c r="BR87" s="616"/>
      <c r="BS87" s="616"/>
      <c r="BT87" s="616"/>
      <c r="BU87" s="616"/>
      <c r="BV87" s="616"/>
      <c r="BW87" s="616"/>
      <c r="BX87" s="616"/>
      <c r="BY87" s="616"/>
      <c r="BZ87" s="616"/>
      <c r="CA87" s="616"/>
      <c r="CB87" s="616"/>
      <c r="CC87" s="616"/>
      <c r="CD87" s="616"/>
      <c r="CE87" s="616"/>
      <c r="CF87" s="616"/>
      <c r="CG87" s="616"/>
      <c r="CH87" s="616"/>
      <c r="CI87" s="616"/>
      <c r="CJ87" s="616"/>
      <c r="CK87" s="616"/>
      <c r="CL87" s="616"/>
      <c r="CM87" s="616"/>
      <c r="CN87" s="616"/>
      <c r="CO87" s="616"/>
      <c r="CP87" s="616"/>
      <c r="CQ87" s="616"/>
      <c r="CR87" s="616"/>
      <c r="CS87" s="616"/>
      <c r="CT87" s="616"/>
      <c r="CU87" s="616"/>
      <c r="CV87" s="616"/>
      <c r="CW87" s="616"/>
      <c r="CX87" s="616"/>
      <c r="CY87" s="616"/>
      <c r="CZ87" s="616"/>
      <c r="DA87" s="616"/>
      <c r="DB87" s="616"/>
      <c r="DC87" s="616"/>
      <c r="DD87" s="616"/>
      <c r="DE87" s="616"/>
      <c r="DF87" s="616"/>
      <c r="DG87" s="616"/>
      <c r="DH87" s="616"/>
      <c r="DI87" s="616"/>
      <c r="DJ87" s="616"/>
      <c r="DK87" s="616"/>
      <c r="DL87" s="616"/>
      <c r="DM87" s="616"/>
      <c r="DN87" s="616"/>
      <c r="DO87" s="616"/>
      <c r="DP87" s="616"/>
      <c r="DQ87" s="616"/>
      <c r="DR87" s="616"/>
      <c r="DS87" s="616"/>
      <c r="DT87" s="616"/>
      <c r="DU87" s="616"/>
      <c r="DV87" s="616"/>
      <c r="DW87" s="616"/>
      <c r="DX87" s="616"/>
      <c r="DY87" s="616"/>
      <c r="DZ87" s="616"/>
      <c r="EA87" s="616"/>
      <c r="EB87" s="616"/>
      <c r="EC87" s="617"/>
      <c r="ED87" s="182" t="str">
        <f t="shared" si="1"/>
        <v>xxxxxxxxxxxxxxxxxxxxxxxxxxxxxxxxxxxxxxxxxxxxxxxxxxxxxxxxxxxxxxxxxxxxxxxxxxxxxxxxxxxxxxxxxxxxxxxxxxxxxxxxxxxxxxxxxxxxxxxxxxxxxxxx</v>
      </c>
    </row>
    <row r="88" spans="1:134" ht="13" x14ac:dyDescent="0.3">
      <c r="A88" s="191"/>
      <c r="B88" s="561" t="s">
        <v>166</v>
      </c>
      <c r="C88" s="865"/>
      <c r="D88" s="867"/>
      <c r="E88" s="867"/>
      <c r="F88" s="867"/>
      <c r="G88" s="613"/>
      <c r="H88" s="613"/>
      <c r="I88" s="613"/>
      <c r="J88" s="613"/>
      <c r="K88" s="613"/>
      <c r="L88" s="613"/>
      <c r="M88" s="613"/>
      <c r="N88" s="613"/>
      <c r="O88" s="613"/>
      <c r="P88" s="613"/>
      <c r="Q88" s="613"/>
      <c r="R88" s="613"/>
      <c r="S88" s="613"/>
      <c r="T88" s="613"/>
      <c r="U88" s="613"/>
      <c r="V88" s="613"/>
      <c r="W88" s="613"/>
      <c r="X88" s="613"/>
      <c r="Y88" s="613"/>
      <c r="Z88" s="613"/>
      <c r="AA88" s="613"/>
      <c r="AB88" s="613"/>
      <c r="AC88" s="613"/>
      <c r="AD88" s="613"/>
      <c r="AE88" s="613"/>
      <c r="AF88" s="613"/>
      <c r="AG88" s="613"/>
      <c r="AH88" s="613"/>
      <c r="AI88" s="613"/>
      <c r="AJ88" s="613"/>
      <c r="AK88" s="613"/>
      <c r="AL88" s="613"/>
      <c r="AM88" s="613"/>
      <c r="AN88" s="613"/>
      <c r="AO88" s="613"/>
      <c r="AP88" s="613"/>
      <c r="AQ88" s="613"/>
      <c r="AR88" s="613"/>
      <c r="AS88" s="613"/>
      <c r="AT88" s="613"/>
      <c r="AU88" s="613"/>
      <c r="AV88" s="613"/>
      <c r="AW88" s="613"/>
      <c r="AX88" s="613"/>
      <c r="AY88" s="613"/>
      <c r="AZ88" s="613"/>
      <c r="BA88" s="613"/>
      <c r="BB88" s="613"/>
      <c r="BC88" s="613"/>
      <c r="BD88" s="613"/>
      <c r="BE88" s="613"/>
      <c r="BF88" s="613"/>
      <c r="BG88" s="613"/>
      <c r="BH88" s="613"/>
      <c r="BI88" s="613"/>
      <c r="BJ88" s="613"/>
      <c r="BK88" s="613"/>
      <c r="BL88" s="613"/>
      <c r="BM88" s="613"/>
      <c r="BN88" s="613"/>
      <c r="BO88" s="613"/>
      <c r="BP88" s="613"/>
      <c r="BQ88" s="613"/>
      <c r="BR88" s="613"/>
      <c r="BS88" s="613"/>
      <c r="BT88" s="613"/>
      <c r="BU88" s="613"/>
      <c r="BV88" s="613"/>
      <c r="BW88" s="613"/>
      <c r="BX88" s="613"/>
      <c r="BY88" s="613"/>
      <c r="BZ88" s="613"/>
      <c r="CA88" s="613"/>
      <c r="CB88" s="613"/>
      <c r="CC88" s="613"/>
      <c r="CD88" s="613"/>
      <c r="CE88" s="613"/>
      <c r="CF88" s="613"/>
      <c r="CG88" s="613"/>
      <c r="CH88" s="613"/>
      <c r="CI88" s="613"/>
      <c r="CJ88" s="613"/>
      <c r="CK88" s="613"/>
      <c r="CL88" s="613"/>
      <c r="CM88" s="613"/>
      <c r="CN88" s="613"/>
      <c r="CO88" s="613"/>
      <c r="CP88" s="613"/>
      <c r="CQ88" s="613"/>
      <c r="CR88" s="613"/>
      <c r="CS88" s="613"/>
      <c r="CT88" s="613"/>
      <c r="CU88" s="613"/>
      <c r="CV88" s="613"/>
      <c r="CW88" s="613"/>
      <c r="CX88" s="613"/>
      <c r="CY88" s="613"/>
      <c r="CZ88" s="613"/>
      <c r="DA88" s="613"/>
      <c r="DB88" s="613"/>
      <c r="DC88" s="613"/>
      <c r="DD88" s="613"/>
      <c r="DE88" s="613"/>
      <c r="DF88" s="613"/>
      <c r="DG88" s="613"/>
      <c r="DH88" s="613"/>
      <c r="DI88" s="613"/>
      <c r="DJ88" s="613"/>
      <c r="DK88" s="613"/>
      <c r="DL88" s="613"/>
      <c r="DM88" s="613"/>
      <c r="DN88" s="613"/>
      <c r="DO88" s="613"/>
      <c r="DP88" s="613"/>
      <c r="DQ88" s="613"/>
      <c r="DR88" s="613"/>
      <c r="DS88" s="613"/>
      <c r="DT88" s="613"/>
      <c r="DU88" s="613"/>
      <c r="DV88" s="613"/>
      <c r="DW88" s="613"/>
      <c r="DX88" s="613"/>
      <c r="DY88" s="613"/>
      <c r="DZ88" s="613"/>
      <c r="EA88" s="613"/>
      <c r="EB88" s="613"/>
      <c r="EC88" s="614"/>
      <c r="ED88" s="182" t="str">
        <f t="shared" si="1"/>
        <v>xxxxxxxxxxxxxxxxxxxxxxxxxxxxxxxxxxxxxxxxxxxxxxxxxxxxxxxxxxxxxxxxxxxxxxxxxxxxxxxxxxxxxxxxxxxxxxxxxxxxxxxxxxxxxxxxxxxxxxxxxxxxxxxx</v>
      </c>
    </row>
    <row r="89" spans="1:134" x14ac:dyDescent="0.25">
      <c r="A89" s="191">
        <v>2520</v>
      </c>
      <c r="B89" s="227" t="s">
        <v>202</v>
      </c>
      <c r="C89" s="865">
        <f>SUMPRODUCT(SUMIF('Sch Parent Trial Balance Input'!$A:$A,'Sch Parent TB Converter'!$G89:$EC89,'Sch Parent Trial Balance Input'!C:C))</f>
        <v>0</v>
      </c>
      <c r="D89" s="865">
        <f>SUMPRODUCT(SUMIF('Sch Parent Trial Balance Input'!$A:$A,'Sch Parent TB Converter'!$G89:$EC89,'Sch Parent Trial Balance Input'!D:D))</f>
        <v>0</v>
      </c>
      <c r="E89" s="865">
        <f>SUMPRODUCT(SUMIF('Sch Parent Trial Balance Input'!$A:$A,'Sch Parent TB Converter'!$G89:$EC89,'Sch Parent Trial Balance Input'!E:E))</f>
        <v>0</v>
      </c>
      <c r="F89" s="865"/>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c r="AU89" s="132"/>
      <c r="AV89" s="132"/>
      <c r="AW89" s="132"/>
      <c r="AX89" s="132"/>
      <c r="AY89" s="132"/>
      <c r="AZ89" s="132"/>
      <c r="BA89" s="132"/>
      <c r="BB89" s="132"/>
      <c r="BC89" s="132"/>
      <c r="BD89" s="132"/>
      <c r="BE89" s="132"/>
      <c r="BF89" s="132"/>
      <c r="BG89" s="132"/>
      <c r="BH89" s="132"/>
      <c r="BI89" s="132"/>
      <c r="BJ89" s="132"/>
      <c r="BK89" s="132"/>
      <c r="BL89" s="132"/>
      <c r="BM89" s="132"/>
      <c r="BN89" s="132"/>
      <c r="BO89" s="132"/>
      <c r="BP89" s="132"/>
      <c r="BQ89" s="132"/>
      <c r="BR89" s="132"/>
      <c r="BS89" s="132"/>
      <c r="BT89" s="132"/>
      <c r="BU89" s="132"/>
      <c r="BV89" s="132"/>
      <c r="BW89" s="132"/>
      <c r="BX89" s="132"/>
      <c r="BY89" s="132"/>
      <c r="BZ89" s="132"/>
      <c r="CA89" s="132"/>
      <c r="CB89" s="132"/>
      <c r="CC89" s="132"/>
      <c r="CD89" s="132"/>
      <c r="CE89" s="132"/>
      <c r="CF89" s="132"/>
      <c r="CG89" s="132"/>
      <c r="CH89" s="132"/>
      <c r="CI89" s="132"/>
      <c r="CJ89" s="132"/>
      <c r="CK89" s="132"/>
      <c r="CL89" s="132"/>
      <c r="CM89" s="132"/>
      <c r="CN89" s="132"/>
      <c r="CO89" s="132"/>
      <c r="CP89" s="132"/>
      <c r="CQ89" s="132"/>
      <c r="CR89" s="132"/>
      <c r="CS89" s="132"/>
      <c r="CT89" s="132"/>
      <c r="CU89" s="132"/>
      <c r="CV89" s="132"/>
      <c r="CW89" s="132"/>
      <c r="CX89" s="132"/>
      <c r="CY89" s="132"/>
      <c r="CZ89" s="132"/>
      <c r="DA89" s="132"/>
      <c r="DB89" s="132"/>
      <c r="DC89" s="132"/>
      <c r="DD89" s="132"/>
      <c r="DE89" s="132"/>
      <c r="DF89" s="132"/>
      <c r="DG89" s="132"/>
      <c r="DH89" s="132"/>
      <c r="DI89" s="132"/>
      <c r="DJ89" s="132"/>
      <c r="DK89" s="132"/>
      <c r="DL89" s="132"/>
      <c r="DM89" s="132"/>
      <c r="DN89" s="132"/>
      <c r="DO89" s="132"/>
      <c r="DP89" s="132"/>
      <c r="DQ89" s="132"/>
      <c r="DR89" s="132"/>
      <c r="DS89" s="132"/>
      <c r="DT89" s="132"/>
      <c r="DU89" s="132"/>
      <c r="DV89" s="132"/>
      <c r="DW89" s="132"/>
      <c r="DX89" s="132"/>
      <c r="DY89" s="132"/>
      <c r="DZ89" s="132"/>
      <c r="EA89" s="132"/>
      <c r="EB89" s="132"/>
      <c r="EC89" s="615"/>
      <c r="ED89" s="182" t="str">
        <f t="shared" si="1"/>
        <v>xxxxxxxxxxxxxxxxxxxxxxxxxxxxxxxxxxxxxxxxxxxxxxxxxxxxxxxxxxxxxxxxxxxxxxxxxxxxxxxxxxxxxxxxxxxxxxxxxxxxxxxxxxxxxxxxxxxxxxxxxxxxxxxx</v>
      </c>
    </row>
    <row r="90" spans="1:134" x14ac:dyDescent="0.25">
      <c r="A90" s="191">
        <v>2530</v>
      </c>
      <c r="B90" s="227" t="s">
        <v>133</v>
      </c>
      <c r="C90" s="865">
        <f>SUMPRODUCT(SUMIF('Sch Parent Trial Balance Input'!$A:$A,'Sch Parent TB Converter'!$G90:$EC90,'Sch Parent Trial Balance Input'!C:C))</f>
        <v>0</v>
      </c>
      <c r="D90" s="865">
        <f>SUMPRODUCT(SUMIF('Sch Parent Trial Balance Input'!$A:$A,'Sch Parent TB Converter'!$G90:$EC90,'Sch Parent Trial Balance Input'!D:D))</f>
        <v>0</v>
      </c>
      <c r="E90" s="865">
        <f>SUMPRODUCT(SUMIF('Sch Parent Trial Balance Input'!$A:$A,'Sch Parent TB Converter'!$G90:$EC90,'Sch Parent Trial Balance Input'!E:E))</f>
        <v>0</v>
      </c>
      <c r="F90" s="865"/>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c r="CL90" s="132"/>
      <c r="CM90" s="132"/>
      <c r="CN90" s="132"/>
      <c r="CO90" s="132"/>
      <c r="CP90" s="132"/>
      <c r="CQ90" s="132"/>
      <c r="CR90" s="132"/>
      <c r="CS90" s="132"/>
      <c r="CT90" s="132"/>
      <c r="CU90" s="132"/>
      <c r="CV90" s="132"/>
      <c r="CW90" s="132"/>
      <c r="CX90" s="132"/>
      <c r="CY90" s="132"/>
      <c r="CZ90" s="132"/>
      <c r="DA90" s="132"/>
      <c r="DB90" s="132"/>
      <c r="DC90" s="132"/>
      <c r="DD90" s="132"/>
      <c r="DE90" s="132"/>
      <c r="DF90" s="132"/>
      <c r="DG90" s="132"/>
      <c r="DH90" s="132"/>
      <c r="DI90" s="132"/>
      <c r="DJ90" s="132"/>
      <c r="DK90" s="132"/>
      <c r="DL90" s="132"/>
      <c r="DM90" s="132"/>
      <c r="DN90" s="132"/>
      <c r="DO90" s="132"/>
      <c r="DP90" s="132"/>
      <c r="DQ90" s="132"/>
      <c r="DR90" s="132"/>
      <c r="DS90" s="132"/>
      <c r="DT90" s="132"/>
      <c r="DU90" s="132"/>
      <c r="DV90" s="132"/>
      <c r="DW90" s="132"/>
      <c r="DX90" s="132"/>
      <c r="DY90" s="132"/>
      <c r="DZ90" s="132"/>
      <c r="EA90" s="132"/>
      <c r="EB90" s="132"/>
      <c r="EC90" s="615"/>
      <c r="ED90" s="182" t="str">
        <f t="shared" si="1"/>
        <v>xxxxxxxxxxxxxxxxxxxxxxxxxxxxxxxxxxxxxxxxxxxxxxxxxxxxxxxxxxxxxxxxxxxxxxxxxxxxxxxxxxxxxxxxxxxxxxxxxxxxxxxxxxxxxxxxxxxxxxxxxxxxxxxx</v>
      </c>
    </row>
    <row r="91" spans="1:134" x14ac:dyDescent="0.25">
      <c r="A91" s="191">
        <v>2550</v>
      </c>
      <c r="B91" s="227" t="s">
        <v>203</v>
      </c>
      <c r="C91" s="865">
        <f>SUMPRODUCT(SUMIF('Sch Parent Trial Balance Input'!$A:$A,'Sch Parent TB Converter'!$G91:$EC91,'Sch Parent Trial Balance Input'!C:C))</f>
        <v>0</v>
      </c>
      <c r="D91" s="865">
        <f>SUMPRODUCT(SUMIF('Sch Parent Trial Balance Input'!$A:$A,'Sch Parent TB Converter'!$G91:$EC91,'Sch Parent Trial Balance Input'!D:D))</f>
        <v>0</v>
      </c>
      <c r="E91" s="865">
        <f>SUMPRODUCT(SUMIF('Sch Parent Trial Balance Input'!$A:$A,'Sch Parent TB Converter'!$G91:$EC91,'Sch Parent Trial Balance Input'!E:E))</f>
        <v>0</v>
      </c>
      <c r="F91" s="865"/>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132"/>
      <c r="AR91" s="132"/>
      <c r="AS91" s="132"/>
      <c r="AT91" s="132"/>
      <c r="AU91" s="132"/>
      <c r="AV91" s="132"/>
      <c r="AW91" s="132"/>
      <c r="AX91" s="132"/>
      <c r="AY91" s="132"/>
      <c r="AZ91" s="132"/>
      <c r="BA91" s="132"/>
      <c r="BB91" s="132"/>
      <c r="BC91" s="132"/>
      <c r="BD91" s="132"/>
      <c r="BE91" s="132"/>
      <c r="BF91" s="132"/>
      <c r="BG91" s="132"/>
      <c r="BH91" s="132"/>
      <c r="BI91" s="132"/>
      <c r="BJ91" s="132"/>
      <c r="BK91" s="132"/>
      <c r="BL91" s="132"/>
      <c r="BM91" s="132"/>
      <c r="BN91" s="132"/>
      <c r="BO91" s="132"/>
      <c r="BP91" s="132"/>
      <c r="BQ91" s="132"/>
      <c r="BR91" s="132"/>
      <c r="BS91" s="132"/>
      <c r="BT91" s="132"/>
      <c r="BU91" s="132"/>
      <c r="BV91" s="132"/>
      <c r="BW91" s="132"/>
      <c r="BX91" s="132"/>
      <c r="BY91" s="132"/>
      <c r="BZ91" s="132"/>
      <c r="CA91" s="132"/>
      <c r="CB91" s="132"/>
      <c r="CC91" s="132"/>
      <c r="CD91" s="132"/>
      <c r="CE91" s="132"/>
      <c r="CF91" s="132"/>
      <c r="CG91" s="132"/>
      <c r="CH91" s="132"/>
      <c r="CI91" s="132"/>
      <c r="CJ91" s="132"/>
      <c r="CK91" s="132"/>
      <c r="CL91" s="132"/>
      <c r="CM91" s="132"/>
      <c r="CN91" s="132"/>
      <c r="CO91" s="132"/>
      <c r="CP91" s="132"/>
      <c r="CQ91" s="132"/>
      <c r="CR91" s="132"/>
      <c r="CS91" s="132"/>
      <c r="CT91" s="132"/>
      <c r="CU91" s="132"/>
      <c r="CV91" s="132"/>
      <c r="CW91" s="132"/>
      <c r="CX91" s="132"/>
      <c r="CY91" s="132"/>
      <c r="CZ91" s="132"/>
      <c r="DA91" s="132"/>
      <c r="DB91" s="132"/>
      <c r="DC91" s="132"/>
      <c r="DD91" s="132"/>
      <c r="DE91" s="132"/>
      <c r="DF91" s="132"/>
      <c r="DG91" s="132"/>
      <c r="DH91" s="132"/>
      <c r="DI91" s="132"/>
      <c r="DJ91" s="132"/>
      <c r="DK91" s="132"/>
      <c r="DL91" s="132"/>
      <c r="DM91" s="132"/>
      <c r="DN91" s="132"/>
      <c r="DO91" s="132"/>
      <c r="DP91" s="132"/>
      <c r="DQ91" s="132"/>
      <c r="DR91" s="132"/>
      <c r="DS91" s="132"/>
      <c r="DT91" s="132"/>
      <c r="DU91" s="132"/>
      <c r="DV91" s="132"/>
      <c r="DW91" s="132"/>
      <c r="DX91" s="132"/>
      <c r="DY91" s="132"/>
      <c r="DZ91" s="132"/>
      <c r="EA91" s="132"/>
      <c r="EB91" s="132"/>
      <c r="EC91" s="615"/>
      <c r="ED91" s="182" t="str">
        <f t="shared" si="1"/>
        <v>xxxxxxxxxxxxxxxxxxxxxxxxxxxxxxxxxxxxxxxxxxxxxxxxxxxxxxxxxxxxxxxxxxxxxxxxxxxxxxxxxxxxxxxxxxxxxxxxxxxxxxxxxxxxxxxxxxxxxxxxxxxxxxxx</v>
      </c>
    </row>
    <row r="92" spans="1:134" x14ac:dyDescent="0.25">
      <c r="A92" s="191">
        <v>2575</v>
      </c>
      <c r="B92" s="227" t="s">
        <v>135</v>
      </c>
      <c r="C92" s="865">
        <f>SUMPRODUCT(SUMIF('Sch Parent Trial Balance Input'!$A:$A,'Sch Parent TB Converter'!$G92:$EC92,'Sch Parent Trial Balance Input'!C:C))</f>
        <v>0</v>
      </c>
      <c r="D92" s="865">
        <f>SUMPRODUCT(SUMIF('Sch Parent Trial Balance Input'!$A:$A,'Sch Parent TB Converter'!$G92:$EC92,'Sch Parent Trial Balance Input'!D:D))</f>
        <v>0</v>
      </c>
      <c r="E92" s="865">
        <f>SUMPRODUCT(SUMIF('Sch Parent Trial Balance Input'!$A:$A,'Sch Parent TB Converter'!$G92:$EC92,'Sch Parent Trial Balance Input'!E:E))</f>
        <v>0</v>
      </c>
      <c r="F92" s="865"/>
      <c r="G92" s="132"/>
      <c r="H92" s="132"/>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2"/>
      <c r="AR92" s="132"/>
      <c r="AS92" s="132"/>
      <c r="AT92" s="132"/>
      <c r="AU92" s="132"/>
      <c r="AV92" s="132"/>
      <c r="AW92" s="132"/>
      <c r="AX92" s="132"/>
      <c r="AY92" s="132"/>
      <c r="AZ92" s="132"/>
      <c r="BA92" s="132"/>
      <c r="BB92" s="132"/>
      <c r="BC92" s="132"/>
      <c r="BD92" s="132"/>
      <c r="BE92" s="132"/>
      <c r="BF92" s="132"/>
      <c r="BG92" s="132"/>
      <c r="BH92" s="132"/>
      <c r="BI92" s="132"/>
      <c r="BJ92" s="132"/>
      <c r="BK92" s="132"/>
      <c r="BL92" s="132"/>
      <c r="BM92" s="132"/>
      <c r="BN92" s="132"/>
      <c r="BO92" s="132"/>
      <c r="BP92" s="132"/>
      <c r="BQ92" s="132"/>
      <c r="BR92" s="132"/>
      <c r="BS92" s="132"/>
      <c r="BT92" s="132"/>
      <c r="BU92" s="132"/>
      <c r="BV92" s="132"/>
      <c r="BW92" s="132"/>
      <c r="BX92" s="132"/>
      <c r="BY92" s="132"/>
      <c r="BZ92" s="132"/>
      <c r="CA92" s="132"/>
      <c r="CB92" s="132"/>
      <c r="CC92" s="132"/>
      <c r="CD92" s="132"/>
      <c r="CE92" s="132"/>
      <c r="CF92" s="132"/>
      <c r="CG92" s="132"/>
      <c r="CH92" s="132"/>
      <c r="CI92" s="132"/>
      <c r="CJ92" s="132"/>
      <c r="CK92" s="132"/>
      <c r="CL92" s="132"/>
      <c r="CM92" s="132"/>
      <c r="CN92" s="132"/>
      <c r="CO92" s="132"/>
      <c r="CP92" s="132"/>
      <c r="CQ92" s="132"/>
      <c r="CR92" s="132"/>
      <c r="CS92" s="132"/>
      <c r="CT92" s="132"/>
      <c r="CU92" s="132"/>
      <c r="CV92" s="132"/>
      <c r="CW92" s="132"/>
      <c r="CX92" s="132"/>
      <c r="CY92" s="132"/>
      <c r="CZ92" s="132"/>
      <c r="DA92" s="132"/>
      <c r="DB92" s="132"/>
      <c r="DC92" s="132"/>
      <c r="DD92" s="132"/>
      <c r="DE92" s="132"/>
      <c r="DF92" s="132"/>
      <c r="DG92" s="132"/>
      <c r="DH92" s="132"/>
      <c r="DI92" s="132"/>
      <c r="DJ92" s="132"/>
      <c r="DK92" s="132"/>
      <c r="DL92" s="132"/>
      <c r="DM92" s="132"/>
      <c r="DN92" s="132"/>
      <c r="DO92" s="132"/>
      <c r="DP92" s="132"/>
      <c r="DQ92" s="132"/>
      <c r="DR92" s="132"/>
      <c r="DS92" s="132"/>
      <c r="DT92" s="132"/>
      <c r="DU92" s="132"/>
      <c r="DV92" s="132"/>
      <c r="DW92" s="132"/>
      <c r="DX92" s="132"/>
      <c r="DY92" s="132"/>
      <c r="DZ92" s="132"/>
      <c r="EA92" s="132"/>
      <c r="EB92" s="132"/>
      <c r="EC92" s="615"/>
      <c r="ED92" s="182" t="str">
        <f t="shared" si="1"/>
        <v>xxxxxxxxxxxxxxxxxxxxxxxxxxxxxxxxxxxxxxxxxxxxxxxxxxxxxxxxxxxxxxxxxxxxxxxxxxxxxxxxxxxxxxxxxxxxxxxxxxxxxxxxxxxxxxxxxxxxxxxxxxxxxxxx</v>
      </c>
    </row>
    <row r="93" spans="1:134" x14ac:dyDescent="0.25">
      <c r="A93" s="191">
        <v>2580</v>
      </c>
      <c r="B93" s="227" t="s">
        <v>204</v>
      </c>
      <c r="C93" s="865">
        <f>SUMPRODUCT(SUMIF('Sch Parent Trial Balance Input'!$A:$A,'Sch Parent TB Converter'!$G93:$EC93,'Sch Parent Trial Balance Input'!C:C))</f>
        <v>0</v>
      </c>
      <c r="D93" s="865">
        <f>SUMPRODUCT(SUMIF('Sch Parent Trial Balance Input'!$A:$A,'Sch Parent TB Converter'!$G93:$EC93,'Sch Parent Trial Balance Input'!D:D))</f>
        <v>0</v>
      </c>
      <c r="E93" s="865">
        <f>SUMPRODUCT(SUMIF('Sch Parent Trial Balance Input'!$A:$A,'Sch Parent TB Converter'!$G93:$EC93,'Sch Parent Trial Balance Input'!E:E))</f>
        <v>0</v>
      </c>
      <c r="F93" s="865"/>
      <c r="G93" s="132"/>
      <c r="H93" s="132"/>
      <c r="I93" s="132"/>
      <c r="J93" s="132"/>
      <c r="K93" s="132"/>
      <c r="L93" s="132"/>
      <c r="M93" s="132"/>
      <c r="N93" s="132"/>
      <c r="O93" s="182"/>
      <c r="P93" s="13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c r="CL93" s="132"/>
      <c r="CM93" s="132"/>
      <c r="CN93" s="132"/>
      <c r="CO93" s="132"/>
      <c r="CP93" s="132"/>
      <c r="CQ93" s="132"/>
      <c r="CR93" s="132"/>
      <c r="CS93" s="132"/>
      <c r="CT93" s="132"/>
      <c r="CU93" s="132"/>
      <c r="CV93" s="132"/>
      <c r="CW93" s="132"/>
      <c r="CX93" s="132"/>
      <c r="CY93" s="132"/>
      <c r="CZ93" s="132"/>
      <c r="DA93" s="132"/>
      <c r="DB93" s="132"/>
      <c r="DC93" s="132"/>
      <c r="DD93" s="132"/>
      <c r="DE93" s="132"/>
      <c r="DF93" s="132"/>
      <c r="DG93" s="132"/>
      <c r="DH93" s="132"/>
      <c r="DI93" s="132"/>
      <c r="DJ93" s="132"/>
      <c r="DK93" s="132"/>
      <c r="DL93" s="132"/>
      <c r="DM93" s="132"/>
      <c r="DN93" s="132"/>
      <c r="DO93" s="132"/>
      <c r="DP93" s="132"/>
      <c r="DQ93" s="132"/>
      <c r="DR93" s="132"/>
      <c r="DS93" s="132"/>
      <c r="DT93" s="132"/>
      <c r="DU93" s="132"/>
      <c r="DV93" s="132"/>
      <c r="DW93" s="132"/>
      <c r="DX93" s="132"/>
      <c r="DY93" s="132"/>
      <c r="DZ93" s="132"/>
      <c r="EA93" s="132"/>
      <c r="EB93" s="132"/>
      <c r="EC93" s="615"/>
      <c r="ED93" s="182" t="str">
        <f t="shared" si="1"/>
        <v>xxxxxxxxxxxxxxxxxxxxxxxxxxxxxxxxxxxxxxxxxxxxxxxxxxxxxxxxxxxxxxxxxxxxxxxxxxxxxxxxxxxxxxxxxxxxxxxxxxxxxxxxxxxxxxxxxxxxxxxxxxxxxxxx</v>
      </c>
    </row>
    <row r="94" spans="1:134" x14ac:dyDescent="0.25">
      <c r="A94" s="191">
        <v>2585</v>
      </c>
      <c r="B94" s="227" t="s">
        <v>136</v>
      </c>
      <c r="C94" s="865">
        <f>SUMPRODUCT(SUMIF('Sch Parent Trial Balance Input'!$A:$A,'Sch Parent TB Converter'!$G94:$EC94,'Sch Parent Trial Balance Input'!C:C))</f>
        <v>0</v>
      </c>
      <c r="D94" s="865">
        <f>SUMPRODUCT(SUMIF('Sch Parent Trial Balance Input'!$A:$A,'Sch Parent TB Converter'!$G94:$EC94,'Sch Parent Trial Balance Input'!D:D))</f>
        <v>0</v>
      </c>
      <c r="E94" s="865">
        <f>SUMPRODUCT(SUMIF('Sch Parent Trial Balance Input'!$A:$A,'Sch Parent TB Converter'!$G94:$EC94,'Sch Parent Trial Balance Input'!E:E))</f>
        <v>0</v>
      </c>
      <c r="F94" s="865"/>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2"/>
      <c r="AO94" s="132"/>
      <c r="AP94" s="132"/>
      <c r="AQ94" s="132"/>
      <c r="AR94" s="132"/>
      <c r="AS94" s="132"/>
      <c r="AT94" s="132"/>
      <c r="AU94" s="132"/>
      <c r="AV94" s="132"/>
      <c r="AW94" s="132"/>
      <c r="AX94" s="132"/>
      <c r="AY94" s="132"/>
      <c r="AZ94" s="132"/>
      <c r="BA94" s="132"/>
      <c r="BB94" s="132"/>
      <c r="BC94" s="132"/>
      <c r="BD94" s="132"/>
      <c r="BE94" s="132"/>
      <c r="BF94" s="132"/>
      <c r="BG94" s="132"/>
      <c r="BH94" s="132"/>
      <c r="BI94" s="132"/>
      <c r="BJ94" s="132"/>
      <c r="BK94" s="132"/>
      <c r="BL94" s="132"/>
      <c r="BM94" s="132"/>
      <c r="BN94" s="132"/>
      <c r="BO94" s="132"/>
      <c r="BP94" s="132"/>
      <c r="BQ94" s="132"/>
      <c r="BR94" s="132"/>
      <c r="BS94" s="132"/>
      <c r="BT94" s="132"/>
      <c r="BU94" s="132"/>
      <c r="BV94" s="132"/>
      <c r="BW94" s="132"/>
      <c r="BX94" s="132"/>
      <c r="BY94" s="132"/>
      <c r="BZ94" s="132"/>
      <c r="CA94" s="132"/>
      <c r="CB94" s="132"/>
      <c r="CC94" s="132"/>
      <c r="CD94" s="132"/>
      <c r="CE94" s="132"/>
      <c r="CF94" s="132"/>
      <c r="CG94" s="132"/>
      <c r="CH94" s="132"/>
      <c r="CI94" s="132"/>
      <c r="CJ94" s="132"/>
      <c r="CK94" s="132"/>
      <c r="CL94" s="132"/>
      <c r="CM94" s="132"/>
      <c r="CN94" s="132"/>
      <c r="CO94" s="132"/>
      <c r="CP94" s="132"/>
      <c r="CQ94" s="132"/>
      <c r="CR94" s="132"/>
      <c r="CS94" s="132"/>
      <c r="CT94" s="132"/>
      <c r="CU94" s="132"/>
      <c r="CV94" s="132"/>
      <c r="CW94" s="132"/>
      <c r="CX94" s="132"/>
      <c r="CY94" s="132"/>
      <c r="CZ94" s="132"/>
      <c r="DA94" s="132"/>
      <c r="DB94" s="132"/>
      <c r="DC94" s="132"/>
      <c r="DD94" s="132"/>
      <c r="DE94" s="132"/>
      <c r="DF94" s="132"/>
      <c r="DG94" s="132"/>
      <c r="DH94" s="132"/>
      <c r="DI94" s="132"/>
      <c r="DJ94" s="132"/>
      <c r="DK94" s="132"/>
      <c r="DL94" s="132"/>
      <c r="DM94" s="132"/>
      <c r="DN94" s="132"/>
      <c r="DO94" s="132"/>
      <c r="DP94" s="132"/>
      <c r="DQ94" s="132"/>
      <c r="DR94" s="132"/>
      <c r="DS94" s="132"/>
      <c r="DT94" s="132"/>
      <c r="DU94" s="132"/>
      <c r="DV94" s="132"/>
      <c r="DW94" s="132"/>
      <c r="DX94" s="132"/>
      <c r="DY94" s="132"/>
      <c r="DZ94" s="132"/>
      <c r="EA94" s="132"/>
      <c r="EB94" s="132"/>
      <c r="EC94" s="615"/>
      <c r="ED94" s="182" t="str">
        <f t="shared" si="1"/>
        <v>xxxxxxxxxxxxxxxxxxxxxxxxxxxxxxxxxxxxxxxxxxxxxxxxxxxxxxxxxxxxxxxxxxxxxxxxxxxxxxxxxxxxxxxxxxxxxxxxxxxxxxxxxxxxxxxxxxxxxxxxxxxxxxxx</v>
      </c>
    </row>
    <row r="95" spans="1:134" x14ac:dyDescent="0.25">
      <c r="A95" s="191">
        <v>2570</v>
      </c>
      <c r="B95" s="227" t="s">
        <v>181</v>
      </c>
      <c r="C95" s="865">
        <f>SUMPRODUCT(SUMIF('Sch Parent Trial Balance Input'!$A:$A,'Sch Parent TB Converter'!$G95:$EC95,'Sch Parent Trial Balance Input'!C:C))</f>
        <v>0</v>
      </c>
      <c r="D95" s="865">
        <f>SUMPRODUCT(SUMIF('Sch Parent Trial Balance Input'!$A:$A,'Sch Parent TB Converter'!$G95:$EC95,'Sch Parent Trial Balance Input'!D:D))</f>
        <v>0</v>
      </c>
      <c r="E95" s="865">
        <f>SUMPRODUCT(SUMIF('Sch Parent Trial Balance Input'!$A:$A,'Sch Parent TB Converter'!$G95:$EC95,'Sch Parent Trial Balance Input'!E:E))</f>
        <v>0</v>
      </c>
      <c r="F95" s="865"/>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c r="BC95" s="132"/>
      <c r="BD95" s="132"/>
      <c r="BE95" s="132"/>
      <c r="BF95" s="132"/>
      <c r="BG95" s="132"/>
      <c r="BH95" s="132"/>
      <c r="BI95" s="132"/>
      <c r="BJ95" s="132"/>
      <c r="BK95" s="132"/>
      <c r="BL95" s="132"/>
      <c r="BM95" s="132"/>
      <c r="BN95" s="132"/>
      <c r="BO95" s="132"/>
      <c r="BP95" s="132"/>
      <c r="BQ95" s="132"/>
      <c r="BR95" s="132"/>
      <c r="BS95" s="132"/>
      <c r="BT95" s="132"/>
      <c r="BU95" s="132"/>
      <c r="BV95" s="132"/>
      <c r="BW95" s="132"/>
      <c r="BX95" s="132"/>
      <c r="BY95" s="132"/>
      <c r="BZ95" s="132"/>
      <c r="CA95" s="132"/>
      <c r="CB95" s="132"/>
      <c r="CC95" s="132"/>
      <c r="CD95" s="132"/>
      <c r="CE95" s="132"/>
      <c r="CF95" s="132"/>
      <c r="CG95" s="132"/>
      <c r="CH95" s="132"/>
      <c r="CI95" s="132"/>
      <c r="CJ95" s="132"/>
      <c r="CK95" s="132"/>
      <c r="CL95" s="132"/>
      <c r="CM95" s="132"/>
      <c r="CN95" s="132"/>
      <c r="CO95" s="132"/>
      <c r="CP95" s="132"/>
      <c r="CQ95" s="132"/>
      <c r="CR95" s="132"/>
      <c r="CS95" s="132"/>
      <c r="CT95" s="132"/>
      <c r="CU95" s="132"/>
      <c r="CV95" s="132"/>
      <c r="CW95" s="132"/>
      <c r="CX95" s="132"/>
      <c r="CY95" s="132"/>
      <c r="CZ95" s="132"/>
      <c r="DA95" s="132"/>
      <c r="DB95" s="132"/>
      <c r="DC95" s="132"/>
      <c r="DD95" s="132"/>
      <c r="DE95" s="132"/>
      <c r="DF95" s="132"/>
      <c r="DG95" s="132"/>
      <c r="DH95" s="132"/>
      <c r="DI95" s="132"/>
      <c r="DJ95" s="132"/>
      <c r="DK95" s="132"/>
      <c r="DL95" s="132"/>
      <c r="DM95" s="132"/>
      <c r="DN95" s="132"/>
      <c r="DO95" s="132"/>
      <c r="DP95" s="132"/>
      <c r="DQ95" s="132"/>
      <c r="DR95" s="132"/>
      <c r="DS95" s="132"/>
      <c r="DT95" s="132"/>
      <c r="DU95" s="132"/>
      <c r="DV95" s="132"/>
      <c r="DW95" s="132"/>
      <c r="DX95" s="132"/>
      <c r="DY95" s="132"/>
      <c r="DZ95" s="132"/>
      <c r="EA95" s="132"/>
      <c r="EB95" s="132"/>
      <c r="EC95" s="615"/>
      <c r="ED95" s="182" t="str">
        <f t="shared" si="1"/>
        <v>xxxxxxxxxxxxxxxxxxxxxxxxxxxxxxxxxxxxxxxxxxxxxxxxxxxxxxxxxxxxxxxxxxxxxxxxxxxxxxxxxxxxxxxxxxxxxxxxxxxxxxxxxxxxxxxxxxxxxxxxxxxxxxxx</v>
      </c>
    </row>
    <row r="96" spans="1:134" x14ac:dyDescent="0.25">
      <c r="A96" s="191">
        <v>2560</v>
      </c>
      <c r="B96" s="227" t="s">
        <v>205</v>
      </c>
      <c r="C96" s="865">
        <f>SUMPRODUCT(SUMIF('Sch Parent Trial Balance Input'!$A:$A,'Sch Parent TB Converter'!$G96:$EC96,'Sch Parent Trial Balance Input'!C:C))</f>
        <v>0</v>
      </c>
      <c r="D96" s="865">
        <f>SUMPRODUCT(SUMIF('Sch Parent Trial Balance Input'!$A:$A,'Sch Parent TB Converter'!$G96:$EC96,'Sch Parent Trial Balance Input'!D:D))</f>
        <v>0</v>
      </c>
      <c r="E96" s="865">
        <f>SUMPRODUCT(SUMIF('Sch Parent Trial Balance Input'!$A:$A,'Sch Parent TB Converter'!$G96:$EC96,'Sch Parent Trial Balance Input'!E:E))</f>
        <v>0</v>
      </c>
      <c r="F96" s="865"/>
      <c r="G96" s="132"/>
      <c r="H96" s="132"/>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2"/>
      <c r="AN96" s="132"/>
      <c r="AO96" s="132"/>
      <c r="AP96" s="132"/>
      <c r="AQ96" s="132"/>
      <c r="AR96" s="132"/>
      <c r="AS96" s="132"/>
      <c r="AT96" s="132"/>
      <c r="AU96" s="132"/>
      <c r="AV96" s="132"/>
      <c r="AW96" s="132"/>
      <c r="AX96" s="132"/>
      <c r="AY96" s="132"/>
      <c r="AZ96" s="132"/>
      <c r="BA96" s="132"/>
      <c r="BB96" s="132"/>
      <c r="BC96" s="132"/>
      <c r="BD96" s="132"/>
      <c r="BE96" s="132"/>
      <c r="BF96" s="132"/>
      <c r="BG96" s="132"/>
      <c r="BH96" s="132"/>
      <c r="BI96" s="132"/>
      <c r="BJ96" s="132"/>
      <c r="BK96" s="132"/>
      <c r="BL96" s="132"/>
      <c r="BM96" s="132"/>
      <c r="BN96" s="132"/>
      <c r="BO96" s="132"/>
      <c r="BP96" s="132"/>
      <c r="BQ96" s="132"/>
      <c r="BR96" s="132"/>
      <c r="BS96" s="132"/>
      <c r="BT96" s="132"/>
      <c r="BU96" s="132"/>
      <c r="BV96" s="132"/>
      <c r="BW96" s="132"/>
      <c r="BX96" s="132"/>
      <c r="BY96" s="132"/>
      <c r="BZ96" s="132"/>
      <c r="CA96" s="132"/>
      <c r="CB96" s="132"/>
      <c r="CC96" s="132"/>
      <c r="CD96" s="132"/>
      <c r="CE96" s="132"/>
      <c r="CF96" s="132"/>
      <c r="CG96" s="132"/>
      <c r="CH96" s="132"/>
      <c r="CI96" s="132"/>
      <c r="CJ96" s="132"/>
      <c r="CK96" s="132"/>
      <c r="CL96" s="132"/>
      <c r="CM96" s="132"/>
      <c r="CN96" s="132"/>
      <c r="CO96" s="132"/>
      <c r="CP96" s="132"/>
      <c r="CQ96" s="132"/>
      <c r="CR96" s="132"/>
      <c r="CS96" s="132"/>
      <c r="CT96" s="132"/>
      <c r="CU96" s="132"/>
      <c r="CV96" s="132"/>
      <c r="CW96" s="132"/>
      <c r="CX96" s="132"/>
      <c r="CY96" s="132"/>
      <c r="CZ96" s="132"/>
      <c r="DA96" s="132"/>
      <c r="DB96" s="132"/>
      <c r="DC96" s="132"/>
      <c r="DD96" s="132"/>
      <c r="DE96" s="132"/>
      <c r="DF96" s="132"/>
      <c r="DG96" s="132"/>
      <c r="DH96" s="132"/>
      <c r="DI96" s="132"/>
      <c r="DJ96" s="132"/>
      <c r="DK96" s="132"/>
      <c r="DL96" s="132"/>
      <c r="DM96" s="132"/>
      <c r="DN96" s="132"/>
      <c r="DO96" s="132"/>
      <c r="DP96" s="132"/>
      <c r="DQ96" s="132"/>
      <c r="DR96" s="132"/>
      <c r="DS96" s="132"/>
      <c r="DT96" s="132"/>
      <c r="DU96" s="132"/>
      <c r="DV96" s="132"/>
      <c r="DW96" s="132"/>
      <c r="DX96" s="132"/>
      <c r="DY96" s="132"/>
      <c r="DZ96" s="132"/>
      <c r="EA96" s="132"/>
      <c r="EB96" s="132"/>
      <c r="EC96" s="615"/>
      <c r="ED96" s="182" t="str">
        <f t="shared" si="1"/>
        <v>xxxxxxxxxxxxxxxxxxxxxxxxxxxxxxxxxxxxxxxxxxxxxxxxxxxxxxxxxxxxxxxxxxxxxxxxxxxxxxxxxxxxxxxxxxxxxxxxxxxxxxxxxxxxxxxxxxxxxxxxxxxxxxxx</v>
      </c>
    </row>
    <row r="97" spans="1:134" x14ac:dyDescent="0.25">
      <c r="A97" s="191"/>
      <c r="B97" s="5"/>
      <c r="C97" s="865"/>
      <c r="D97" s="867"/>
      <c r="E97" s="867"/>
      <c r="F97" s="867"/>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c r="CL97" s="132"/>
      <c r="CM97" s="132"/>
      <c r="CN97" s="132"/>
      <c r="CO97" s="132"/>
      <c r="CP97" s="132"/>
      <c r="CQ97" s="132"/>
      <c r="CR97" s="132"/>
      <c r="CS97" s="132"/>
      <c r="CT97" s="132"/>
      <c r="CU97" s="132"/>
      <c r="CV97" s="132"/>
      <c r="CW97" s="132"/>
      <c r="CX97" s="132"/>
      <c r="CY97" s="132"/>
      <c r="CZ97" s="132"/>
      <c r="DA97" s="132"/>
      <c r="DB97" s="132"/>
      <c r="DC97" s="132"/>
      <c r="DD97" s="132"/>
      <c r="DE97" s="132"/>
      <c r="DF97" s="132"/>
      <c r="DG97" s="132"/>
      <c r="DH97" s="132"/>
      <c r="DI97" s="132"/>
      <c r="DJ97" s="132"/>
      <c r="DK97" s="132"/>
      <c r="DL97" s="132"/>
      <c r="DM97" s="132"/>
      <c r="DN97" s="132"/>
      <c r="DO97" s="132"/>
      <c r="DP97" s="132"/>
      <c r="DQ97" s="132"/>
      <c r="DR97" s="132"/>
      <c r="DS97" s="132"/>
      <c r="DT97" s="132"/>
      <c r="DU97" s="132"/>
      <c r="DV97" s="132"/>
      <c r="DW97" s="132"/>
      <c r="DX97" s="132"/>
      <c r="DY97" s="132"/>
      <c r="DZ97" s="132"/>
      <c r="EA97" s="132"/>
      <c r="EB97" s="132"/>
      <c r="EC97" s="615"/>
      <c r="ED97" s="182" t="str">
        <f t="shared" si="1"/>
        <v>xxxxxxxxxxxxxxxxxxxxxxxxxxxxxxxxxxxxxxxxxxxxxxxxxxxxxxxxxxxxxxxxxxxxxxxxxxxxxxxxxxxxxxxxxxxxxxxxxxxxxxxxxxxxxxxxxxxxxxxxxxxxxxxx</v>
      </c>
    </row>
    <row r="98" spans="1:134" ht="13" x14ac:dyDescent="0.3">
      <c r="A98" s="230"/>
      <c r="B98" s="232" t="s">
        <v>206</v>
      </c>
      <c r="C98" s="868"/>
      <c r="D98" s="869"/>
      <c r="E98" s="869"/>
      <c r="F98" s="869"/>
      <c r="G98" s="616"/>
      <c r="H98" s="616"/>
      <c r="I98" s="616"/>
      <c r="J98" s="616"/>
      <c r="K98" s="616"/>
      <c r="L98" s="616"/>
      <c r="M98" s="616"/>
      <c r="N98" s="616"/>
      <c r="O98" s="616"/>
      <c r="P98" s="616"/>
      <c r="Q98" s="616"/>
      <c r="R98" s="616"/>
      <c r="S98" s="616"/>
      <c r="T98" s="616"/>
      <c r="U98" s="616"/>
      <c r="V98" s="616"/>
      <c r="W98" s="616"/>
      <c r="X98" s="616"/>
      <c r="Y98" s="616"/>
      <c r="Z98" s="616"/>
      <c r="AA98" s="616"/>
      <c r="AB98" s="616"/>
      <c r="AC98" s="616"/>
      <c r="AD98" s="616"/>
      <c r="AE98" s="616"/>
      <c r="AF98" s="616"/>
      <c r="AG98" s="616"/>
      <c r="AH98" s="616"/>
      <c r="AI98" s="616"/>
      <c r="AJ98" s="616"/>
      <c r="AK98" s="616"/>
      <c r="AL98" s="616"/>
      <c r="AM98" s="616"/>
      <c r="AN98" s="616"/>
      <c r="AO98" s="616"/>
      <c r="AP98" s="616"/>
      <c r="AQ98" s="616"/>
      <c r="AR98" s="616"/>
      <c r="AS98" s="616"/>
      <c r="AT98" s="616"/>
      <c r="AU98" s="616"/>
      <c r="AV98" s="616"/>
      <c r="AW98" s="616"/>
      <c r="AX98" s="616"/>
      <c r="AY98" s="616"/>
      <c r="AZ98" s="616"/>
      <c r="BA98" s="616"/>
      <c r="BB98" s="616"/>
      <c r="BC98" s="616"/>
      <c r="BD98" s="616"/>
      <c r="BE98" s="616"/>
      <c r="BF98" s="616"/>
      <c r="BG98" s="616"/>
      <c r="BH98" s="616"/>
      <c r="BI98" s="616"/>
      <c r="BJ98" s="616"/>
      <c r="BK98" s="616"/>
      <c r="BL98" s="616"/>
      <c r="BM98" s="616"/>
      <c r="BN98" s="616"/>
      <c r="BO98" s="616"/>
      <c r="BP98" s="616"/>
      <c r="BQ98" s="616"/>
      <c r="BR98" s="616"/>
      <c r="BS98" s="616"/>
      <c r="BT98" s="616"/>
      <c r="BU98" s="616"/>
      <c r="BV98" s="616"/>
      <c r="BW98" s="616"/>
      <c r="BX98" s="616"/>
      <c r="BY98" s="616"/>
      <c r="BZ98" s="616"/>
      <c r="CA98" s="616"/>
      <c r="CB98" s="616"/>
      <c r="CC98" s="616"/>
      <c r="CD98" s="616"/>
      <c r="CE98" s="616"/>
      <c r="CF98" s="616"/>
      <c r="CG98" s="616"/>
      <c r="CH98" s="616"/>
      <c r="CI98" s="616"/>
      <c r="CJ98" s="616"/>
      <c r="CK98" s="616"/>
      <c r="CL98" s="616"/>
      <c r="CM98" s="616"/>
      <c r="CN98" s="616"/>
      <c r="CO98" s="616"/>
      <c r="CP98" s="616"/>
      <c r="CQ98" s="616"/>
      <c r="CR98" s="616"/>
      <c r="CS98" s="616"/>
      <c r="CT98" s="616"/>
      <c r="CU98" s="616"/>
      <c r="CV98" s="616"/>
      <c r="CW98" s="616"/>
      <c r="CX98" s="616"/>
      <c r="CY98" s="616"/>
      <c r="CZ98" s="616"/>
      <c r="DA98" s="616"/>
      <c r="DB98" s="616"/>
      <c r="DC98" s="616"/>
      <c r="DD98" s="616"/>
      <c r="DE98" s="616"/>
      <c r="DF98" s="616"/>
      <c r="DG98" s="616"/>
      <c r="DH98" s="616"/>
      <c r="DI98" s="616"/>
      <c r="DJ98" s="616"/>
      <c r="DK98" s="616"/>
      <c r="DL98" s="616"/>
      <c r="DM98" s="616"/>
      <c r="DN98" s="616"/>
      <c r="DO98" s="616"/>
      <c r="DP98" s="616"/>
      <c r="DQ98" s="616"/>
      <c r="DR98" s="616"/>
      <c r="DS98" s="616"/>
      <c r="DT98" s="616"/>
      <c r="DU98" s="616"/>
      <c r="DV98" s="616"/>
      <c r="DW98" s="616"/>
      <c r="DX98" s="616"/>
      <c r="DY98" s="616"/>
      <c r="DZ98" s="616"/>
      <c r="EA98" s="616"/>
      <c r="EB98" s="616"/>
      <c r="EC98" s="617"/>
      <c r="ED98" s="182" t="str">
        <f t="shared" si="1"/>
        <v>xxxxxxxxxxxxxxxxxxxxxxxxxxxxxxxxxxxxxxxxxxxxxxxxxxxxxxxxxxxxxxxxxxxxxxxxxxxxxxxxxxxxxxxxxxxxxxxxxxxxxxxxxxxxxxxxxxxxxxxxxxxxxxxx</v>
      </c>
    </row>
    <row r="99" spans="1:134" ht="13" x14ac:dyDescent="0.3">
      <c r="A99" s="191"/>
      <c r="B99" s="561" t="s">
        <v>166</v>
      </c>
      <c r="C99" s="865"/>
      <c r="D99" s="867"/>
      <c r="E99" s="867"/>
      <c r="F99" s="867"/>
      <c r="G99" s="613"/>
      <c r="H99" s="613"/>
      <c r="I99" s="613"/>
      <c r="J99" s="613"/>
      <c r="K99" s="613"/>
      <c r="L99" s="613"/>
      <c r="M99" s="613"/>
      <c r="N99" s="613"/>
      <c r="O99" s="613"/>
      <c r="P99" s="613"/>
      <c r="Q99" s="613"/>
      <c r="R99" s="613"/>
      <c r="S99" s="613"/>
      <c r="T99" s="613"/>
      <c r="U99" s="613"/>
      <c r="V99" s="613"/>
      <c r="W99" s="613"/>
      <c r="X99" s="613"/>
      <c r="Y99" s="613"/>
      <c r="Z99" s="613"/>
      <c r="AA99" s="613"/>
      <c r="AB99" s="613"/>
      <c r="AC99" s="613"/>
      <c r="AD99" s="613"/>
      <c r="AE99" s="613"/>
      <c r="AF99" s="613"/>
      <c r="AG99" s="613"/>
      <c r="AH99" s="613"/>
      <c r="AI99" s="613"/>
      <c r="AJ99" s="613"/>
      <c r="AK99" s="613"/>
      <c r="AL99" s="613"/>
      <c r="AM99" s="613"/>
      <c r="AN99" s="613"/>
      <c r="AO99" s="613"/>
      <c r="AP99" s="613"/>
      <c r="AQ99" s="613"/>
      <c r="AR99" s="613"/>
      <c r="AS99" s="613"/>
      <c r="AT99" s="613"/>
      <c r="AU99" s="613"/>
      <c r="AV99" s="613"/>
      <c r="AW99" s="613"/>
      <c r="AX99" s="613"/>
      <c r="AY99" s="613"/>
      <c r="AZ99" s="613"/>
      <c r="BA99" s="613"/>
      <c r="BB99" s="613"/>
      <c r="BC99" s="613"/>
      <c r="BD99" s="613"/>
      <c r="BE99" s="613"/>
      <c r="BF99" s="613"/>
      <c r="BG99" s="613"/>
      <c r="BH99" s="613"/>
      <c r="BI99" s="613"/>
      <c r="BJ99" s="613"/>
      <c r="BK99" s="613"/>
      <c r="BL99" s="613"/>
      <c r="BM99" s="613"/>
      <c r="BN99" s="613"/>
      <c r="BO99" s="613"/>
      <c r="BP99" s="613"/>
      <c r="BQ99" s="613"/>
      <c r="BR99" s="613"/>
      <c r="BS99" s="613"/>
      <c r="BT99" s="613"/>
      <c r="BU99" s="613"/>
      <c r="BV99" s="613"/>
      <c r="BW99" s="613"/>
      <c r="BX99" s="613"/>
      <c r="BY99" s="613"/>
      <c r="BZ99" s="613"/>
      <c r="CA99" s="613"/>
      <c r="CB99" s="613"/>
      <c r="CC99" s="613"/>
      <c r="CD99" s="613"/>
      <c r="CE99" s="613"/>
      <c r="CF99" s="613"/>
      <c r="CG99" s="613"/>
      <c r="CH99" s="613"/>
      <c r="CI99" s="613"/>
      <c r="CJ99" s="613"/>
      <c r="CK99" s="613"/>
      <c r="CL99" s="613"/>
      <c r="CM99" s="613"/>
      <c r="CN99" s="613"/>
      <c r="CO99" s="613"/>
      <c r="CP99" s="613"/>
      <c r="CQ99" s="613"/>
      <c r="CR99" s="613"/>
      <c r="CS99" s="613"/>
      <c r="CT99" s="613"/>
      <c r="CU99" s="613"/>
      <c r="CV99" s="613"/>
      <c r="CW99" s="613"/>
      <c r="CX99" s="613"/>
      <c r="CY99" s="613"/>
      <c r="CZ99" s="613"/>
      <c r="DA99" s="613"/>
      <c r="DB99" s="613"/>
      <c r="DC99" s="613"/>
      <c r="DD99" s="613"/>
      <c r="DE99" s="613"/>
      <c r="DF99" s="613"/>
      <c r="DG99" s="613"/>
      <c r="DH99" s="613"/>
      <c r="DI99" s="613"/>
      <c r="DJ99" s="613"/>
      <c r="DK99" s="613"/>
      <c r="DL99" s="613"/>
      <c r="DM99" s="613"/>
      <c r="DN99" s="613"/>
      <c r="DO99" s="613"/>
      <c r="DP99" s="613"/>
      <c r="DQ99" s="613"/>
      <c r="DR99" s="613"/>
      <c r="DS99" s="613"/>
      <c r="DT99" s="613"/>
      <c r="DU99" s="613"/>
      <c r="DV99" s="613"/>
      <c r="DW99" s="613"/>
      <c r="DX99" s="613"/>
      <c r="DY99" s="613"/>
      <c r="DZ99" s="613"/>
      <c r="EA99" s="613"/>
      <c r="EB99" s="613"/>
      <c r="EC99" s="614"/>
      <c r="ED99" s="182" t="str">
        <f t="shared" si="1"/>
        <v>xxxxxxxxxxxxxxxxxxxxxxxxxxxxxxxxxxxxxxxxxxxxxxxxxxxxxxxxxxxxxxxxxxxxxxxxxxxxxxxxxxxxxxxxxxxxxxxxxxxxxxxxxxxxxxxxxxxxxxxxxxxxxxxx</v>
      </c>
    </row>
    <row r="100" spans="1:134" x14ac:dyDescent="0.25">
      <c r="A100" s="191">
        <v>2210</v>
      </c>
      <c r="B100" s="227" t="s">
        <v>207</v>
      </c>
      <c r="C100" s="865">
        <f>SUMPRODUCT(SUMIF('Sch Parent Trial Balance Input'!$A:$A,'Sch Parent TB Converter'!$G100:$EC100,'Sch Parent Trial Balance Input'!C:C))</f>
        <v>0</v>
      </c>
      <c r="D100" s="865">
        <f>SUMPRODUCT(SUMIF('Sch Parent Trial Balance Input'!$A:$A,'Sch Parent TB Converter'!$G100:$EC100,'Sch Parent Trial Balance Input'!D:D))</f>
        <v>0</v>
      </c>
      <c r="E100" s="865">
        <f>SUMPRODUCT(SUMIF('Sch Parent Trial Balance Input'!$A:$A,'Sch Parent TB Converter'!$G100:$EC100,'Sch Parent Trial Balance Input'!E:E))</f>
        <v>0</v>
      </c>
      <c r="F100" s="865"/>
      <c r="G100" s="132"/>
      <c r="H100" s="132"/>
      <c r="I100" s="132"/>
      <c r="J100" s="132"/>
      <c r="K100" s="132"/>
      <c r="L100" s="132"/>
      <c r="M100" s="132"/>
      <c r="N100" s="132"/>
      <c r="O100" s="132"/>
      <c r="P100" s="132"/>
      <c r="Q100" s="132"/>
      <c r="R100" s="132"/>
      <c r="S100" s="132"/>
      <c r="T100" s="132"/>
      <c r="U100" s="132"/>
      <c r="V100" s="132"/>
      <c r="W100" s="132"/>
      <c r="X100" s="132"/>
      <c r="Y100" s="132"/>
      <c r="Z100" s="132"/>
      <c r="AA100" s="132"/>
      <c r="AB100" s="132"/>
      <c r="AC100" s="132"/>
      <c r="AD100" s="132"/>
      <c r="AE100" s="132"/>
      <c r="AF100" s="132"/>
      <c r="AG100" s="132"/>
      <c r="AH100" s="132"/>
      <c r="AI100" s="132"/>
      <c r="AJ100" s="132"/>
      <c r="AK100" s="132"/>
      <c r="AL100" s="132"/>
      <c r="AM100" s="132"/>
      <c r="AN100" s="132"/>
      <c r="AO100" s="132"/>
      <c r="AP100" s="132"/>
      <c r="AQ100" s="132"/>
      <c r="AR100" s="132"/>
      <c r="AS100" s="132"/>
      <c r="AT100" s="132"/>
      <c r="AU100" s="132"/>
      <c r="AV100" s="132"/>
      <c r="AW100" s="132"/>
      <c r="AX100" s="132"/>
      <c r="AY100" s="132"/>
      <c r="AZ100" s="132"/>
      <c r="BA100" s="132"/>
      <c r="BB100" s="132"/>
      <c r="BC100" s="132"/>
      <c r="BD100" s="132"/>
      <c r="BE100" s="132"/>
      <c r="BF100" s="132"/>
      <c r="BG100" s="132"/>
      <c r="BH100" s="132"/>
      <c r="BI100" s="132"/>
      <c r="BJ100" s="132"/>
      <c r="BK100" s="132"/>
      <c r="BL100" s="132"/>
      <c r="BM100" s="132"/>
      <c r="BN100" s="132"/>
      <c r="BO100" s="132"/>
      <c r="BP100" s="132"/>
      <c r="BQ100" s="132"/>
      <c r="BR100" s="132"/>
      <c r="BS100" s="132"/>
      <c r="BT100" s="132"/>
      <c r="BU100" s="132"/>
      <c r="BV100" s="132"/>
      <c r="BW100" s="132"/>
      <c r="BX100" s="132"/>
      <c r="BY100" s="132"/>
      <c r="BZ100" s="132"/>
      <c r="CA100" s="132"/>
      <c r="CB100" s="132"/>
      <c r="CC100" s="132"/>
      <c r="CD100" s="132"/>
      <c r="CE100" s="132"/>
      <c r="CF100" s="132"/>
      <c r="CG100" s="132"/>
      <c r="CH100" s="132"/>
      <c r="CI100" s="132"/>
      <c r="CJ100" s="132"/>
      <c r="CK100" s="132"/>
      <c r="CL100" s="132"/>
      <c r="CM100" s="132"/>
      <c r="CN100" s="132"/>
      <c r="CO100" s="132"/>
      <c r="CP100" s="132"/>
      <c r="CQ100" s="132"/>
      <c r="CR100" s="132"/>
      <c r="CS100" s="132"/>
      <c r="CT100" s="132"/>
      <c r="CU100" s="132"/>
      <c r="CV100" s="132"/>
      <c r="CW100" s="132"/>
      <c r="CX100" s="132"/>
      <c r="CY100" s="132"/>
      <c r="CZ100" s="132"/>
      <c r="DA100" s="132"/>
      <c r="DB100" s="132"/>
      <c r="DC100" s="132"/>
      <c r="DD100" s="132"/>
      <c r="DE100" s="132"/>
      <c r="DF100" s="132"/>
      <c r="DG100" s="132"/>
      <c r="DH100" s="132"/>
      <c r="DI100" s="132"/>
      <c r="DJ100" s="132"/>
      <c r="DK100" s="132"/>
      <c r="DL100" s="132"/>
      <c r="DM100" s="132"/>
      <c r="DN100" s="132"/>
      <c r="DO100" s="132"/>
      <c r="DP100" s="132"/>
      <c r="DQ100" s="132"/>
      <c r="DR100" s="132"/>
      <c r="DS100" s="132"/>
      <c r="DT100" s="132"/>
      <c r="DU100" s="132"/>
      <c r="DV100" s="132"/>
      <c r="DW100" s="132"/>
      <c r="DX100" s="132"/>
      <c r="DY100" s="132"/>
      <c r="DZ100" s="132"/>
      <c r="EA100" s="132"/>
      <c r="EB100" s="132"/>
      <c r="EC100" s="615"/>
      <c r="ED100" s="182" t="str">
        <f t="shared" si="1"/>
        <v>xxxxxxxxxxxxxxxxxxxxxxxxxxxxxxxxxxxxxxxxxxxxxxxxxxxxxxxxxxxxxxxxxxxxxxxxxxxxxxxxxxxxxxxxxxxxxxxxxxxxxxxxxxxxxxxxxxxxxxxxxxxxxxxx</v>
      </c>
    </row>
    <row r="101" spans="1:134" x14ac:dyDescent="0.25">
      <c r="A101" s="191">
        <v>2215</v>
      </c>
      <c r="B101" s="227" t="s">
        <v>208</v>
      </c>
      <c r="C101" s="865">
        <f>SUMPRODUCT(SUMIF('Sch Parent Trial Balance Input'!$A:$A,'Sch Parent TB Converter'!$G101:$EC101,'Sch Parent Trial Balance Input'!C:C))</f>
        <v>0</v>
      </c>
      <c r="D101" s="865">
        <f>SUMPRODUCT(SUMIF('Sch Parent Trial Balance Input'!$A:$A,'Sch Parent TB Converter'!$G101:$EC101,'Sch Parent Trial Balance Input'!D:D))</f>
        <v>0</v>
      </c>
      <c r="E101" s="865">
        <f>SUMPRODUCT(SUMIF('Sch Parent Trial Balance Input'!$A:$A,'Sch Parent TB Converter'!$G101:$EC101,'Sch Parent Trial Balance Input'!E:E))</f>
        <v>0</v>
      </c>
      <c r="F101" s="865"/>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2"/>
      <c r="AO101" s="132"/>
      <c r="AP101" s="132"/>
      <c r="AQ101" s="132"/>
      <c r="AR101" s="132"/>
      <c r="AS101" s="132"/>
      <c r="AT101" s="132"/>
      <c r="AU101" s="132"/>
      <c r="AV101" s="132"/>
      <c r="AW101" s="132"/>
      <c r="AX101" s="132"/>
      <c r="AY101" s="132"/>
      <c r="AZ101" s="132"/>
      <c r="BA101" s="132"/>
      <c r="BB101" s="132"/>
      <c r="BC101" s="132"/>
      <c r="BD101" s="132"/>
      <c r="BE101" s="132"/>
      <c r="BF101" s="132"/>
      <c r="BG101" s="132"/>
      <c r="BH101" s="132"/>
      <c r="BI101" s="132"/>
      <c r="BJ101" s="132"/>
      <c r="BK101" s="132"/>
      <c r="BL101" s="132"/>
      <c r="BM101" s="132"/>
      <c r="BN101" s="132"/>
      <c r="BO101" s="132"/>
      <c r="BP101" s="132"/>
      <c r="BQ101" s="132"/>
      <c r="BR101" s="132"/>
      <c r="BS101" s="132"/>
      <c r="BT101" s="132"/>
      <c r="BU101" s="132"/>
      <c r="BV101" s="132"/>
      <c r="BW101" s="132"/>
      <c r="BX101" s="132"/>
      <c r="BY101" s="132"/>
      <c r="BZ101" s="132"/>
      <c r="CA101" s="132"/>
      <c r="CB101" s="132"/>
      <c r="CC101" s="132"/>
      <c r="CD101" s="132"/>
      <c r="CE101" s="132"/>
      <c r="CF101" s="132"/>
      <c r="CG101" s="132"/>
      <c r="CH101" s="132"/>
      <c r="CI101" s="132"/>
      <c r="CJ101" s="132"/>
      <c r="CK101" s="132"/>
      <c r="CL101" s="132"/>
      <c r="CM101" s="132"/>
      <c r="CN101" s="132"/>
      <c r="CO101" s="132"/>
      <c r="CP101" s="132"/>
      <c r="CQ101" s="132"/>
      <c r="CR101" s="132"/>
      <c r="CS101" s="132"/>
      <c r="CT101" s="132"/>
      <c r="CU101" s="132"/>
      <c r="CV101" s="132"/>
      <c r="CW101" s="132"/>
      <c r="CX101" s="132"/>
      <c r="CY101" s="132"/>
      <c r="CZ101" s="132"/>
      <c r="DA101" s="132"/>
      <c r="DB101" s="132"/>
      <c r="DC101" s="132"/>
      <c r="DD101" s="132"/>
      <c r="DE101" s="132"/>
      <c r="DF101" s="132"/>
      <c r="DG101" s="132"/>
      <c r="DH101" s="132"/>
      <c r="DI101" s="132"/>
      <c r="DJ101" s="132"/>
      <c r="DK101" s="132"/>
      <c r="DL101" s="132"/>
      <c r="DM101" s="132"/>
      <c r="DN101" s="132"/>
      <c r="DO101" s="132"/>
      <c r="DP101" s="132"/>
      <c r="DQ101" s="132"/>
      <c r="DR101" s="132"/>
      <c r="DS101" s="132"/>
      <c r="DT101" s="132"/>
      <c r="DU101" s="132"/>
      <c r="DV101" s="132"/>
      <c r="DW101" s="132"/>
      <c r="DX101" s="132"/>
      <c r="DY101" s="132"/>
      <c r="DZ101" s="132"/>
      <c r="EA101" s="132"/>
      <c r="EB101" s="132"/>
      <c r="EC101" s="615"/>
      <c r="ED101" s="182" t="str">
        <f t="shared" si="1"/>
        <v>xxxxxxxxxxxxxxxxxxxxxxxxxxxxxxxxxxxxxxxxxxxxxxxxxxxxxxxxxxxxxxxxxxxxxxxxxxxxxxxxxxxxxxxxxxxxxxxxxxxxxxxxxxxxxxxxxxxxxxxxxxxxxxxx</v>
      </c>
    </row>
    <row r="102" spans="1:134" s="817" customFormat="1" x14ac:dyDescent="0.25">
      <c r="A102" s="191">
        <v>2216</v>
      </c>
      <c r="B102" s="60" t="s">
        <v>209</v>
      </c>
      <c r="C102" s="866">
        <f>SUMPRODUCT(SUMIF('Sch Parent Trial Balance Input'!$A:$A,'Sch Parent TB Converter'!$G102:$EC102,'Sch Parent Trial Balance Input'!C:C))</f>
        <v>0</v>
      </c>
      <c r="D102" s="866">
        <f>SUMPRODUCT(SUMIF('Sch Parent Trial Balance Input'!$A:$A,'Sch Parent TB Converter'!$G102:$EC102,'Sch Parent Trial Balance Input'!D:D))</f>
        <v>0</v>
      </c>
      <c r="E102" s="866">
        <f>SUMPRODUCT(SUMIF('Sch Parent Trial Balance Input'!$A:$A,'Sch Parent TB Converter'!$G102:$EC102,'Sch Parent Trial Balance Input'!E:E))</f>
        <v>0</v>
      </c>
      <c r="F102" s="866"/>
      <c r="G102" s="860"/>
      <c r="H102" s="860"/>
      <c r="I102" s="860"/>
      <c r="J102" s="860"/>
      <c r="K102" s="860"/>
      <c r="L102" s="860"/>
      <c r="M102" s="860"/>
      <c r="N102" s="860"/>
      <c r="O102" s="860"/>
      <c r="P102" s="860"/>
      <c r="Q102" s="860"/>
      <c r="R102" s="860"/>
      <c r="S102" s="860"/>
      <c r="T102" s="860"/>
      <c r="U102" s="860"/>
      <c r="V102" s="860"/>
      <c r="W102" s="860"/>
      <c r="X102" s="860"/>
      <c r="Y102" s="860"/>
      <c r="Z102" s="860"/>
      <c r="AA102" s="860"/>
      <c r="AB102" s="860"/>
      <c r="AC102" s="860"/>
      <c r="AD102" s="860"/>
      <c r="AE102" s="860"/>
      <c r="AF102" s="860"/>
      <c r="AG102" s="860"/>
      <c r="AH102" s="860"/>
      <c r="AI102" s="860"/>
      <c r="AJ102" s="860"/>
      <c r="AK102" s="860"/>
      <c r="AL102" s="860"/>
      <c r="AM102" s="860"/>
      <c r="AN102" s="860"/>
      <c r="AO102" s="860"/>
      <c r="AP102" s="860"/>
      <c r="AQ102" s="860"/>
      <c r="AR102" s="860"/>
      <c r="AS102" s="860"/>
      <c r="AT102" s="860"/>
      <c r="AU102" s="860"/>
      <c r="AV102" s="860"/>
      <c r="AW102" s="860"/>
      <c r="AX102" s="860"/>
      <c r="AY102" s="860"/>
      <c r="AZ102" s="860"/>
      <c r="BA102" s="860"/>
      <c r="BB102" s="860"/>
      <c r="BC102" s="860"/>
      <c r="BD102" s="860"/>
      <c r="BE102" s="860"/>
      <c r="BF102" s="860"/>
      <c r="BG102" s="860"/>
      <c r="BH102" s="860"/>
      <c r="BI102" s="860"/>
      <c r="BJ102" s="860"/>
      <c r="BK102" s="860"/>
      <c r="BL102" s="860"/>
      <c r="BM102" s="860"/>
      <c r="BN102" s="860"/>
      <c r="BO102" s="860"/>
      <c r="BP102" s="860"/>
      <c r="BQ102" s="860"/>
      <c r="BR102" s="860"/>
      <c r="BS102" s="860"/>
      <c r="BT102" s="860"/>
      <c r="BU102" s="860"/>
      <c r="BV102" s="860"/>
      <c r="BW102" s="860"/>
      <c r="BX102" s="860"/>
      <c r="BY102" s="860"/>
      <c r="BZ102" s="860"/>
      <c r="CA102" s="860"/>
      <c r="CB102" s="860"/>
      <c r="CC102" s="860"/>
      <c r="CD102" s="860"/>
      <c r="CE102" s="860"/>
      <c r="CF102" s="860"/>
      <c r="CG102" s="860"/>
      <c r="CH102" s="860"/>
      <c r="CI102" s="860"/>
      <c r="CJ102" s="860"/>
      <c r="CK102" s="860"/>
      <c r="CL102" s="860"/>
      <c r="CM102" s="860"/>
      <c r="CN102" s="860"/>
      <c r="CO102" s="860"/>
      <c r="CP102" s="860"/>
      <c r="CQ102" s="860"/>
      <c r="CR102" s="860"/>
      <c r="CS102" s="860"/>
      <c r="CT102" s="860"/>
      <c r="CU102" s="860"/>
      <c r="CV102" s="860"/>
      <c r="CW102" s="860"/>
      <c r="CX102" s="860"/>
      <c r="CY102" s="860"/>
      <c r="CZ102" s="860"/>
      <c r="DA102" s="860"/>
      <c r="DB102" s="860"/>
      <c r="DC102" s="860"/>
      <c r="DD102" s="860"/>
      <c r="DE102" s="860"/>
      <c r="DF102" s="860"/>
      <c r="DG102" s="860"/>
      <c r="DH102" s="860"/>
      <c r="DI102" s="860"/>
      <c r="DJ102" s="860"/>
      <c r="DK102" s="860"/>
      <c r="DL102" s="860"/>
      <c r="DM102" s="860"/>
      <c r="DN102" s="860"/>
      <c r="DO102" s="860"/>
      <c r="DP102" s="860"/>
      <c r="DQ102" s="860"/>
      <c r="DR102" s="860"/>
      <c r="DS102" s="860"/>
      <c r="DT102" s="860"/>
      <c r="DU102" s="860"/>
      <c r="DV102" s="860"/>
      <c r="DW102" s="860"/>
      <c r="DX102" s="860"/>
      <c r="DY102" s="860"/>
      <c r="DZ102" s="860"/>
      <c r="EA102" s="860"/>
      <c r="EB102" s="860"/>
      <c r="EC102" s="917"/>
      <c r="ED102" s="182" t="str">
        <f t="shared" si="1"/>
        <v>xxxxxxxxxxxxxxxxxxxxxxxxxxxxxxxxxxxxxxxxxxxxxxxxxxxxxxxxxxxxxxxxxxxxxxxxxxxxxxxxxxxxxxxxxxxxxxxxxxxxxxxxxxxxxxxxxxxxxxxxxxxxxxxx</v>
      </c>
    </row>
    <row r="103" spans="1:134" x14ac:dyDescent="0.25">
      <c r="A103" s="191">
        <v>2230</v>
      </c>
      <c r="B103" s="227" t="s">
        <v>210</v>
      </c>
      <c r="C103" s="865">
        <f>SUMPRODUCT(SUMIF('Sch Parent Trial Balance Input'!$A:$A,'Sch Parent TB Converter'!$G103:$EC103,'Sch Parent Trial Balance Input'!C:C))</f>
        <v>0</v>
      </c>
      <c r="D103" s="865">
        <f>SUMPRODUCT(SUMIF('Sch Parent Trial Balance Input'!$A:$A,'Sch Parent TB Converter'!$G103:$EC103,'Sch Parent Trial Balance Input'!D:D))</f>
        <v>0</v>
      </c>
      <c r="E103" s="865">
        <f>SUMPRODUCT(SUMIF('Sch Parent Trial Balance Input'!$A:$A,'Sch Parent TB Converter'!$G103:$EC103,'Sch Parent Trial Balance Input'!E:E))</f>
        <v>0</v>
      </c>
      <c r="F103" s="865"/>
      <c r="G103" s="132"/>
      <c r="H103" s="132"/>
      <c r="I103" s="132"/>
      <c r="J103" s="132"/>
      <c r="K103" s="132"/>
      <c r="L103" s="132"/>
      <c r="M103" s="132"/>
      <c r="N103" s="132"/>
      <c r="O103" s="132"/>
      <c r="P103" s="132"/>
      <c r="Q103" s="132"/>
      <c r="R103" s="132"/>
      <c r="S103" s="132"/>
      <c r="T103" s="132"/>
      <c r="U103" s="132"/>
      <c r="V103" s="132"/>
      <c r="W103" s="132"/>
      <c r="X103" s="132"/>
      <c r="Y103" s="132"/>
      <c r="Z103" s="132"/>
      <c r="AA103" s="132"/>
      <c r="AB103" s="132"/>
      <c r="AC103" s="132"/>
      <c r="AD103" s="132"/>
      <c r="AE103" s="132"/>
      <c r="AF103" s="132"/>
      <c r="AG103" s="132"/>
      <c r="AH103" s="132"/>
      <c r="AI103" s="132"/>
      <c r="AJ103" s="132"/>
      <c r="AK103" s="132"/>
      <c r="AL103" s="132"/>
      <c r="AM103" s="132"/>
      <c r="AN103" s="132"/>
      <c r="AO103" s="132"/>
      <c r="AP103" s="132"/>
      <c r="AQ103" s="132"/>
      <c r="AR103" s="132"/>
      <c r="AS103" s="132"/>
      <c r="AT103" s="132"/>
      <c r="AU103" s="132"/>
      <c r="AV103" s="132"/>
      <c r="AW103" s="132"/>
      <c r="AX103" s="132"/>
      <c r="AY103" s="132"/>
      <c r="AZ103" s="132"/>
      <c r="BA103" s="132"/>
      <c r="BB103" s="132"/>
      <c r="BC103" s="132"/>
      <c r="BD103" s="132"/>
      <c r="BE103" s="132"/>
      <c r="BF103" s="132"/>
      <c r="BG103" s="132"/>
      <c r="BH103" s="132"/>
      <c r="BI103" s="132"/>
      <c r="BJ103" s="132"/>
      <c r="BK103" s="132"/>
      <c r="BL103" s="132"/>
      <c r="BM103" s="132"/>
      <c r="BN103" s="132"/>
      <c r="BO103" s="132"/>
      <c r="BP103" s="132"/>
      <c r="BQ103" s="132"/>
      <c r="BR103" s="132"/>
      <c r="BS103" s="132"/>
      <c r="BT103" s="132"/>
      <c r="BU103" s="132"/>
      <c r="BV103" s="132"/>
      <c r="BW103" s="132"/>
      <c r="BX103" s="132"/>
      <c r="BY103" s="132"/>
      <c r="BZ103" s="132"/>
      <c r="CA103" s="132"/>
      <c r="CB103" s="132"/>
      <c r="CC103" s="132"/>
      <c r="CD103" s="132"/>
      <c r="CE103" s="132"/>
      <c r="CF103" s="132"/>
      <c r="CG103" s="132"/>
      <c r="CH103" s="132"/>
      <c r="CI103" s="132"/>
      <c r="CJ103" s="132"/>
      <c r="CK103" s="132"/>
      <c r="CL103" s="132"/>
      <c r="CM103" s="132"/>
      <c r="CN103" s="132"/>
      <c r="CO103" s="132"/>
      <c r="CP103" s="132"/>
      <c r="CQ103" s="132"/>
      <c r="CR103" s="132"/>
      <c r="CS103" s="132"/>
      <c r="CT103" s="132"/>
      <c r="CU103" s="132"/>
      <c r="CV103" s="132"/>
      <c r="CW103" s="132"/>
      <c r="CX103" s="132"/>
      <c r="CY103" s="132"/>
      <c r="CZ103" s="132"/>
      <c r="DA103" s="132"/>
      <c r="DB103" s="132"/>
      <c r="DC103" s="132"/>
      <c r="DD103" s="132"/>
      <c r="DE103" s="132"/>
      <c r="DF103" s="132"/>
      <c r="DG103" s="132"/>
      <c r="DH103" s="132"/>
      <c r="DI103" s="132"/>
      <c r="DJ103" s="132"/>
      <c r="DK103" s="132"/>
      <c r="DL103" s="132"/>
      <c r="DM103" s="132"/>
      <c r="DN103" s="132"/>
      <c r="DO103" s="132"/>
      <c r="DP103" s="132"/>
      <c r="DQ103" s="132"/>
      <c r="DR103" s="132"/>
      <c r="DS103" s="132"/>
      <c r="DT103" s="132"/>
      <c r="DU103" s="132"/>
      <c r="DV103" s="132"/>
      <c r="DW103" s="132"/>
      <c r="DX103" s="132"/>
      <c r="DY103" s="132"/>
      <c r="DZ103" s="132"/>
      <c r="EA103" s="132"/>
      <c r="EB103" s="132"/>
      <c r="EC103" s="615"/>
      <c r="ED103" s="182" t="str">
        <f t="shared" si="1"/>
        <v>xxxxxxxxxxxxxxxxxxxxxxxxxxxxxxxxxxxxxxxxxxxxxxxxxxxxxxxxxxxxxxxxxxxxxxxxxxxxxxxxxxxxxxxxxxxxxxxxxxxxxxxxxxxxxxxxxxxxxxxxxxxxxxxx</v>
      </c>
    </row>
    <row r="104" spans="1:134" x14ac:dyDescent="0.25">
      <c r="A104" s="191">
        <v>2220</v>
      </c>
      <c r="B104" s="227" t="s">
        <v>180</v>
      </c>
      <c r="C104" s="865">
        <f>SUMPRODUCT(SUMIF('Sch Parent Trial Balance Input'!$A:$A,'Sch Parent TB Converter'!$G104:$EC104,'Sch Parent Trial Balance Input'!C:C))</f>
        <v>0</v>
      </c>
      <c r="D104" s="865">
        <f>SUMPRODUCT(SUMIF('Sch Parent Trial Balance Input'!$A:$A,'Sch Parent TB Converter'!$G104:$EC104,'Sch Parent Trial Balance Input'!D:D))</f>
        <v>0</v>
      </c>
      <c r="E104" s="865">
        <f>SUMPRODUCT(SUMIF('Sch Parent Trial Balance Input'!$A:$A,'Sch Parent TB Converter'!$G104:$EC104,'Sch Parent Trial Balance Input'!E:E))</f>
        <v>0</v>
      </c>
      <c r="F104" s="865"/>
      <c r="G104" s="132"/>
      <c r="H104" s="132"/>
      <c r="I104" s="132"/>
      <c r="J104" s="132"/>
      <c r="K104" s="132"/>
      <c r="L104" s="132"/>
      <c r="M104" s="132"/>
      <c r="N104" s="132"/>
      <c r="O104" s="132"/>
      <c r="P104" s="132"/>
      <c r="Q104" s="132"/>
      <c r="R104" s="132"/>
      <c r="S104" s="132"/>
      <c r="T104" s="132"/>
      <c r="U104" s="132"/>
      <c r="V104" s="132"/>
      <c r="W104" s="132"/>
      <c r="X104" s="132"/>
      <c r="Y104" s="132"/>
      <c r="Z104" s="132"/>
      <c r="AA104" s="132"/>
      <c r="AB104" s="132"/>
      <c r="AC104" s="132"/>
      <c r="AD104" s="132"/>
      <c r="AE104" s="132"/>
      <c r="AF104" s="132"/>
      <c r="AG104" s="132"/>
      <c r="AH104" s="132"/>
      <c r="AI104" s="132"/>
      <c r="AJ104" s="132"/>
      <c r="AK104" s="132"/>
      <c r="AL104" s="132"/>
      <c r="AM104" s="132"/>
      <c r="AN104" s="132"/>
      <c r="AO104" s="132"/>
      <c r="AP104" s="132"/>
      <c r="AQ104" s="132"/>
      <c r="AR104" s="132"/>
      <c r="AS104" s="132"/>
      <c r="AT104" s="132"/>
      <c r="AU104" s="132"/>
      <c r="AV104" s="132"/>
      <c r="AW104" s="132"/>
      <c r="AX104" s="132"/>
      <c r="AY104" s="132"/>
      <c r="AZ104" s="132"/>
      <c r="BA104" s="132"/>
      <c r="BB104" s="132"/>
      <c r="BC104" s="132"/>
      <c r="BD104" s="132"/>
      <c r="BE104" s="132"/>
      <c r="BF104" s="132"/>
      <c r="BG104" s="132"/>
      <c r="BH104" s="132"/>
      <c r="BI104" s="132"/>
      <c r="BJ104" s="132"/>
      <c r="BK104" s="132"/>
      <c r="BL104" s="132"/>
      <c r="BM104" s="132"/>
      <c r="BN104" s="132"/>
      <c r="BO104" s="132"/>
      <c r="BP104" s="132"/>
      <c r="BQ104" s="132"/>
      <c r="BR104" s="132"/>
      <c r="BS104" s="132"/>
      <c r="BT104" s="132"/>
      <c r="BU104" s="132"/>
      <c r="BV104" s="132"/>
      <c r="BW104" s="132"/>
      <c r="BX104" s="132"/>
      <c r="BY104" s="132"/>
      <c r="BZ104" s="132"/>
      <c r="CA104" s="132"/>
      <c r="CB104" s="132"/>
      <c r="CC104" s="132"/>
      <c r="CD104" s="132"/>
      <c r="CE104" s="132"/>
      <c r="CF104" s="132"/>
      <c r="CG104" s="132"/>
      <c r="CH104" s="132"/>
      <c r="CI104" s="132"/>
      <c r="CJ104" s="132"/>
      <c r="CK104" s="132"/>
      <c r="CL104" s="132"/>
      <c r="CM104" s="132"/>
      <c r="CN104" s="132"/>
      <c r="CO104" s="132"/>
      <c r="CP104" s="132"/>
      <c r="CQ104" s="132"/>
      <c r="CR104" s="132"/>
      <c r="CS104" s="132"/>
      <c r="CT104" s="132"/>
      <c r="CU104" s="132"/>
      <c r="CV104" s="132"/>
      <c r="CW104" s="132"/>
      <c r="CX104" s="132"/>
      <c r="CY104" s="132"/>
      <c r="CZ104" s="132"/>
      <c r="DA104" s="132"/>
      <c r="DB104" s="132"/>
      <c r="DC104" s="132"/>
      <c r="DD104" s="132"/>
      <c r="DE104" s="132"/>
      <c r="DF104" s="132"/>
      <c r="DG104" s="132"/>
      <c r="DH104" s="132"/>
      <c r="DI104" s="132"/>
      <c r="DJ104" s="132"/>
      <c r="DK104" s="132"/>
      <c r="DL104" s="132"/>
      <c r="DM104" s="132"/>
      <c r="DN104" s="132"/>
      <c r="DO104" s="132"/>
      <c r="DP104" s="132"/>
      <c r="DQ104" s="132"/>
      <c r="DR104" s="132"/>
      <c r="DS104" s="132"/>
      <c r="DT104" s="132"/>
      <c r="DU104" s="132"/>
      <c r="DV104" s="132"/>
      <c r="DW104" s="132"/>
      <c r="DX104" s="132"/>
      <c r="DY104" s="132"/>
      <c r="DZ104" s="132"/>
      <c r="EA104" s="132"/>
      <c r="EB104" s="132"/>
      <c r="EC104" s="615"/>
      <c r="ED104" s="182" t="str">
        <f t="shared" si="1"/>
        <v>xxxxxxxxxxxxxxxxxxxxxxxxxxxxxxxxxxxxxxxxxxxxxxxxxxxxxxxxxxxxxxxxxxxxxxxxxxxxxxxxxxxxxxxxxxxxxxxxxxxxxxxxxxxxxxxxxxxxxxxxxxxxxxxx</v>
      </c>
    </row>
    <row r="105" spans="1:134" x14ac:dyDescent="0.25">
      <c r="A105" s="191">
        <v>2280</v>
      </c>
      <c r="B105" s="1301" t="s">
        <v>211</v>
      </c>
      <c r="C105" s="865">
        <f>SUMPRODUCT(SUMIF('Sch Parent Trial Balance Input'!$A:$A,'Sch Parent TB Converter'!$G105:$EC105,'Sch Parent Trial Balance Input'!C:C))</f>
        <v>0</v>
      </c>
      <c r="D105" s="865">
        <f>SUMPRODUCT(SUMIF('Sch Parent Trial Balance Input'!$A:$A,'Sch Parent TB Converter'!$G105:$EC105,'Sch Parent Trial Balance Input'!D:D))</f>
        <v>0</v>
      </c>
      <c r="E105" s="865">
        <f>SUMPRODUCT(SUMIF('Sch Parent Trial Balance Input'!$A:$A,'Sch Parent TB Converter'!$G105:$EC105,'Sch Parent Trial Balance Input'!E:E))</f>
        <v>0</v>
      </c>
      <c r="F105" s="865"/>
      <c r="G105" s="670"/>
      <c r="H105" s="132"/>
      <c r="I105" s="132"/>
      <c r="J105" s="132"/>
      <c r="K105" s="132"/>
      <c r="L105" s="132"/>
      <c r="M105" s="132"/>
      <c r="N105" s="132"/>
      <c r="O105" s="132"/>
      <c r="P105" s="13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132"/>
      <c r="AM105" s="132"/>
      <c r="AN105" s="132"/>
      <c r="AO105" s="132"/>
      <c r="AP105" s="132"/>
      <c r="AQ105" s="132"/>
      <c r="AR105" s="132"/>
      <c r="AS105" s="132"/>
      <c r="AT105" s="132"/>
      <c r="AU105" s="132"/>
      <c r="AV105" s="132"/>
      <c r="AW105" s="132"/>
      <c r="AX105" s="132"/>
      <c r="AY105" s="132"/>
      <c r="AZ105" s="132"/>
      <c r="BA105" s="132"/>
      <c r="BB105" s="132"/>
      <c r="BC105" s="132"/>
      <c r="BD105" s="132"/>
      <c r="BE105" s="132"/>
      <c r="BF105" s="132"/>
      <c r="BG105" s="132"/>
      <c r="BH105" s="132"/>
      <c r="BI105" s="132"/>
      <c r="BJ105" s="132"/>
      <c r="BK105" s="132"/>
      <c r="BL105" s="132"/>
      <c r="BM105" s="132"/>
      <c r="BN105" s="132"/>
      <c r="BO105" s="132"/>
      <c r="BP105" s="132"/>
      <c r="BQ105" s="132"/>
      <c r="BR105" s="132"/>
      <c r="BS105" s="132"/>
      <c r="BT105" s="132"/>
      <c r="BU105" s="132"/>
      <c r="BV105" s="132"/>
      <c r="BW105" s="132"/>
      <c r="BX105" s="132"/>
      <c r="BY105" s="132"/>
      <c r="BZ105" s="132"/>
      <c r="CA105" s="132"/>
      <c r="CB105" s="132"/>
      <c r="CC105" s="132"/>
      <c r="CD105" s="132"/>
      <c r="CE105" s="132"/>
      <c r="CF105" s="132"/>
      <c r="CG105" s="132"/>
      <c r="CH105" s="132"/>
      <c r="CI105" s="132"/>
      <c r="CJ105" s="132"/>
      <c r="CK105" s="132"/>
      <c r="CL105" s="132"/>
      <c r="CM105" s="132"/>
      <c r="CN105" s="132"/>
      <c r="CO105" s="132"/>
      <c r="CP105" s="132"/>
      <c r="CQ105" s="132"/>
      <c r="CR105" s="132"/>
      <c r="CS105" s="132"/>
      <c r="CT105" s="132"/>
      <c r="CU105" s="132"/>
      <c r="CV105" s="132"/>
      <c r="CW105" s="132"/>
      <c r="CX105" s="132"/>
      <c r="CY105" s="132"/>
      <c r="CZ105" s="132"/>
      <c r="DA105" s="132"/>
      <c r="DB105" s="132"/>
      <c r="DC105" s="132"/>
      <c r="DD105" s="132"/>
      <c r="DE105" s="132"/>
      <c r="DF105" s="132"/>
      <c r="DG105" s="132"/>
      <c r="DH105" s="132"/>
      <c r="DI105" s="132"/>
      <c r="DJ105" s="132"/>
      <c r="DK105" s="132"/>
      <c r="DL105" s="132"/>
      <c r="DM105" s="132"/>
      <c r="DN105" s="132"/>
      <c r="DO105" s="132"/>
      <c r="DP105" s="132"/>
      <c r="DQ105" s="132"/>
      <c r="DR105" s="132"/>
      <c r="DS105" s="132"/>
      <c r="DT105" s="132"/>
      <c r="DU105" s="132"/>
      <c r="DV105" s="132"/>
      <c r="DW105" s="132"/>
      <c r="DX105" s="132"/>
      <c r="DY105" s="132"/>
      <c r="DZ105" s="132"/>
      <c r="EA105" s="132"/>
      <c r="EB105" s="132"/>
      <c r="EC105" s="615"/>
      <c r="ED105" s="182" t="str">
        <f t="shared" si="1"/>
        <v>xxxxxxxxxxxxxxxxxxxxxxxxxxxxxxxxxxxxxxxxxxxxxxxxxxxxxxxxxxxxxxxxxxxxxxxxxxxxxxxxxxxxxxxxxxxxxxxxxxxxxxxxxxxxxxxxxxxxxxxxxxxxxxxx</v>
      </c>
    </row>
    <row r="106" spans="1:134" x14ac:dyDescent="0.25">
      <c r="A106" s="191">
        <v>2255</v>
      </c>
      <c r="B106" s="227" t="s">
        <v>141</v>
      </c>
      <c r="C106" s="865">
        <f>SUMPRODUCT(SUMIF('Sch Parent Trial Balance Input'!$A:$A,'Sch Parent TB Converter'!$G106:$EC106,'Sch Parent Trial Balance Input'!C:C))</f>
        <v>0</v>
      </c>
      <c r="D106" s="865">
        <f>SUMPRODUCT(SUMIF('Sch Parent Trial Balance Input'!$A:$A,'Sch Parent TB Converter'!$G106:$EC106,'Sch Parent Trial Balance Input'!D:D))</f>
        <v>0</v>
      </c>
      <c r="E106" s="865">
        <f>SUMPRODUCT(SUMIF('Sch Parent Trial Balance Input'!$A:$A,'Sch Parent TB Converter'!$G106:$EC106,'Sch Parent Trial Balance Input'!E:E))</f>
        <v>0</v>
      </c>
      <c r="F106" s="865"/>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c r="AV106" s="132"/>
      <c r="AW106" s="132"/>
      <c r="AX106" s="132"/>
      <c r="AY106" s="132"/>
      <c r="AZ106" s="132"/>
      <c r="BA106" s="132"/>
      <c r="BB106" s="132"/>
      <c r="BC106" s="132"/>
      <c r="BD106" s="132"/>
      <c r="BE106" s="132"/>
      <c r="BF106" s="132"/>
      <c r="BG106" s="132"/>
      <c r="BH106" s="132"/>
      <c r="BI106" s="132"/>
      <c r="BJ106" s="132"/>
      <c r="BK106" s="132"/>
      <c r="BL106" s="132"/>
      <c r="BM106" s="132"/>
      <c r="BN106" s="132"/>
      <c r="BO106" s="132"/>
      <c r="BP106" s="132"/>
      <c r="BQ106" s="132"/>
      <c r="BR106" s="132"/>
      <c r="BS106" s="132"/>
      <c r="BT106" s="132"/>
      <c r="BU106" s="132"/>
      <c r="BV106" s="132"/>
      <c r="BW106" s="132"/>
      <c r="BX106" s="132"/>
      <c r="BY106" s="132"/>
      <c r="BZ106" s="132"/>
      <c r="CA106" s="132"/>
      <c r="CB106" s="132"/>
      <c r="CC106" s="132"/>
      <c r="CD106" s="132"/>
      <c r="CE106" s="132"/>
      <c r="CF106" s="132"/>
      <c r="CG106" s="132"/>
      <c r="CH106" s="132"/>
      <c r="CI106" s="132"/>
      <c r="CJ106" s="132"/>
      <c r="CK106" s="132"/>
      <c r="CL106" s="132"/>
      <c r="CM106" s="132"/>
      <c r="CN106" s="132"/>
      <c r="CO106" s="132"/>
      <c r="CP106" s="132"/>
      <c r="CQ106" s="132"/>
      <c r="CR106" s="132"/>
      <c r="CS106" s="132"/>
      <c r="CT106" s="132"/>
      <c r="CU106" s="132"/>
      <c r="CV106" s="132"/>
      <c r="CW106" s="132"/>
      <c r="CX106" s="132"/>
      <c r="CY106" s="132"/>
      <c r="CZ106" s="132"/>
      <c r="DA106" s="132"/>
      <c r="DB106" s="132"/>
      <c r="DC106" s="132"/>
      <c r="DD106" s="132"/>
      <c r="DE106" s="132"/>
      <c r="DF106" s="132"/>
      <c r="DG106" s="132"/>
      <c r="DH106" s="132"/>
      <c r="DI106" s="132"/>
      <c r="DJ106" s="132"/>
      <c r="DK106" s="132"/>
      <c r="DL106" s="132"/>
      <c r="DM106" s="132"/>
      <c r="DN106" s="132"/>
      <c r="DO106" s="132"/>
      <c r="DP106" s="132"/>
      <c r="DQ106" s="132"/>
      <c r="DR106" s="132"/>
      <c r="DS106" s="132"/>
      <c r="DT106" s="132"/>
      <c r="DU106" s="132"/>
      <c r="DV106" s="132"/>
      <c r="DW106" s="132"/>
      <c r="DX106" s="132"/>
      <c r="DY106" s="132"/>
      <c r="DZ106" s="132"/>
      <c r="EA106" s="132"/>
      <c r="EB106" s="132"/>
      <c r="EC106" s="615"/>
      <c r="ED106" s="182" t="str">
        <f t="shared" si="1"/>
        <v>xxxxxxxxxxxxxxxxxxxxxxxxxxxxxxxxxxxxxxxxxxxxxxxxxxxxxxxxxxxxxxxxxxxxxxxxxxxxxxxxxxxxxxxxxxxxxxxxxxxxxxxxxxxxxxxxxxxxxxxxxxxxxxxx</v>
      </c>
    </row>
    <row r="107" spans="1:134" x14ac:dyDescent="0.25">
      <c r="A107" s="191">
        <v>2253</v>
      </c>
      <c r="B107" s="227" t="s">
        <v>142</v>
      </c>
      <c r="C107" s="865">
        <f>SUMPRODUCT(SUMIF('Sch Parent Trial Balance Input'!$A:$A,'Sch Parent TB Converter'!$G107:$EC107,'Sch Parent Trial Balance Input'!C:C))</f>
        <v>0</v>
      </c>
      <c r="D107" s="865">
        <f>SUMPRODUCT(SUMIF('Sch Parent Trial Balance Input'!$A:$A,'Sch Parent TB Converter'!$G107:$EC107,'Sch Parent Trial Balance Input'!D:D))</f>
        <v>0</v>
      </c>
      <c r="E107" s="865">
        <f>SUMPRODUCT(SUMIF('Sch Parent Trial Balance Input'!$A:$A,'Sch Parent TB Converter'!$G107:$EC107,'Sch Parent Trial Balance Input'!E:E))</f>
        <v>0</v>
      </c>
      <c r="F107" s="865"/>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2"/>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c r="EA107" s="132"/>
      <c r="EB107" s="132"/>
      <c r="EC107" s="615"/>
      <c r="ED107" s="182" t="str">
        <f t="shared" si="1"/>
        <v>xxxxxxxxxxxxxxxxxxxxxxxxxxxxxxxxxxxxxxxxxxxxxxxxxxxxxxxxxxxxxxxxxxxxxxxxxxxxxxxxxxxxxxxxxxxxxxxxxxxxxxxxxxxxxxxxxxxxxxxxxxxxxxxx</v>
      </c>
    </row>
    <row r="108" spans="1:134" x14ac:dyDescent="0.25">
      <c r="A108" s="191">
        <v>2256</v>
      </c>
      <c r="B108" s="227" t="s">
        <v>140</v>
      </c>
      <c r="C108" s="865">
        <f>SUMPRODUCT(SUMIF('Sch Parent Trial Balance Input'!$A:$A,'Sch Parent TB Converter'!$G108:$EC108,'Sch Parent Trial Balance Input'!C:C))</f>
        <v>0</v>
      </c>
      <c r="D108" s="865">
        <f>SUMPRODUCT(SUMIF('Sch Parent Trial Balance Input'!$A:$A,'Sch Parent TB Converter'!$G108:$EC108,'Sch Parent Trial Balance Input'!D:D))</f>
        <v>0</v>
      </c>
      <c r="E108" s="865">
        <f>SUMPRODUCT(SUMIF('Sch Parent Trial Balance Input'!$A:$A,'Sch Parent TB Converter'!$G108:$EC108,'Sch Parent Trial Balance Input'!E:E))</f>
        <v>0</v>
      </c>
      <c r="F108" s="865"/>
      <c r="G108" s="132"/>
      <c r="H108" s="132"/>
      <c r="I108" s="132"/>
      <c r="J108" s="132"/>
      <c r="K108" s="132"/>
      <c r="L108" s="132"/>
      <c r="M108" s="132"/>
      <c r="N108" s="132"/>
      <c r="O108" s="132"/>
      <c r="P108" s="132"/>
      <c r="Q108" s="132"/>
      <c r="R108" s="132"/>
      <c r="S108" s="132"/>
      <c r="T108" s="132"/>
      <c r="U108" s="132"/>
      <c r="V108" s="132"/>
      <c r="W108" s="132"/>
      <c r="X108" s="132"/>
      <c r="Y108" s="132"/>
      <c r="Z108" s="132"/>
      <c r="AA108" s="132"/>
      <c r="AB108" s="132"/>
      <c r="AC108" s="132"/>
      <c r="AD108" s="132"/>
      <c r="AE108" s="132"/>
      <c r="AF108" s="132"/>
      <c r="AG108" s="132"/>
      <c r="AH108" s="132"/>
      <c r="AI108" s="132"/>
      <c r="AJ108" s="132"/>
      <c r="AK108" s="132"/>
      <c r="AL108" s="132"/>
      <c r="AM108" s="132"/>
      <c r="AN108" s="132"/>
      <c r="AO108" s="132"/>
      <c r="AP108" s="132"/>
      <c r="AQ108" s="132"/>
      <c r="AR108" s="132"/>
      <c r="AS108" s="132"/>
      <c r="AT108" s="132"/>
      <c r="AU108" s="132"/>
      <c r="AV108" s="132"/>
      <c r="AW108" s="132"/>
      <c r="AX108" s="132"/>
      <c r="AY108" s="132"/>
      <c r="AZ108" s="132"/>
      <c r="BA108" s="132"/>
      <c r="BB108" s="132"/>
      <c r="BC108" s="132"/>
      <c r="BD108" s="132"/>
      <c r="BE108" s="132"/>
      <c r="BF108" s="132"/>
      <c r="BG108" s="132"/>
      <c r="BH108" s="132"/>
      <c r="BI108" s="132"/>
      <c r="BJ108" s="132"/>
      <c r="BK108" s="132"/>
      <c r="BL108" s="132"/>
      <c r="BM108" s="132"/>
      <c r="BN108" s="132"/>
      <c r="BO108" s="132"/>
      <c r="BP108" s="132"/>
      <c r="BQ108" s="132"/>
      <c r="BR108" s="132"/>
      <c r="BS108" s="132"/>
      <c r="BT108" s="132"/>
      <c r="BU108" s="132"/>
      <c r="BV108" s="132"/>
      <c r="BW108" s="132"/>
      <c r="BX108" s="132"/>
      <c r="BY108" s="132"/>
      <c r="BZ108" s="132"/>
      <c r="CA108" s="132"/>
      <c r="CB108" s="132"/>
      <c r="CC108" s="132"/>
      <c r="CD108" s="132"/>
      <c r="CE108" s="132"/>
      <c r="CF108" s="132"/>
      <c r="CG108" s="132"/>
      <c r="CH108" s="132"/>
      <c r="CI108" s="132"/>
      <c r="CJ108" s="132"/>
      <c r="CK108" s="132"/>
      <c r="CL108" s="132"/>
      <c r="CM108" s="132"/>
      <c r="CN108" s="132"/>
      <c r="CO108" s="132"/>
      <c r="CP108" s="132"/>
      <c r="CQ108" s="132"/>
      <c r="CR108" s="132"/>
      <c r="CS108" s="132"/>
      <c r="CT108" s="132"/>
      <c r="CU108" s="132"/>
      <c r="CV108" s="132"/>
      <c r="CW108" s="132"/>
      <c r="CX108" s="132"/>
      <c r="CY108" s="132"/>
      <c r="CZ108" s="132"/>
      <c r="DA108" s="132"/>
      <c r="DB108" s="132"/>
      <c r="DC108" s="132"/>
      <c r="DD108" s="132"/>
      <c r="DE108" s="132"/>
      <c r="DF108" s="132"/>
      <c r="DG108" s="132"/>
      <c r="DH108" s="132"/>
      <c r="DI108" s="132"/>
      <c r="DJ108" s="132"/>
      <c r="DK108" s="132"/>
      <c r="DL108" s="132"/>
      <c r="DM108" s="132"/>
      <c r="DN108" s="132"/>
      <c r="DO108" s="132"/>
      <c r="DP108" s="132"/>
      <c r="DQ108" s="132"/>
      <c r="DR108" s="132"/>
      <c r="DS108" s="132"/>
      <c r="DT108" s="132"/>
      <c r="DU108" s="132"/>
      <c r="DV108" s="132"/>
      <c r="DW108" s="132"/>
      <c r="DX108" s="132"/>
      <c r="DY108" s="132"/>
      <c r="DZ108" s="132"/>
      <c r="EA108" s="132"/>
      <c r="EB108" s="132"/>
      <c r="EC108" s="615"/>
      <c r="ED108" s="182" t="str">
        <f t="shared" si="1"/>
        <v>xxxxxxxxxxxxxxxxxxxxxxxxxxxxxxxxxxxxxxxxxxxxxxxxxxxxxxxxxxxxxxxxxxxxxxxxxxxxxxxxxxxxxxxxxxxxxxxxxxxxxxxxxxxxxxxxxxxxxxxxxxxxxxxx</v>
      </c>
    </row>
    <row r="109" spans="1:134" x14ac:dyDescent="0.25">
      <c r="A109" s="191">
        <v>2250</v>
      </c>
      <c r="B109" s="227" t="s">
        <v>139</v>
      </c>
      <c r="C109" s="865">
        <f>SUMPRODUCT(SUMIF('Sch Parent Trial Balance Input'!$A:$A,'Sch Parent TB Converter'!$G109:$EC109,'Sch Parent Trial Balance Input'!C:C))</f>
        <v>0</v>
      </c>
      <c r="D109" s="865">
        <f>SUMPRODUCT(SUMIF('Sch Parent Trial Balance Input'!$A:$A,'Sch Parent TB Converter'!$G109:$EC109,'Sch Parent Trial Balance Input'!D:D))</f>
        <v>0</v>
      </c>
      <c r="E109" s="865">
        <f>SUMPRODUCT(SUMIF('Sch Parent Trial Balance Input'!$A:$A,'Sch Parent TB Converter'!$G109:$EC109,'Sch Parent Trial Balance Input'!E:E))</f>
        <v>0</v>
      </c>
      <c r="F109" s="865"/>
      <c r="G109" s="132"/>
      <c r="H109" s="132"/>
      <c r="I109" s="132"/>
      <c r="J109" s="132"/>
      <c r="K109" s="132"/>
      <c r="L109" s="132"/>
      <c r="M109" s="132"/>
      <c r="N109" s="132"/>
      <c r="O109" s="132"/>
      <c r="P109" s="132"/>
      <c r="Q109" s="132"/>
      <c r="R109" s="132"/>
      <c r="S109" s="132"/>
      <c r="T109" s="132"/>
      <c r="U109" s="132"/>
      <c r="V109" s="132"/>
      <c r="W109" s="132"/>
      <c r="X109" s="132"/>
      <c r="Y109" s="132"/>
      <c r="Z109" s="132"/>
      <c r="AA109" s="132"/>
      <c r="AB109" s="132"/>
      <c r="AC109" s="132"/>
      <c r="AD109" s="132"/>
      <c r="AE109" s="132"/>
      <c r="AF109" s="132"/>
      <c r="AG109" s="132"/>
      <c r="AH109" s="132"/>
      <c r="AI109" s="132"/>
      <c r="AJ109" s="132"/>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c r="CL109" s="132"/>
      <c r="CM109" s="132"/>
      <c r="CN109" s="132"/>
      <c r="CO109" s="132"/>
      <c r="CP109" s="132"/>
      <c r="CQ109" s="132"/>
      <c r="CR109" s="132"/>
      <c r="CS109" s="132"/>
      <c r="CT109" s="132"/>
      <c r="CU109" s="132"/>
      <c r="CV109" s="132"/>
      <c r="CW109" s="132"/>
      <c r="CX109" s="132"/>
      <c r="CY109" s="132"/>
      <c r="CZ109" s="132"/>
      <c r="DA109" s="132"/>
      <c r="DB109" s="132"/>
      <c r="DC109" s="132"/>
      <c r="DD109" s="132"/>
      <c r="DE109" s="132"/>
      <c r="DF109" s="132"/>
      <c r="DG109" s="132"/>
      <c r="DH109" s="132"/>
      <c r="DI109" s="132"/>
      <c r="DJ109" s="132"/>
      <c r="DK109" s="132"/>
      <c r="DL109" s="132"/>
      <c r="DM109" s="132"/>
      <c r="DN109" s="132"/>
      <c r="DO109" s="132"/>
      <c r="DP109" s="132"/>
      <c r="DQ109" s="132"/>
      <c r="DR109" s="132"/>
      <c r="DS109" s="132"/>
      <c r="DT109" s="132"/>
      <c r="DU109" s="132"/>
      <c r="DV109" s="132"/>
      <c r="DW109" s="132"/>
      <c r="DX109" s="132"/>
      <c r="DY109" s="132"/>
      <c r="DZ109" s="132"/>
      <c r="EA109" s="132"/>
      <c r="EB109" s="132"/>
      <c r="EC109" s="615"/>
      <c r="ED109" s="182" t="str">
        <f t="shared" si="1"/>
        <v>xxxxxxxxxxxxxxxxxxxxxxxxxxxxxxxxxxxxxxxxxxxxxxxxxxxxxxxxxxxxxxxxxxxxxxxxxxxxxxxxxxxxxxxxxxxxxxxxxxxxxxxxxxxxxxxxxxxxxxxxxxxxxxxx</v>
      </c>
    </row>
    <row r="110" spans="1:134" x14ac:dyDescent="0.25">
      <c r="A110" s="191"/>
      <c r="B110" s="573"/>
      <c r="C110" s="865"/>
      <c r="D110" s="867"/>
      <c r="E110" s="867"/>
      <c r="F110" s="867"/>
      <c r="G110" s="625"/>
      <c r="H110" s="625"/>
      <c r="I110" s="625"/>
      <c r="J110" s="625"/>
      <c r="K110" s="625"/>
      <c r="L110" s="625"/>
      <c r="M110" s="625"/>
      <c r="N110" s="625"/>
      <c r="O110" s="625"/>
      <c r="P110" s="625"/>
      <c r="Q110" s="625"/>
      <c r="R110" s="625"/>
      <c r="S110" s="625"/>
      <c r="T110" s="625"/>
      <c r="U110" s="625"/>
      <c r="V110" s="625"/>
      <c r="W110" s="625"/>
      <c r="X110" s="625"/>
      <c r="Y110" s="625"/>
      <c r="Z110" s="625"/>
      <c r="AA110" s="625"/>
      <c r="AB110" s="625"/>
      <c r="AC110" s="625"/>
      <c r="AD110" s="625"/>
      <c r="AE110" s="625"/>
      <c r="AF110" s="625"/>
      <c r="AG110" s="625"/>
      <c r="AH110" s="625"/>
      <c r="AI110" s="625"/>
      <c r="AJ110" s="625"/>
      <c r="AK110" s="625"/>
      <c r="AL110" s="625"/>
      <c r="AM110" s="625"/>
      <c r="AN110" s="625"/>
      <c r="AO110" s="625"/>
      <c r="AP110" s="625"/>
      <c r="AQ110" s="625"/>
      <c r="AR110" s="625"/>
      <c r="AS110" s="625"/>
      <c r="AT110" s="625"/>
      <c r="AU110" s="625"/>
      <c r="AV110" s="625"/>
      <c r="AW110" s="625"/>
      <c r="AX110" s="625"/>
      <c r="AY110" s="625"/>
      <c r="AZ110" s="625"/>
      <c r="BA110" s="625"/>
      <c r="BB110" s="625"/>
      <c r="BC110" s="625"/>
      <c r="BD110" s="625"/>
      <c r="BE110" s="625"/>
      <c r="BF110" s="625"/>
      <c r="BG110" s="625"/>
      <c r="BH110" s="625"/>
      <c r="BI110" s="625"/>
      <c r="BJ110" s="625"/>
      <c r="BK110" s="625"/>
      <c r="BL110" s="625"/>
      <c r="BM110" s="625"/>
      <c r="BN110" s="625"/>
      <c r="BO110" s="625"/>
      <c r="BP110" s="625"/>
      <c r="BQ110" s="625"/>
      <c r="BR110" s="625"/>
      <c r="BS110" s="625"/>
      <c r="BT110" s="625"/>
      <c r="BU110" s="625"/>
      <c r="BV110" s="625"/>
      <c r="BW110" s="625"/>
      <c r="BX110" s="625"/>
      <c r="BY110" s="625"/>
      <c r="BZ110" s="625"/>
      <c r="CA110" s="625"/>
      <c r="CB110" s="625"/>
      <c r="CC110" s="625"/>
      <c r="CD110" s="625"/>
      <c r="CE110" s="625"/>
      <c r="CF110" s="625"/>
      <c r="CG110" s="625"/>
      <c r="CH110" s="625"/>
      <c r="CI110" s="625"/>
      <c r="CJ110" s="625"/>
      <c r="CK110" s="625"/>
      <c r="CL110" s="625"/>
      <c r="CM110" s="625"/>
      <c r="CN110" s="625"/>
      <c r="CO110" s="625"/>
      <c r="CP110" s="625"/>
      <c r="CQ110" s="625"/>
      <c r="CR110" s="625"/>
      <c r="CS110" s="625"/>
      <c r="CT110" s="625"/>
      <c r="CU110" s="625"/>
      <c r="CV110" s="625"/>
      <c r="CW110" s="625"/>
      <c r="CX110" s="625"/>
      <c r="CY110" s="625"/>
      <c r="CZ110" s="625"/>
      <c r="DA110" s="625"/>
      <c r="DB110" s="625"/>
      <c r="DC110" s="625"/>
      <c r="DD110" s="625"/>
      <c r="DE110" s="625"/>
      <c r="DF110" s="625"/>
      <c r="DG110" s="625"/>
      <c r="DH110" s="625"/>
      <c r="DI110" s="625"/>
      <c r="DJ110" s="625"/>
      <c r="DK110" s="625"/>
      <c r="DL110" s="625"/>
      <c r="DM110" s="625"/>
      <c r="DN110" s="625"/>
      <c r="DO110" s="625"/>
      <c r="DP110" s="625"/>
      <c r="DQ110" s="625"/>
      <c r="DR110" s="625"/>
      <c r="DS110" s="625"/>
      <c r="DT110" s="625"/>
      <c r="DU110" s="625"/>
      <c r="DV110" s="625"/>
      <c r="DW110" s="625"/>
      <c r="DX110" s="625"/>
      <c r="DY110" s="625"/>
      <c r="DZ110" s="625"/>
      <c r="EA110" s="625"/>
      <c r="EB110" s="625"/>
      <c r="EC110" s="626"/>
      <c r="ED110" s="182" t="str">
        <f t="shared" si="1"/>
        <v>xxxxxxxxxxxxxxxxxxxxxxxxxxxxxxxxxxxxxxxxxxxxxxxxxxxxxxxxxxxxxxxxxxxxxxxxxxxxxxxxxxxxxxxxxxxxxxxxxxxxxxxxxxxxxxxxxxxxxxxxxxxxxxxx</v>
      </c>
    </row>
    <row r="111" spans="1:134" x14ac:dyDescent="0.25">
      <c r="A111" s="191"/>
      <c r="B111" s="573"/>
      <c r="C111" s="865"/>
      <c r="D111" s="867"/>
      <c r="E111" s="867"/>
      <c r="F111" s="867"/>
      <c r="G111" s="625"/>
      <c r="H111" s="625"/>
      <c r="I111" s="625"/>
      <c r="J111" s="625"/>
      <c r="K111" s="625"/>
      <c r="L111" s="625"/>
      <c r="M111" s="625"/>
      <c r="N111" s="625"/>
      <c r="O111" s="625"/>
      <c r="P111" s="625"/>
      <c r="Q111" s="625"/>
      <c r="R111" s="625"/>
      <c r="S111" s="625"/>
      <c r="T111" s="625"/>
      <c r="U111" s="625"/>
      <c r="V111" s="625"/>
      <c r="W111" s="625"/>
      <c r="X111" s="625"/>
      <c r="Y111" s="625"/>
      <c r="Z111" s="625"/>
      <c r="AA111" s="625"/>
      <c r="AB111" s="625"/>
      <c r="AC111" s="625"/>
      <c r="AD111" s="625"/>
      <c r="AE111" s="625"/>
      <c r="AF111" s="625"/>
      <c r="AG111" s="625"/>
      <c r="AH111" s="625"/>
      <c r="AI111" s="625"/>
      <c r="AJ111" s="625"/>
      <c r="AK111" s="625"/>
      <c r="AL111" s="625"/>
      <c r="AM111" s="625"/>
      <c r="AN111" s="625"/>
      <c r="AO111" s="625"/>
      <c r="AP111" s="625"/>
      <c r="AQ111" s="625"/>
      <c r="AR111" s="625"/>
      <c r="AS111" s="625"/>
      <c r="AT111" s="625"/>
      <c r="AU111" s="625"/>
      <c r="AV111" s="625"/>
      <c r="AW111" s="625"/>
      <c r="AX111" s="625"/>
      <c r="AY111" s="625"/>
      <c r="AZ111" s="625"/>
      <c r="BA111" s="625"/>
      <c r="BB111" s="625"/>
      <c r="BC111" s="625"/>
      <c r="BD111" s="625"/>
      <c r="BE111" s="625"/>
      <c r="BF111" s="625"/>
      <c r="BG111" s="625"/>
      <c r="BH111" s="625"/>
      <c r="BI111" s="625"/>
      <c r="BJ111" s="625"/>
      <c r="BK111" s="625"/>
      <c r="BL111" s="625"/>
      <c r="BM111" s="625"/>
      <c r="BN111" s="625"/>
      <c r="BO111" s="625"/>
      <c r="BP111" s="625"/>
      <c r="BQ111" s="625"/>
      <c r="BR111" s="625"/>
      <c r="BS111" s="625"/>
      <c r="BT111" s="625"/>
      <c r="BU111" s="625"/>
      <c r="BV111" s="625"/>
      <c r="BW111" s="625"/>
      <c r="BX111" s="625"/>
      <c r="BY111" s="625"/>
      <c r="BZ111" s="625"/>
      <c r="CA111" s="625"/>
      <c r="CB111" s="625"/>
      <c r="CC111" s="625"/>
      <c r="CD111" s="625"/>
      <c r="CE111" s="625"/>
      <c r="CF111" s="625"/>
      <c r="CG111" s="625"/>
      <c r="CH111" s="625"/>
      <c r="CI111" s="625"/>
      <c r="CJ111" s="625"/>
      <c r="CK111" s="625"/>
      <c r="CL111" s="625"/>
      <c r="CM111" s="625"/>
      <c r="CN111" s="625"/>
      <c r="CO111" s="625"/>
      <c r="CP111" s="625"/>
      <c r="CQ111" s="625"/>
      <c r="CR111" s="625"/>
      <c r="CS111" s="625"/>
      <c r="CT111" s="625"/>
      <c r="CU111" s="625"/>
      <c r="CV111" s="625"/>
      <c r="CW111" s="625"/>
      <c r="CX111" s="625"/>
      <c r="CY111" s="625"/>
      <c r="CZ111" s="625"/>
      <c r="DA111" s="625"/>
      <c r="DB111" s="625"/>
      <c r="DC111" s="625"/>
      <c r="DD111" s="625"/>
      <c r="DE111" s="625"/>
      <c r="DF111" s="625"/>
      <c r="DG111" s="625"/>
      <c r="DH111" s="625"/>
      <c r="DI111" s="625"/>
      <c r="DJ111" s="625"/>
      <c r="DK111" s="625"/>
      <c r="DL111" s="625"/>
      <c r="DM111" s="625"/>
      <c r="DN111" s="625"/>
      <c r="DO111" s="625"/>
      <c r="DP111" s="625"/>
      <c r="DQ111" s="625"/>
      <c r="DR111" s="625"/>
      <c r="DS111" s="625"/>
      <c r="DT111" s="625"/>
      <c r="DU111" s="625"/>
      <c r="DV111" s="625"/>
      <c r="DW111" s="625"/>
      <c r="DX111" s="625"/>
      <c r="DY111" s="625"/>
      <c r="DZ111" s="625"/>
      <c r="EA111" s="625"/>
      <c r="EB111" s="625"/>
      <c r="EC111" s="626"/>
      <c r="ED111" s="182" t="str">
        <f t="shared" si="1"/>
        <v>xxxxxxxxxxxxxxxxxxxxxxxxxxxxxxxxxxxxxxxxxxxxxxxxxxxxxxxxxxxxxxxxxxxxxxxxxxxxxxxxxxxxxxxxxxxxxxxxxxxxxxxxxxxxxxxxxxxxxxxxxxxxxxxx</v>
      </c>
    </row>
    <row r="112" spans="1:134" ht="13" x14ac:dyDescent="0.25">
      <c r="A112" s="231"/>
      <c r="B112" s="237" t="s">
        <v>11</v>
      </c>
      <c r="C112" s="870"/>
      <c r="D112" s="871"/>
      <c r="E112" s="871"/>
      <c r="F112" s="871"/>
      <c r="G112" s="627"/>
      <c r="H112" s="627"/>
      <c r="I112" s="627"/>
      <c r="J112" s="627"/>
      <c r="K112" s="627"/>
      <c r="L112" s="627"/>
      <c r="M112" s="627"/>
      <c r="N112" s="627"/>
      <c r="O112" s="627"/>
      <c r="P112" s="627"/>
      <c r="Q112" s="627"/>
      <c r="R112" s="627"/>
      <c r="S112" s="627"/>
      <c r="T112" s="627"/>
      <c r="U112" s="627"/>
      <c r="V112" s="627"/>
      <c r="W112" s="627"/>
      <c r="X112" s="627"/>
      <c r="Y112" s="627"/>
      <c r="Z112" s="627"/>
      <c r="AA112" s="627"/>
      <c r="AB112" s="627"/>
      <c r="AC112" s="627"/>
      <c r="AD112" s="627"/>
      <c r="AE112" s="627"/>
      <c r="AF112" s="627"/>
      <c r="AG112" s="627"/>
      <c r="AH112" s="627"/>
      <c r="AI112" s="627"/>
      <c r="AJ112" s="627"/>
      <c r="AK112" s="627"/>
      <c r="AL112" s="627"/>
      <c r="AM112" s="627"/>
      <c r="AN112" s="627"/>
      <c r="AO112" s="627"/>
      <c r="AP112" s="627"/>
      <c r="AQ112" s="627"/>
      <c r="AR112" s="627"/>
      <c r="AS112" s="627"/>
      <c r="AT112" s="627"/>
      <c r="AU112" s="627"/>
      <c r="AV112" s="627"/>
      <c r="AW112" s="627"/>
      <c r="AX112" s="627"/>
      <c r="AY112" s="627"/>
      <c r="AZ112" s="627"/>
      <c r="BA112" s="627"/>
      <c r="BB112" s="627"/>
      <c r="BC112" s="627"/>
      <c r="BD112" s="627"/>
      <c r="BE112" s="627"/>
      <c r="BF112" s="627"/>
      <c r="BG112" s="627"/>
      <c r="BH112" s="627"/>
      <c r="BI112" s="627"/>
      <c r="BJ112" s="627"/>
      <c r="BK112" s="627"/>
      <c r="BL112" s="627"/>
      <c r="BM112" s="627"/>
      <c r="BN112" s="627"/>
      <c r="BO112" s="627"/>
      <c r="BP112" s="627"/>
      <c r="BQ112" s="627"/>
      <c r="BR112" s="627"/>
      <c r="BS112" s="627"/>
      <c r="BT112" s="627"/>
      <c r="BU112" s="627"/>
      <c r="BV112" s="627"/>
      <c r="BW112" s="627"/>
      <c r="BX112" s="627"/>
      <c r="BY112" s="627"/>
      <c r="BZ112" s="627"/>
      <c r="CA112" s="627"/>
      <c r="CB112" s="627"/>
      <c r="CC112" s="627"/>
      <c r="CD112" s="627"/>
      <c r="CE112" s="627"/>
      <c r="CF112" s="627"/>
      <c r="CG112" s="627"/>
      <c r="CH112" s="627"/>
      <c r="CI112" s="627"/>
      <c r="CJ112" s="627"/>
      <c r="CK112" s="627"/>
      <c r="CL112" s="627"/>
      <c r="CM112" s="627"/>
      <c r="CN112" s="627"/>
      <c r="CO112" s="627"/>
      <c r="CP112" s="627"/>
      <c r="CQ112" s="627"/>
      <c r="CR112" s="627"/>
      <c r="CS112" s="627"/>
      <c r="CT112" s="627"/>
      <c r="CU112" s="627"/>
      <c r="CV112" s="627"/>
      <c r="CW112" s="627"/>
      <c r="CX112" s="627"/>
      <c r="CY112" s="627"/>
      <c r="CZ112" s="627"/>
      <c r="DA112" s="627"/>
      <c r="DB112" s="627"/>
      <c r="DC112" s="627"/>
      <c r="DD112" s="627"/>
      <c r="DE112" s="627"/>
      <c r="DF112" s="627"/>
      <c r="DG112" s="627"/>
      <c r="DH112" s="627"/>
      <c r="DI112" s="627"/>
      <c r="DJ112" s="627"/>
      <c r="DK112" s="627"/>
      <c r="DL112" s="627"/>
      <c r="DM112" s="627"/>
      <c r="DN112" s="627"/>
      <c r="DO112" s="627"/>
      <c r="DP112" s="627"/>
      <c r="DQ112" s="627"/>
      <c r="DR112" s="627"/>
      <c r="DS112" s="627"/>
      <c r="DT112" s="627"/>
      <c r="DU112" s="627"/>
      <c r="DV112" s="627"/>
      <c r="DW112" s="627"/>
      <c r="DX112" s="627"/>
      <c r="DY112" s="627"/>
      <c r="DZ112" s="627"/>
      <c r="EA112" s="627"/>
      <c r="EB112" s="627"/>
      <c r="EC112" s="628"/>
      <c r="ED112" s="182" t="str">
        <f t="shared" si="1"/>
        <v>xxxxxxxxxxxxxxxxxxxxxxxxxxxxxxxxxxxxxxxxxxxxxxxxxxxxxxxxxxxxxxxxxxxxxxxxxxxxxxxxxxxxxxxxxxxxxxxxxxxxxxxxxxxxxxxxxxxxxxxxxxxxxxxx</v>
      </c>
    </row>
    <row r="113" spans="1:134" ht="13" x14ac:dyDescent="0.3">
      <c r="A113" s="230"/>
      <c r="B113" s="232" t="s">
        <v>212</v>
      </c>
      <c r="C113" s="868"/>
      <c r="D113" s="869"/>
      <c r="E113" s="869"/>
      <c r="F113" s="869"/>
      <c r="G113" s="616"/>
      <c r="H113" s="616"/>
      <c r="I113" s="616"/>
      <c r="J113" s="616"/>
      <c r="K113" s="616"/>
      <c r="L113" s="616"/>
      <c r="M113" s="616"/>
      <c r="N113" s="616"/>
      <c r="O113" s="616"/>
      <c r="P113" s="616"/>
      <c r="Q113" s="616"/>
      <c r="R113" s="616"/>
      <c r="S113" s="616"/>
      <c r="T113" s="616"/>
      <c r="U113" s="616"/>
      <c r="V113" s="616"/>
      <c r="W113" s="616"/>
      <c r="X113" s="616"/>
      <c r="Y113" s="616"/>
      <c r="Z113" s="616"/>
      <c r="AA113" s="616"/>
      <c r="AB113" s="616"/>
      <c r="AC113" s="616"/>
      <c r="AD113" s="616"/>
      <c r="AE113" s="616"/>
      <c r="AF113" s="616"/>
      <c r="AG113" s="616"/>
      <c r="AH113" s="616"/>
      <c r="AI113" s="616"/>
      <c r="AJ113" s="616"/>
      <c r="AK113" s="616"/>
      <c r="AL113" s="616"/>
      <c r="AM113" s="616"/>
      <c r="AN113" s="616"/>
      <c r="AO113" s="616"/>
      <c r="AP113" s="616"/>
      <c r="AQ113" s="616"/>
      <c r="AR113" s="616"/>
      <c r="AS113" s="616"/>
      <c r="AT113" s="616"/>
      <c r="AU113" s="616"/>
      <c r="AV113" s="616"/>
      <c r="AW113" s="616"/>
      <c r="AX113" s="616"/>
      <c r="AY113" s="616"/>
      <c r="AZ113" s="616"/>
      <c r="BA113" s="616"/>
      <c r="BB113" s="616"/>
      <c r="BC113" s="616"/>
      <c r="BD113" s="616"/>
      <c r="BE113" s="616"/>
      <c r="BF113" s="616"/>
      <c r="BG113" s="616"/>
      <c r="BH113" s="616"/>
      <c r="BI113" s="616"/>
      <c r="BJ113" s="616"/>
      <c r="BK113" s="616"/>
      <c r="BL113" s="616"/>
      <c r="BM113" s="616"/>
      <c r="BN113" s="616"/>
      <c r="BO113" s="616"/>
      <c r="BP113" s="616"/>
      <c r="BQ113" s="616"/>
      <c r="BR113" s="616"/>
      <c r="BS113" s="616"/>
      <c r="BT113" s="616"/>
      <c r="BU113" s="616"/>
      <c r="BV113" s="616"/>
      <c r="BW113" s="616"/>
      <c r="BX113" s="616"/>
      <c r="BY113" s="616"/>
      <c r="BZ113" s="616"/>
      <c r="CA113" s="616"/>
      <c r="CB113" s="616"/>
      <c r="CC113" s="616"/>
      <c r="CD113" s="616"/>
      <c r="CE113" s="616"/>
      <c r="CF113" s="616"/>
      <c r="CG113" s="616"/>
      <c r="CH113" s="616"/>
      <c r="CI113" s="616"/>
      <c r="CJ113" s="616"/>
      <c r="CK113" s="616"/>
      <c r="CL113" s="616"/>
      <c r="CM113" s="616"/>
      <c r="CN113" s="616"/>
      <c r="CO113" s="616"/>
      <c r="CP113" s="616"/>
      <c r="CQ113" s="616"/>
      <c r="CR113" s="616"/>
      <c r="CS113" s="616"/>
      <c r="CT113" s="616"/>
      <c r="CU113" s="616"/>
      <c r="CV113" s="616"/>
      <c r="CW113" s="616"/>
      <c r="CX113" s="616"/>
      <c r="CY113" s="616"/>
      <c r="CZ113" s="616"/>
      <c r="DA113" s="616"/>
      <c r="DB113" s="616"/>
      <c r="DC113" s="616"/>
      <c r="DD113" s="616"/>
      <c r="DE113" s="616"/>
      <c r="DF113" s="616"/>
      <c r="DG113" s="616"/>
      <c r="DH113" s="616"/>
      <c r="DI113" s="616"/>
      <c r="DJ113" s="616"/>
      <c r="DK113" s="616"/>
      <c r="DL113" s="616"/>
      <c r="DM113" s="616"/>
      <c r="DN113" s="616"/>
      <c r="DO113" s="616"/>
      <c r="DP113" s="616"/>
      <c r="DQ113" s="616"/>
      <c r="DR113" s="616"/>
      <c r="DS113" s="616"/>
      <c r="DT113" s="616"/>
      <c r="DU113" s="616"/>
      <c r="DV113" s="616"/>
      <c r="DW113" s="616"/>
      <c r="DX113" s="616"/>
      <c r="DY113" s="616"/>
      <c r="DZ113" s="616"/>
      <c r="EA113" s="616"/>
      <c r="EB113" s="616"/>
      <c r="EC113" s="617"/>
      <c r="ED113" s="182" t="str">
        <f t="shared" si="1"/>
        <v>xxxxxxxxxxxxxxxxxxxxxxxxxxxxxxxxxxxxxxxxxxxxxxxxxxxxxxxxxxxxxxxxxxxxxxxxxxxxxxxxxxxxxxxxxxxxxxxxxxxxxxxxxxxxxxxxxxxxxxxxxxxxxxxx</v>
      </c>
    </row>
    <row r="114" spans="1:134" ht="13" x14ac:dyDescent="0.3">
      <c r="A114" s="191"/>
      <c r="B114" s="561" t="s">
        <v>213</v>
      </c>
      <c r="C114" s="865"/>
      <c r="D114" s="867"/>
      <c r="E114" s="867"/>
      <c r="F114" s="867"/>
      <c r="G114" s="613"/>
      <c r="H114" s="613"/>
      <c r="I114" s="613"/>
      <c r="J114" s="613"/>
      <c r="K114" s="613"/>
      <c r="L114" s="613"/>
      <c r="M114" s="613"/>
      <c r="N114" s="613"/>
      <c r="O114" s="613"/>
      <c r="P114" s="613"/>
      <c r="Q114" s="613"/>
      <c r="R114" s="613"/>
      <c r="S114" s="613"/>
      <c r="T114" s="613"/>
      <c r="U114" s="613"/>
      <c r="V114" s="613"/>
      <c r="W114" s="613"/>
      <c r="X114" s="613"/>
      <c r="Y114" s="613"/>
      <c r="Z114" s="613"/>
      <c r="AA114" s="613"/>
      <c r="AB114" s="613"/>
      <c r="AC114" s="613"/>
      <c r="AD114" s="613"/>
      <c r="AE114" s="613"/>
      <c r="AF114" s="613"/>
      <c r="AG114" s="613"/>
      <c r="AH114" s="613"/>
      <c r="AI114" s="613"/>
      <c r="AJ114" s="613"/>
      <c r="AK114" s="613"/>
      <c r="AL114" s="613"/>
      <c r="AM114" s="613"/>
      <c r="AN114" s="613"/>
      <c r="AO114" s="613"/>
      <c r="AP114" s="613"/>
      <c r="AQ114" s="613"/>
      <c r="AR114" s="613"/>
      <c r="AS114" s="613"/>
      <c r="AT114" s="613"/>
      <c r="AU114" s="613"/>
      <c r="AV114" s="613"/>
      <c r="AW114" s="613"/>
      <c r="AX114" s="613"/>
      <c r="AY114" s="613"/>
      <c r="AZ114" s="613"/>
      <c r="BA114" s="613"/>
      <c r="BB114" s="613"/>
      <c r="BC114" s="613"/>
      <c r="BD114" s="613"/>
      <c r="BE114" s="613"/>
      <c r="BF114" s="613"/>
      <c r="BG114" s="613"/>
      <c r="BH114" s="613"/>
      <c r="BI114" s="613"/>
      <c r="BJ114" s="613"/>
      <c r="BK114" s="613"/>
      <c r="BL114" s="613"/>
      <c r="BM114" s="613"/>
      <c r="BN114" s="613"/>
      <c r="BO114" s="613"/>
      <c r="BP114" s="613"/>
      <c r="BQ114" s="613"/>
      <c r="BR114" s="613"/>
      <c r="BS114" s="613"/>
      <c r="BT114" s="613"/>
      <c r="BU114" s="613"/>
      <c r="BV114" s="613"/>
      <c r="BW114" s="613"/>
      <c r="BX114" s="613"/>
      <c r="BY114" s="613"/>
      <c r="BZ114" s="613"/>
      <c r="CA114" s="613"/>
      <c r="CB114" s="613"/>
      <c r="CC114" s="613"/>
      <c r="CD114" s="613"/>
      <c r="CE114" s="613"/>
      <c r="CF114" s="613"/>
      <c r="CG114" s="613"/>
      <c r="CH114" s="613"/>
      <c r="CI114" s="613"/>
      <c r="CJ114" s="613"/>
      <c r="CK114" s="613"/>
      <c r="CL114" s="613"/>
      <c r="CM114" s="613"/>
      <c r="CN114" s="613"/>
      <c r="CO114" s="613"/>
      <c r="CP114" s="613"/>
      <c r="CQ114" s="613"/>
      <c r="CR114" s="613"/>
      <c r="CS114" s="613"/>
      <c r="CT114" s="613"/>
      <c r="CU114" s="613"/>
      <c r="CV114" s="613"/>
      <c r="CW114" s="613"/>
      <c r="CX114" s="613"/>
      <c r="CY114" s="613"/>
      <c r="CZ114" s="613"/>
      <c r="DA114" s="613"/>
      <c r="DB114" s="613"/>
      <c r="DC114" s="613"/>
      <c r="DD114" s="613"/>
      <c r="DE114" s="613"/>
      <c r="DF114" s="613"/>
      <c r="DG114" s="613"/>
      <c r="DH114" s="613"/>
      <c r="DI114" s="613"/>
      <c r="DJ114" s="613"/>
      <c r="DK114" s="613"/>
      <c r="DL114" s="613"/>
      <c r="DM114" s="613"/>
      <c r="DN114" s="613"/>
      <c r="DO114" s="613"/>
      <c r="DP114" s="613"/>
      <c r="DQ114" s="613"/>
      <c r="DR114" s="613"/>
      <c r="DS114" s="613"/>
      <c r="DT114" s="613"/>
      <c r="DU114" s="613"/>
      <c r="DV114" s="613"/>
      <c r="DW114" s="613"/>
      <c r="DX114" s="613"/>
      <c r="DY114" s="613"/>
      <c r="DZ114" s="613"/>
      <c r="EA114" s="613"/>
      <c r="EB114" s="613"/>
      <c r="EC114" s="614"/>
      <c r="ED114" s="182" t="str">
        <f t="shared" si="1"/>
        <v>xxxxxxxxxxxxxxxxxxxxxxxxxxxxxxxxxxxxxxxxxxxxxxxxxxxxxxxxxxxxxxxxxxxxxxxxxxxxxxxxxxxxxxxxxxxxxxxxxxxxxxxxxxxxxxxxxxxxxxxxxxxxxxxx</v>
      </c>
    </row>
    <row r="115" spans="1:134" x14ac:dyDescent="0.25">
      <c r="A115" s="191">
        <v>5109</v>
      </c>
      <c r="B115" s="60" t="s">
        <v>214</v>
      </c>
      <c r="C115" s="865">
        <f>SUMPRODUCT(SUMIF('Sch Parent Trial Balance Input'!$A:$A,'Sch Parent TB Converter'!$G115:$EC115,'Sch Parent Trial Balance Input'!C:C))</f>
        <v>0</v>
      </c>
      <c r="D115" s="865">
        <f>SUMPRODUCT(SUMIF('Sch Parent Trial Balance Input'!$A:$A,'Sch Parent TB Converter'!$G115:$EC115,'Sch Parent Trial Balance Input'!D:D))</f>
        <v>0</v>
      </c>
      <c r="E115" s="865">
        <f>SUMPRODUCT(SUMIF('Sch Parent Trial Balance Input'!$A:$A,'Sch Parent TB Converter'!$G115:$EC115,'Sch Parent Trial Balance Input'!E:E))</f>
        <v>0</v>
      </c>
      <c r="F115" s="865">
        <f>SUMPRODUCT(SUMIF('Sch Parent Trial Balance Input'!$A:$A,'Sch Parent TB Converter'!$G115:$EC115,'Sch Parent Trial Balance Input'!F:F))</f>
        <v>0</v>
      </c>
      <c r="G115" s="132"/>
      <c r="H115" s="132"/>
      <c r="I115" s="182"/>
      <c r="J115" s="132"/>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c r="AI115" s="132"/>
      <c r="AJ115" s="132"/>
      <c r="AK115" s="132"/>
      <c r="AL115" s="132"/>
      <c r="AM115" s="132"/>
      <c r="AN115" s="132"/>
      <c r="AO115" s="132"/>
      <c r="AP115" s="132"/>
      <c r="AQ115" s="132"/>
      <c r="AR115" s="132"/>
      <c r="AS115" s="132"/>
      <c r="AT115" s="132"/>
      <c r="AU115" s="132"/>
      <c r="AV115" s="132"/>
      <c r="AW115" s="132"/>
      <c r="AX115" s="132"/>
      <c r="AY115" s="132"/>
      <c r="AZ115" s="132"/>
      <c r="BA115" s="132"/>
      <c r="BB115" s="132"/>
      <c r="BC115" s="132"/>
      <c r="BD115" s="132"/>
      <c r="BE115" s="132"/>
      <c r="BF115" s="132"/>
      <c r="BG115" s="132"/>
      <c r="BH115" s="132"/>
      <c r="BI115" s="132"/>
      <c r="BJ115" s="132"/>
      <c r="BK115" s="132"/>
      <c r="BL115" s="132"/>
      <c r="BM115" s="132"/>
      <c r="BN115" s="132"/>
      <c r="BO115" s="132"/>
      <c r="BP115" s="132"/>
      <c r="BQ115" s="132"/>
      <c r="BR115" s="132"/>
      <c r="BS115" s="132"/>
      <c r="BT115" s="132"/>
      <c r="BU115" s="132"/>
      <c r="BV115" s="132"/>
      <c r="BW115" s="132"/>
      <c r="BX115" s="132"/>
      <c r="BY115" s="132"/>
      <c r="BZ115" s="132"/>
      <c r="CA115" s="132"/>
      <c r="CB115" s="132"/>
      <c r="CC115" s="132"/>
      <c r="CD115" s="132"/>
      <c r="CE115" s="132"/>
      <c r="CF115" s="132"/>
      <c r="CG115" s="132"/>
      <c r="CH115" s="132"/>
      <c r="CI115" s="132"/>
      <c r="CJ115" s="132"/>
      <c r="CK115" s="132"/>
      <c r="CL115" s="132"/>
      <c r="CM115" s="132"/>
      <c r="CN115" s="132"/>
      <c r="CO115" s="132"/>
      <c r="CP115" s="132"/>
      <c r="CQ115" s="132"/>
      <c r="CR115" s="132"/>
      <c r="CS115" s="132"/>
      <c r="CT115" s="132"/>
      <c r="CU115" s="132"/>
      <c r="CV115" s="132"/>
      <c r="CW115" s="132"/>
      <c r="CX115" s="132"/>
      <c r="CY115" s="132"/>
      <c r="CZ115" s="132"/>
      <c r="DA115" s="132"/>
      <c r="DB115" s="132"/>
      <c r="DC115" s="132"/>
      <c r="DD115" s="132"/>
      <c r="DE115" s="132"/>
      <c r="DF115" s="132"/>
      <c r="DG115" s="132"/>
      <c r="DH115" s="132"/>
      <c r="DI115" s="132"/>
      <c r="DJ115" s="132"/>
      <c r="DK115" s="132"/>
      <c r="DL115" s="132"/>
      <c r="DM115" s="132"/>
      <c r="DN115" s="132"/>
      <c r="DO115" s="132"/>
      <c r="DP115" s="132"/>
      <c r="DQ115" s="132"/>
      <c r="DR115" s="132"/>
      <c r="DS115" s="132"/>
      <c r="DT115" s="132"/>
      <c r="DU115" s="132"/>
      <c r="DV115" s="132"/>
      <c r="DW115" s="132"/>
      <c r="DX115" s="132"/>
      <c r="DY115" s="132"/>
      <c r="DZ115" s="132"/>
      <c r="EA115" s="132"/>
      <c r="EB115" s="132"/>
      <c r="EC115" s="615"/>
      <c r="ED115" s="182" t="str">
        <f t="shared" si="1"/>
        <v>xxxxxxxxxxxxxxxxxxxxxxxxxxxxxxxxxxxxxxxxxxxxxxxxxxxxxxxxxxxxxxxxxxxxxxxxxxxxxxxxxxxxxxxxxxxxxxxxxxxxxxxxxxxxxxxxxxxxxxxxxxxxxxxx</v>
      </c>
    </row>
    <row r="116" spans="1:134" x14ac:dyDescent="0.25">
      <c r="A116" s="1103">
        <v>5120</v>
      </c>
      <c r="B116" s="1104" t="s">
        <v>215</v>
      </c>
      <c r="C116" s="865">
        <f>SUMPRODUCT(SUMIF('Sch Parent Trial Balance Input'!$A:$A,'Sch Parent TB Converter'!$G116:$EC116,'Sch Parent Trial Balance Input'!C:C))</f>
        <v>0</v>
      </c>
      <c r="D116" s="865">
        <f>SUMPRODUCT(SUMIF('Sch Parent Trial Balance Input'!$A:$A,'Sch Parent TB Converter'!$G116:$EC116,'Sch Parent Trial Balance Input'!D:D))</f>
        <v>0</v>
      </c>
      <c r="E116" s="865">
        <f>SUMPRODUCT(SUMIF('Sch Parent Trial Balance Input'!$A:$A,'Sch Parent TB Converter'!$G116:$EC116,'Sch Parent Trial Balance Input'!E:E))</f>
        <v>0</v>
      </c>
      <c r="F116" s="865">
        <f>SUMPRODUCT(SUMIF('Sch Parent Trial Balance Input'!$A:$A,'Sch Parent TB Converter'!$G116:$EC116,'Sch Parent Trial Balance Input'!F:F))</f>
        <v>0</v>
      </c>
      <c r="G116" s="132"/>
      <c r="H116" s="132"/>
      <c r="I116" s="132"/>
      <c r="J116" s="132"/>
      <c r="K116" s="132"/>
      <c r="L116" s="132"/>
      <c r="M116" s="132"/>
      <c r="N116" s="132"/>
      <c r="O116" s="132"/>
      <c r="P116" s="132"/>
      <c r="Q116" s="132"/>
      <c r="R116" s="132"/>
      <c r="S116" s="132"/>
      <c r="T116" s="132"/>
      <c r="U116" s="132"/>
      <c r="V116" s="132"/>
      <c r="W116" s="132"/>
      <c r="X116" s="132"/>
      <c r="Y116" s="132"/>
      <c r="Z116" s="132"/>
      <c r="AA116" s="132"/>
      <c r="AB116" s="132"/>
      <c r="AC116" s="132"/>
      <c r="AD116" s="132"/>
      <c r="AE116" s="132"/>
      <c r="AF116" s="132"/>
      <c r="AG116" s="132"/>
      <c r="AH116" s="132"/>
      <c r="AI116" s="132"/>
      <c r="AJ116" s="132"/>
      <c r="AK116" s="132"/>
      <c r="AL116" s="132"/>
      <c r="AM116" s="132"/>
      <c r="AN116" s="132"/>
      <c r="AO116" s="132"/>
      <c r="AP116" s="132"/>
      <c r="AQ116" s="132"/>
      <c r="AR116" s="132"/>
      <c r="AS116" s="132"/>
      <c r="AT116" s="132"/>
      <c r="AU116" s="132"/>
      <c r="AV116" s="132"/>
      <c r="AW116" s="132"/>
      <c r="AX116" s="132"/>
      <c r="AY116" s="132"/>
      <c r="AZ116" s="132"/>
      <c r="BA116" s="132"/>
      <c r="BB116" s="132"/>
      <c r="BC116" s="132"/>
      <c r="BD116" s="132"/>
      <c r="BE116" s="132"/>
      <c r="BF116" s="132"/>
      <c r="BG116" s="132"/>
      <c r="BH116" s="132"/>
      <c r="BI116" s="132"/>
      <c r="BJ116" s="132"/>
      <c r="BK116" s="132"/>
      <c r="BL116" s="132"/>
      <c r="BM116" s="132"/>
      <c r="BN116" s="132"/>
      <c r="BO116" s="132"/>
      <c r="BP116" s="132"/>
      <c r="BQ116" s="132"/>
      <c r="BR116" s="132"/>
      <c r="BS116" s="132"/>
      <c r="BT116" s="132"/>
      <c r="BU116" s="132"/>
      <c r="BV116" s="132"/>
      <c r="BW116" s="132"/>
      <c r="BX116" s="132"/>
      <c r="BY116" s="132"/>
      <c r="BZ116" s="132"/>
      <c r="CA116" s="132"/>
      <c r="CB116" s="132"/>
      <c r="CC116" s="132"/>
      <c r="CD116" s="132"/>
      <c r="CE116" s="132"/>
      <c r="CF116" s="132"/>
      <c r="CG116" s="132"/>
      <c r="CH116" s="132"/>
      <c r="CI116" s="132"/>
      <c r="CJ116" s="132"/>
      <c r="CK116" s="132"/>
      <c r="CL116" s="132"/>
      <c r="CM116" s="132"/>
      <c r="CN116" s="132"/>
      <c r="CO116" s="132"/>
      <c r="CP116" s="132"/>
      <c r="CQ116" s="132"/>
      <c r="CR116" s="132"/>
      <c r="CS116" s="132"/>
      <c r="CT116" s="132"/>
      <c r="CU116" s="132"/>
      <c r="CV116" s="132"/>
      <c r="CW116" s="132"/>
      <c r="CX116" s="132"/>
      <c r="CY116" s="132"/>
      <c r="CZ116" s="132"/>
      <c r="DA116" s="132"/>
      <c r="DB116" s="132"/>
      <c r="DC116" s="132"/>
      <c r="DD116" s="132"/>
      <c r="DE116" s="132"/>
      <c r="DF116" s="132"/>
      <c r="DG116" s="132"/>
      <c r="DH116" s="132"/>
      <c r="DI116" s="132"/>
      <c r="DJ116" s="132"/>
      <c r="DK116" s="132"/>
      <c r="DL116" s="132"/>
      <c r="DM116" s="132"/>
      <c r="DN116" s="132"/>
      <c r="DO116" s="132"/>
      <c r="DP116" s="132"/>
      <c r="DQ116" s="132"/>
      <c r="DR116" s="132"/>
      <c r="DS116" s="132"/>
      <c r="DT116" s="132"/>
      <c r="DU116" s="132"/>
      <c r="DV116" s="132"/>
      <c r="DW116" s="132"/>
      <c r="DX116" s="132"/>
      <c r="DY116" s="132"/>
      <c r="DZ116" s="132"/>
      <c r="EA116" s="132"/>
      <c r="EB116" s="132"/>
      <c r="EC116" s="615"/>
      <c r="ED116" s="182" t="str">
        <f t="shared" si="1"/>
        <v>xxxxxxxxxxxxxxxxxxxxxxxxxxxxxxxxxxxxxxxxxxxxxxxxxxxxxxxxxxxxxxxxxxxxxxxxxxxxxxxxxxxxxxxxxxxxxxxxxxxxxxxxxxxxxxxxxxxxxxxxxxxxxxxx</v>
      </c>
    </row>
    <row r="117" spans="1:134" x14ac:dyDescent="0.25">
      <c r="A117" s="191">
        <v>5210</v>
      </c>
      <c r="B117" s="227" t="s">
        <v>216</v>
      </c>
      <c r="C117" s="865">
        <f>SUMPRODUCT(SUMIF('Sch Parent Trial Balance Input'!$A:$A,'Sch Parent TB Converter'!$G117:$EC117,'Sch Parent Trial Balance Input'!C:C))</f>
        <v>0</v>
      </c>
      <c r="D117" s="865">
        <f>SUMPRODUCT(SUMIF('Sch Parent Trial Balance Input'!$A:$A,'Sch Parent TB Converter'!$G117:$EC117,'Sch Parent Trial Balance Input'!D:D))</f>
        <v>0</v>
      </c>
      <c r="E117" s="865">
        <f>SUMPRODUCT(SUMIF('Sch Parent Trial Balance Input'!$A:$A,'Sch Parent TB Converter'!$G117:$EC117,'Sch Parent Trial Balance Input'!E:E))</f>
        <v>0</v>
      </c>
      <c r="F117" s="865">
        <f>SUMPRODUCT(SUMIF('Sch Parent Trial Balance Input'!$A:$A,'Sch Parent TB Converter'!$G117:$EC117,'Sch Parent Trial Balance Input'!F:F))</f>
        <v>0</v>
      </c>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2"/>
      <c r="AH117" s="132"/>
      <c r="AI117" s="132"/>
      <c r="AJ117" s="132"/>
      <c r="AK117" s="132"/>
      <c r="AL117" s="132"/>
      <c r="AM117" s="132"/>
      <c r="AN117" s="132"/>
      <c r="AO117" s="132"/>
      <c r="AP117" s="132"/>
      <c r="AQ117" s="132"/>
      <c r="AR117" s="132"/>
      <c r="AS117" s="132"/>
      <c r="AT117" s="132"/>
      <c r="AU117" s="132"/>
      <c r="AV117" s="132"/>
      <c r="AW117" s="132"/>
      <c r="AX117" s="132"/>
      <c r="AY117" s="132"/>
      <c r="AZ117" s="132"/>
      <c r="BA117" s="132"/>
      <c r="BB117" s="132"/>
      <c r="BC117" s="132"/>
      <c r="BD117" s="132"/>
      <c r="BE117" s="132"/>
      <c r="BF117" s="132"/>
      <c r="BG117" s="132"/>
      <c r="BH117" s="132"/>
      <c r="BI117" s="132"/>
      <c r="BJ117" s="132"/>
      <c r="BK117" s="132"/>
      <c r="BL117" s="132"/>
      <c r="BM117" s="132"/>
      <c r="BN117" s="132"/>
      <c r="BO117" s="132"/>
      <c r="BP117" s="132"/>
      <c r="BQ117" s="132"/>
      <c r="BR117" s="132"/>
      <c r="BS117" s="132"/>
      <c r="BT117" s="132"/>
      <c r="BU117" s="132"/>
      <c r="BV117" s="132"/>
      <c r="BW117" s="132"/>
      <c r="BX117" s="132"/>
      <c r="BY117" s="132"/>
      <c r="BZ117" s="132"/>
      <c r="CA117" s="132"/>
      <c r="CB117" s="132"/>
      <c r="CC117" s="132"/>
      <c r="CD117" s="132"/>
      <c r="CE117" s="132"/>
      <c r="CF117" s="132"/>
      <c r="CG117" s="132"/>
      <c r="CH117" s="132"/>
      <c r="CI117" s="132"/>
      <c r="CJ117" s="132"/>
      <c r="CK117" s="132"/>
      <c r="CL117" s="132"/>
      <c r="CM117" s="132"/>
      <c r="CN117" s="132"/>
      <c r="CO117" s="132"/>
      <c r="CP117" s="132"/>
      <c r="CQ117" s="132"/>
      <c r="CR117" s="132"/>
      <c r="CS117" s="132"/>
      <c r="CT117" s="132"/>
      <c r="CU117" s="132"/>
      <c r="CV117" s="132"/>
      <c r="CW117" s="132"/>
      <c r="CX117" s="132"/>
      <c r="CY117" s="132"/>
      <c r="CZ117" s="132"/>
      <c r="DA117" s="132"/>
      <c r="DB117" s="132"/>
      <c r="DC117" s="132"/>
      <c r="DD117" s="132"/>
      <c r="DE117" s="132"/>
      <c r="DF117" s="132"/>
      <c r="DG117" s="132"/>
      <c r="DH117" s="132"/>
      <c r="DI117" s="132"/>
      <c r="DJ117" s="132"/>
      <c r="DK117" s="132"/>
      <c r="DL117" s="132"/>
      <c r="DM117" s="132"/>
      <c r="DN117" s="132"/>
      <c r="DO117" s="132"/>
      <c r="DP117" s="132"/>
      <c r="DQ117" s="132"/>
      <c r="DR117" s="132"/>
      <c r="DS117" s="132"/>
      <c r="DT117" s="132"/>
      <c r="DU117" s="132"/>
      <c r="DV117" s="132"/>
      <c r="DW117" s="132"/>
      <c r="DX117" s="132"/>
      <c r="DY117" s="132"/>
      <c r="DZ117" s="132"/>
      <c r="EA117" s="132"/>
      <c r="EB117" s="132"/>
      <c r="EC117" s="615"/>
      <c r="ED117" s="182" t="str">
        <f t="shared" si="1"/>
        <v>xxxxxxxxxxxxxxxxxxxxxxxxxxxxxxxxxxxxxxxxxxxxxxxxxxxxxxxxxxxxxxxxxxxxxxxxxxxxxxxxxxxxxxxxxxxxxxxxxxxxxxxxxxxxxxxxxxxxxxxxxxxxxxxx</v>
      </c>
    </row>
    <row r="118" spans="1:134" x14ac:dyDescent="0.25">
      <c r="A118" s="191"/>
      <c r="B118" s="5"/>
      <c r="C118" s="865"/>
      <c r="D118" s="867"/>
      <c r="E118" s="867"/>
      <c r="F118" s="867"/>
      <c r="G118" s="132"/>
      <c r="H118" s="132"/>
      <c r="I118" s="132"/>
      <c r="J118" s="132"/>
      <c r="K118" s="132"/>
      <c r="L118" s="132"/>
      <c r="M118" s="132"/>
      <c r="N118" s="132"/>
      <c r="O118" s="132"/>
      <c r="P118" s="132"/>
      <c r="Q118" s="132"/>
      <c r="R118" s="132"/>
      <c r="S118" s="132"/>
      <c r="T118" s="132"/>
      <c r="U118" s="132"/>
      <c r="V118" s="132"/>
      <c r="W118" s="132"/>
      <c r="X118" s="132"/>
      <c r="Y118" s="132"/>
      <c r="Z118" s="132"/>
      <c r="AA118" s="132"/>
      <c r="AB118" s="132"/>
      <c r="AC118" s="132"/>
      <c r="AD118" s="132"/>
      <c r="AE118" s="132"/>
      <c r="AF118" s="132"/>
      <c r="AG118" s="132"/>
      <c r="AH118" s="132"/>
      <c r="AI118" s="132"/>
      <c r="AJ118" s="132"/>
      <c r="AK118" s="132"/>
      <c r="AL118" s="132"/>
      <c r="AM118" s="132"/>
      <c r="AN118" s="132"/>
      <c r="AO118" s="132"/>
      <c r="AP118" s="132"/>
      <c r="AQ118" s="132"/>
      <c r="AR118" s="132"/>
      <c r="AS118" s="132"/>
      <c r="AT118" s="132"/>
      <c r="AU118" s="132"/>
      <c r="AV118" s="132"/>
      <c r="AW118" s="132"/>
      <c r="AX118" s="132"/>
      <c r="AY118" s="132"/>
      <c r="AZ118" s="132"/>
      <c r="BA118" s="132"/>
      <c r="BB118" s="132"/>
      <c r="BC118" s="132"/>
      <c r="BD118" s="132"/>
      <c r="BE118" s="132"/>
      <c r="BF118" s="132"/>
      <c r="BG118" s="132"/>
      <c r="BH118" s="132"/>
      <c r="BI118" s="132"/>
      <c r="BJ118" s="132"/>
      <c r="BK118" s="132"/>
      <c r="BL118" s="132"/>
      <c r="BM118" s="132"/>
      <c r="BN118" s="132"/>
      <c r="BO118" s="132"/>
      <c r="BP118" s="132"/>
      <c r="BQ118" s="132"/>
      <c r="BR118" s="132"/>
      <c r="BS118" s="132"/>
      <c r="BT118" s="132"/>
      <c r="BU118" s="132"/>
      <c r="BV118" s="132"/>
      <c r="BW118" s="132"/>
      <c r="BX118" s="132"/>
      <c r="BY118" s="132"/>
      <c r="BZ118" s="132"/>
      <c r="CA118" s="132"/>
      <c r="CB118" s="132"/>
      <c r="CC118" s="132"/>
      <c r="CD118" s="132"/>
      <c r="CE118" s="132"/>
      <c r="CF118" s="132"/>
      <c r="CG118" s="132"/>
      <c r="CH118" s="132"/>
      <c r="CI118" s="132"/>
      <c r="CJ118" s="132"/>
      <c r="CK118" s="132"/>
      <c r="CL118" s="132"/>
      <c r="CM118" s="132"/>
      <c r="CN118" s="132"/>
      <c r="CO118" s="132"/>
      <c r="CP118" s="132"/>
      <c r="CQ118" s="132"/>
      <c r="CR118" s="132"/>
      <c r="CS118" s="132"/>
      <c r="CT118" s="132"/>
      <c r="CU118" s="132"/>
      <c r="CV118" s="132"/>
      <c r="CW118" s="132"/>
      <c r="CX118" s="132"/>
      <c r="CY118" s="132"/>
      <c r="CZ118" s="132"/>
      <c r="DA118" s="132"/>
      <c r="DB118" s="132"/>
      <c r="DC118" s="132"/>
      <c r="DD118" s="132"/>
      <c r="DE118" s="132"/>
      <c r="DF118" s="132"/>
      <c r="DG118" s="132"/>
      <c r="DH118" s="132"/>
      <c r="DI118" s="132"/>
      <c r="DJ118" s="132"/>
      <c r="DK118" s="132"/>
      <c r="DL118" s="132"/>
      <c r="DM118" s="132"/>
      <c r="DN118" s="132"/>
      <c r="DO118" s="132"/>
      <c r="DP118" s="132"/>
      <c r="DQ118" s="132"/>
      <c r="DR118" s="132"/>
      <c r="DS118" s="132"/>
      <c r="DT118" s="132"/>
      <c r="DU118" s="132"/>
      <c r="DV118" s="132"/>
      <c r="DW118" s="132"/>
      <c r="DX118" s="132"/>
      <c r="DY118" s="132"/>
      <c r="DZ118" s="132"/>
      <c r="EA118" s="132"/>
      <c r="EB118" s="132"/>
      <c r="EC118" s="615"/>
      <c r="ED118" s="182" t="str">
        <f t="shared" si="1"/>
        <v>xxxxxxxxxxxxxxxxxxxxxxxxxxxxxxxxxxxxxxxxxxxxxxxxxxxxxxxxxxxxxxxxxxxxxxxxxxxxxxxxxxxxxxxxxxxxxxxxxxxxxxxxxxxxxxxxxxxxxxxxxxxxxxxx</v>
      </c>
    </row>
    <row r="119" spans="1:134" ht="13" x14ac:dyDescent="0.3">
      <c r="A119" s="230"/>
      <c r="B119" s="232" t="s">
        <v>217</v>
      </c>
      <c r="C119" s="868"/>
      <c r="D119" s="869"/>
      <c r="E119" s="869"/>
      <c r="F119" s="869"/>
      <c r="G119" s="616"/>
      <c r="H119" s="616"/>
      <c r="I119" s="616"/>
      <c r="J119" s="616"/>
      <c r="K119" s="616"/>
      <c r="L119" s="616"/>
      <c r="M119" s="616"/>
      <c r="N119" s="616"/>
      <c r="O119" s="616"/>
      <c r="P119" s="616"/>
      <c r="Q119" s="616"/>
      <c r="R119" s="616"/>
      <c r="S119" s="616"/>
      <c r="T119" s="616"/>
      <c r="U119" s="616"/>
      <c r="V119" s="616"/>
      <c r="W119" s="616"/>
      <c r="X119" s="616"/>
      <c r="Y119" s="616"/>
      <c r="Z119" s="616"/>
      <c r="AA119" s="616"/>
      <c r="AB119" s="616"/>
      <c r="AC119" s="616"/>
      <c r="AD119" s="616"/>
      <c r="AE119" s="616"/>
      <c r="AF119" s="616"/>
      <c r="AG119" s="616"/>
      <c r="AH119" s="616"/>
      <c r="AI119" s="616"/>
      <c r="AJ119" s="616"/>
      <c r="AK119" s="616"/>
      <c r="AL119" s="616"/>
      <c r="AM119" s="616"/>
      <c r="AN119" s="616"/>
      <c r="AO119" s="616"/>
      <c r="AP119" s="616"/>
      <c r="AQ119" s="616"/>
      <c r="AR119" s="616"/>
      <c r="AS119" s="616"/>
      <c r="AT119" s="616"/>
      <c r="AU119" s="616"/>
      <c r="AV119" s="616"/>
      <c r="AW119" s="616"/>
      <c r="AX119" s="616"/>
      <c r="AY119" s="616"/>
      <c r="AZ119" s="616"/>
      <c r="BA119" s="616"/>
      <c r="BB119" s="616"/>
      <c r="BC119" s="616"/>
      <c r="BD119" s="616"/>
      <c r="BE119" s="616"/>
      <c r="BF119" s="616"/>
      <c r="BG119" s="616"/>
      <c r="BH119" s="616"/>
      <c r="BI119" s="616"/>
      <c r="BJ119" s="616"/>
      <c r="BK119" s="616"/>
      <c r="BL119" s="616"/>
      <c r="BM119" s="616"/>
      <c r="BN119" s="616"/>
      <c r="BO119" s="616"/>
      <c r="BP119" s="616"/>
      <c r="BQ119" s="616"/>
      <c r="BR119" s="616"/>
      <c r="BS119" s="616"/>
      <c r="BT119" s="616"/>
      <c r="BU119" s="616"/>
      <c r="BV119" s="616"/>
      <c r="BW119" s="616"/>
      <c r="BX119" s="616"/>
      <c r="BY119" s="616"/>
      <c r="BZ119" s="616"/>
      <c r="CA119" s="616"/>
      <c r="CB119" s="616"/>
      <c r="CC119" s="616"/>
      <c r="CD119" s="616"/>
      <c r="CE119" s="616"/>
      <c r="CF119" s="616"/>
      <c r="CG119" s="616"/>
      <c r="CH119" s="616"/>
      <c r="CI119" s="616"/>
      <c r="CJ119" s="616"/>
      <c r="CK119" s="616"/>
      <c r="CL119" s="616"/>
      <c r="CM119" s="616"/>
      <c r="CN119" s="616"/>
      <c r="CO119" s="616"/>
      <c r="CP119" s="616"/>
      <c r="CQ119" s="616"/>
      <c r="CR119" s="616"/>
      <c r="CS119" s="616"/>
      <c r="CT119" s="616"/>
      <c r="CU119" s="616"/>
      <c r="CV119" s="616"/>
      <c r="CW119" s="616"/>
      <c r="CX119" s="616"/>
      <c r="CY119" s="616"/>
      <c r="CZ119" s="616"/>
      <c r="DA119" s="616"/>
      <c r="DB119" s="616"/>
      <c r="DC119" s="616"/>
      <c r="DD119" s="616"/>
      <c r="DE119" s="616"/>
      <c r="DF119" s="616"/>
      <c r="DG119" s="616"/>
      <c r="DH119" s="616"/>
      <c r="DI119" s="616"/>
      <c r="DJ119" s="616"/>
      <c r="DK119" s="616"/>
      <c r="DL119" s="616"/>
      <c r="DM119" s="616"/>
      <c r="DN119" s="616"/>
      <c r="DO119" s="616"/>
      <c r="DP119" s="616"/>
      <c r="DQ119" s="616"/>
      <c r="DR119" s="616"/>
      <c r="DS119" s="616"/>
      <c r="DT119" s="616"/>
      <c r="DU119" s="616"/>
      <c r="DV119" s="616"/>
      <c r="DW119" s="616"/>
      <c r="DX119" s="616"/>
      <c r="DY119" s="616"/>
      <c r="DZ119" s="616"/>
      <c r="EA119" s="616"/>
      <c r="EB119" s="616"/>
      <c r="EC119" s="617"/>
      <c r="ED119" s="182" t="str">
        <f t="shared" si="1"/>
        <v>xxxxxxxxxxxxxxxxxxxxxxxxxxxxxxxxxxxxxxxxxxxxxxxxxxxxxxxxxxxxxxxxxxxxxxxxxxxxxxxxxxxxxxxxxxxxxxxxxxxxxxxxxxxxxxxxxxxxxxxxxxxxxxxx</v>
      </c>
    </row>
    <row r="120" spans="1:134" ht="13" x14ac:dyDescent="0.3">
      <c r="A120" s="191"/>
      <c r="B120" s="561" t="s">
        <v>213</v>
      </c>
      <c r="C120" s="865"/>
      <c r="D120" s="867"/>
      <c r="E120" s="867"/>
      <c r="F120" s="867"/>
      <c r="G120" s="613"/>
      <c r="H120" s="613"/>
      <c r="I120" s="613"/>
      <c r="J120" s="613"/>
      <c r="K120" s="613"/>
      <c r="L120" s="613"/>
      <c r="M120" s="613"/>
      <c r="N120" s="613"/>
      <c r="O120" s="613"/>
      <c r="P120" s="613"/>
      <c r="Q120" s="613"/>
      <c r="R120" s="613"/>
      <c r="S120" s="613"/>
      <c r="T120" s="613"/>
      <c r="U120" s="613"/>
      <c r="V120" s="613"/>
      <c r="W120" s="613"/>
      <c r="X120" s="613"/>
      <c r="Y120" s="613"/>
      <c r="Z120" s="613"/>
      <c r="AA120" s="613"/>
      <c r="AB120" s="613"/>
      <c r="AC120" s="613"/>
      <c r="AD120" s="613"/>
      <c r="AE120" s="613"/>
      <c r="AF120" s="613"/>
      <c r="AG120" s="613"/>
      <c r="AH120" s="613"/>
      <c r="AI120" s="613"/>
      <c r="AJ120" s="613"/>
      <c r="AK120" s="613"/>
      <c r="AL120" s="613"/>
      <c r="AM120" s="613"/>
      <c r="AN120" s="613"/>
      <c r="AO120" s="613"/>
      <c r="AP120" s="613"/>
      <c r="AQ120" s="613"/>
      <c r="AR120" s="613"/>
      <c r="AS120" s="613"/>
      <c r="AT120" s="613"/>
      <c r="AU120" s="613"/>
      <c r="AV120" s="613"/>
      <c r="AW120" s="613"/>
      <c r="AX120" s="613"/>
      <c r="AY120" s="613"/>
      <c r="AZ120" s="613"/>
      <c r="BA120" s="613"/>
      <c r="BB120" s="613"/>
      <c r="BC120" s="613"/>
      <c r="BD120" s="613"/>
      <c r="BE120" s="613"/>
      <c r="BF120" s="613"/>
      <c r="BG120" s="613"/>
      <c r="BH120" s="613"/>
      <c r="BI120" s="613"/>
      <c r="BJ120" s="613"/>
      <c r="BK120" s="613"/>
      <c r="BL120" s="613"/>
      <c r="BM120" s="613"/>
      <c r="BN120" s="613"/>
      <c r="BO120" s="613"/>
      <c r="BP120" s="613"/>
      <c r="BQ120" s="613"/>
      <c r="BR120" s="613"/>
      <c r="BS120" s="613"/>
      <c r="BT120" s="613"/>
      <c r="BU120" s="613"/>
      <c r="BV120" s="613"/>
      <c r="BW120" s="613"/>
      <c r="BX120" s="613"/>
      <c r="BY120" s="613"/>
      <c r="BZ120" s="613"/>
      <c r="CA120" s="613"/>
      <c r="CB120" s="613"/>
      <c r="CC120" s="613"/>
      <c r="CD120" s="613"/>
      <c r="CE120" s="613"/>
      <c r="CF120" s="613"/>
      <c r="CG120" s="613"/>
      <c r="CH120" s="613"/>
      <c r="CI120" s="613"/>
      <c r="CJ120" s="613"/>
      <c r="CK120" s="613"/>
      <c r="CL120" s="613"/>
      <c r="CM120" s="613"/>
      <c r="CN120" s="613"/>
      <c r="CO120" s="613"/>
      <c r="CP120" s="613"/>
      <c r="CQ120" s="613"/>
      <c r="CR120" s="613"/>
      <c r="CS120" s="613"/>
      <c r="CT120" s="613"/>
      <c r="CU120" s="613"/>
      <c r="CV120" s="613"/>
      <c r="CW120" s="613"/>
      <c r="CX120" s="613"/>
      <c r="CY120" s="613"/>
      <c r="CZ120" s="613"/>
      <c r="DA120" s="613"/>
      <c r="DB120" s="613"/>
      <c r="DC120" s="613"/>
      <c r="DD120" s="613"/>
      <c r="DE120" s="613"/>
      <c r="DF120" s="613"/>
      <c r="DG120" s="613"/>
      <c r="DH120" s="613"/>
      <c r="DI120" s="613"/>
      <c r="DJ120" s="613"/>
      <c r="DK120" s="613"/>
      <c r="DL120" s="613"/>
      <c r="DM120" s="613"/>
      <c r="DN120" s="613"/>
      <c r="DO120" s="613"/>
      <c r="DP120" s="613"/>
      <c r="DQ120" s="613"/>
      <c r="DR120" s="613"/>
      <c r="DS120" s="613"/>
      <c r="DT120" s="613"/>
      <c r="DU120" s="613"/>
      <c r="DV120" s="613"/>
      <c r="DW120" s="613"/>
      <c r="DX120" s="613"/>
      <c r="DY120" s="613"/>
      <c r="DZ120" s="613"/>
      <c r="EA120" s="613"/>
      <c r="EB120" s="613"/>
      <c r="EC120" s="614"/>
      <c r="ED120" s="182" t="str">
        <f t="shared" si="1"/>
        <v>xxxxxxxxxxxxxxxxxxxxxxxxxxxxxxxxxxxxxxxxxxxxxxxxxxxxxxxxxxxxxxxxxxxxxxxxxxxxxxxxxxxxxxxxxxxxxxxxxxxxxxxxxxxxxxxxxxxxxxxxxxxxxxxx</v>
      </c>
    </row>
    <row r="121" spans="1:134" x14ac:dyDescent="0.25">
      <c r="A121" s="191">
        <v>5129</v>
      </c>
      <c r="B121" s="227" t="s">
        <v>218</v>
      </c>
      <c r="C121" s="865">
        <f>SUMPRODUCT(SUMIF('Sch Parent Trial Balance Input'!$A:$A,'Sch Parent TB Converter'!$G121:$EC121,'Sch Parent Trial Balance Input'!C:C))</f>
        <v>0</v>
      </c>
      <c r="D121" s="865">
        <f>SUMPRODUCT(SUMIF('Sch Parent Trial Balance Input'!$A:$A,'Sch Parent TB Converter'!$G121:$EC121,'Sch Parent Trial Balance Input'!D:D))</f>
        <v>0</v>
      </c>
      <c r="E121" s="865">
        <f>SUMPRODUCT(SUMIF('Sch Parent Trial Balance Input'!$A:$A,'Sch Parent TB Converter'!$G121:$EC121,'Sch Parent Trial Balance Input'!E:E))</f>
        <v>0</v>
      </c>
      <c r="F121" s="865">
        <f>SUMPRODUCT(SUMIF('Sch Parent Trial Balance Input'!$A:$A,'Sch Parent TB Converter'!$G121:$EC121,'Sch Parent Trial Balance Input'!F:F))</f>
        <v>0</v>
      </c>
      <c r="G121" s="132"/>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2"/>
      <c r="AN121" s="132"/>
      <c r="AO121" s="132"/>
      <c r="AP121" s="132"/>
      <c r="AQ121" s="132"/>
      <c r="AR121" s="132"/>
      <c r="AS121" s="132"/>
      <c r="AT121" s="132"/>
      <c r="AU121" s="132"/>
      <c r="AV121" s="132"/>
      <c r="AW121" s="132"/>
      <c r="AX121" s="132"/>
      <c r="AY121" s="132"/>
      <c r="AZ121" s="132"/>
      <c r="BA121" s="132"/>
      <c r="BB121" s="132"/>
      <c r="BC121" s="132"/>
      <c r="BD121" s="132"/>
      <c r="BE121" s="132"/>
      <c r="BF121" s="132"/>
      <c r="BG121" s="132"/>
      <c r="BH121" s="132"/>
      <c r="BI121" s="132"/>
      <c r="BJ121" s="132"/>
      <c r="BK121" s="132"/>
      <c r="BL121" s="132"/>
      <c r="BM121" s="132"/>
      <c r="BN121" s="132"/>
      <c r="BO121" s="132"/>
      <c r="BP121" s="132"/>
      <c r="BQ121" s="132"/>
      <c r="BR121" s="132"/>
      <c r="BS121" s="132"/>
      <c r="BT121" s="132"/>
      <c r="BU121" s="132"/>
      <c r="BV121" s="132"/>
      <c r="BW121" s="132"/>
      <c r="BX121" s="132"/>
      <c r="BY121" s="132"/>
      <c r="BZ121" s="132"/>
      <c r="CA121" s="132"/>
      <c r="CB121" s="132"/>
      <c r="CC121" s="132"/>
      <c r="CD121" s="132"/>
      <c r="CE121" s="132"/>
      <c r="CF121" s="132"/>
      <c r="CG121" s="132"/>
      <c r="CH121" s="132"/>
      <c r="CI121" s="132"/>
      <c r="CJ121" s="132"/>
      <c r="CK121" s="132"/>
      <c r="CL121" s="132"/>
      <c r="CM121" s="132"/>
      <c r="CN121" s="132"/>
      <c r="CO121" s="132"/>
      <c r="CP121" s="132"/>
      <c r="CQ121" s="132"/>
      <c r="CR121" s="132"/>
      <c r="CS121" s="132"/>
      <c r="CT121" s="132"/>
      <c r="CU121" s="132"/>
      <c r="CV121" s="132"/>
      <c r="CW121" s="132"/>
      <c r="CX121" s="132"/>
      <c r="CY121" s="132"/>
      <c r="CZ121" s="132"/>
      <c r="DA121" s="132"/>
      <c r="DB121" s="132"/>
      <c r="DC121" s="132"/>
      <c r="DD121" s="132"/>
      <c r="DE121" s="132"/>
      <c r="DF121" s="132"/>
      <c r="DG121" s="132"/>
      <c r="DH121" s="132"/>
      <c r="DI121" s="132"/>
      <c r="DJ121" s="132"/>
      <c r="DK121" s="132"/>
      <c r="DL121" s="132"/>
      <c r="DM121" s="132"/>
      <c r="DN121" s="132"/>
      <c r="DO121" s="132"/>
      <c r="DP121" s="132"/>
      <c r="DQ121" s="132"/>
      <c r="DR121" s="132"/>
      <c r="DS121" s="132"/>
      <c r="DT121" s="132"/>
      <c r="DU121" s="132"/>
      <c r="DV121" s="132"/>
      <c r="DW121" s="132"/>
      <c r="DX121" s="132"/>
      <c r="DY121" s="132"/>
      <c r="DZ121" s="132"/>
      <c r="EA121" s="132"/>
      <c r="EB121" s="132"/>
      <c r="EC121" s="615"/>
      <c r="ED121" s="182" t="str">
        <f t="shared" si="1"/>
        <v>xxxxxxxxxxxxxxxxxxxxxxxxxxxxxxxxxxxxxxxxxxxxxxxxxxxxxxxxxxxxxxxxxxxxxxxxxxxxxxxxxxxxxxxxxxxxxxxxxxxxxxxxxxxxxxxxxxxxxxxxxxxxxxxx</v>
      </c>
    </row>
    <row r="122" spans="1:134" x14ac:dyDescent="0.25">
      <c r="A122" s="191">
        <v>5130</v>
      </c>
      <c r="B122" s="227" t="s">
        <v>219</v>
      </c>
      <c r="C122" s="865">
        <f>SUMPRODUCT(SUMIF('Sch Parent Trial Balance Input'!$A:$A,'Sch Parent TB Converter'!$G122:$EC122,'Sch Parent Trial Balance Input'!C:C))</f>
        <v>0</v>
      </c>
      <c r="D122" s="865">
        <f>SUMPRODUCT(SUMIF('Sch Parent Trial Balance Input'!$A:$A,'Sch Parent TB Converter'!$G122:$EC122,'Sch Parent Trial Balance Input'!D:D))</f>
        <v>0</v>
      </c>
      <c r="E122" s="865">
        <f>SUMPRODUCT(SUMIF('Sch Parent Trial Balance Input'!$A:$A,'Sch Parent TB Converter'!$G122:$EC122,'Sch Parent Trial Balance Input'!E:E))</f>
        <v>0</v>
      </c>
      <c r="F122" s="865">
        <f>SUMPRODUCT(SUMIF('Sch Parent Trial Balance Input'!$A:$A,'Sch Parent TB Converter'!$G122:$EC122,'Sch Parent Trial Balance Input'!F:F))</f>
        <v>0</v>
      </c>
      <c r="G122" s="132"/>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c r="AR122" s="132"/>
      <c r="AS122" s="132"/>
      <c r="AT122" s="132"/>
      <c r="AU122" s="132"/>
      <c r="AV122" s="132"/>
      <c r="AW122" s="132"/>
      <c r="AX122" s="132"/>
      <c r="AY122" s="132"/>
      <c r="AZ122" s="132"/>
      <c r="BA122" s="132"/>
      <c r="BB122" s="132"/>
      <c r="BC122" s="132"/>
      <c r="BD122" s="132"/>
      <c r="BE122" s="132"/>
      <c r="BF122" s="132"/>
      <c r="BG122" s="132"/>
      <c r="BH122" s="132"/>
      <c r="BI122" s="132"/>
      <c r="BJ122" s="132"/>
      <c r="BK122" s="132"/>
      <c r="BL122" s="132"/>
      <c r="BM122" s="132"/>
      <c r="BN122" s="132"/>
      <c r="BO122" s="132"/>
      <c r="BP122" s="132"/>
      <c r="BQ122" s="132"/>
      <c r="BR122" s="132"/>
      <c r="BS122" s="132"/>
      <c r="BT122" s="132"/>
      <c r="BU122" s="132"/>
      <c r="BV122" s="132"/>
      <c r="BW122" s="132"/>
      <c r="BX122" s="132"/>
      <c r="BY122" s="132"/>
      <c r="BZ122" s="132"/>
      <c r="CA122" s="132"/>
      <c r="CB122" s="132"/>
      <c r="CC122" s="132"/>
      <c r="CD122" s="132"/>
      <c r="CE122" s="132"/>
      <c r="CF122" s="132"/>
      <c r="CG122" s="132"/>
      <c r="CH122" s="132"/>
      <c r="CI122" s="132"/>
      <c r="CJ122" s="132"/>
      <c r="CK122" s="132"/>
      <c r="CL122" s="132"/>
      <c r="CM122" s="132"/>
      <c r="CN122" s="132"/>
      <c r="CO122" s="132"/>
      <c r="CP122" s="132"/>
      <c r="CQ122" s="132"/>
      <c r="CR122" s="132"/>
      <c r="CS122" s="132"/>
      <c r="CT122" s="132"/>
      <c r="CU122" s="132"/>
      <c r="CV122" s="132"/>
      <c r="CW122" s="132"/>
      <c r="CX122" s="132"/>
      <c r="CY122" s="132"/>
      <c r="CZ122" s="132"/>
      <c r="DA122" s="132"/>
      <c r="DB122" s="132"/>
      <c r="DC122" s="132"/>
      <c r="DD122" s="132"/>
      <c r="DE122" s="132"/>
      <c r="DF122" s="132"/>
      <c r="DG122" s="132"/>
      <c r="DH122" s="132"/>
      <c r="DI122" s="132"/>
      <c r="DJ122" s="132"/>
      <c r="DK122" s="132"/>
      <c r="DL122" s="132"/>
      <c r="DM122" s="132"/>
      <c r="DN122" s="132"/>
      <c r="DO122" s="132"/>
      <c r="DP122" s="132"/>
      <c r="DQ122" s="132"/>
      <c r="DR122" s="132"/>
      <c r="DS122" s="132"/>
      <c r="DT122" s="132"/>
      <c r="DU122" s="132"/>
      <c r="DV122" s="132"/>
      <c r="DW122" s="132"/>
      <c r="DX122" s="132"/>
      <c r="DY122" s="132"/>
      <c r="DZ122" s="132"/>
      <c r="EA122" s="132"/>
      <c r="EB122" s="132"/>
      <c r="EC122" s="615"/>
      <c r="ED122" s="182" t="str">
        <f t="shared" si="1"/>
        <v>xxxxxxxxxxxxxxxxxxxxxxxxxxxxxxxxxxxxxxxxxxxxxxxxxxxxxxxxxxxxxxxxxxxxxxxxxxxxxxxxxxxxxxxxxxxxxxxxxxxxxxxxxxxxxxxxxxxxxxxxxxxxxxxx</v>
      </c>
    </row>
    <row r="123" spans="1:134" x14ac:dyDescent="0.25">
      <c r="A123" s="191">
        <v>5138</v>
      </c>
      <c r="B123" s="227" t="s">
        <v>197</v>
      </c>
      <c r="C123" s="865">
        <f>SUMPRODUCT(SUMIF('Sch Parent Trial Balance Input'!$A:$A,'Sch Parent TB Converter'!$G123:$EC123,'Sch Parent Trial Balance Input'!C:C))</f>
        <v>0</v>
      </c>
      <c r="D123" s="865">
        <f>SUMPRODUCT(SUMIF('Sch Parent Trial Balance Input'!$A:$A,'Sch Parent TB Converter'!$G123:$EC123,'Sch Parent Trial Balance Input'!D:D))</f>
        <v>0</v>
      </c>
      <c r="E123" s="865">
        <f>SUMPRODUCT(SUMIF('Sch Parent Trial Balance Input'!$A:$A,'Sch Parent TB Converter'!$G123:$EC123,'Sch Parent Trial Balance Input'!E:E))</f>
        <v>0</v>
      </c>
      <c r="F123" s="865">
        <f>SUMPRODUCT(SUMIF('Sch Parent Trial Balance Input'!$A:$A,'Sch Parent TB Converter'!$G123:$EC123,'Sch Parent Trial Balance Input'!F:F))</f>
        <v>0</v>
      </c>
      <c r="G123" s="132"/>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2"/>
      <c r="AN123" s="132"/>
      <c r="AO123" s="132"/>
      <c r="AP123" s="132"/>
      <c r="AQ123" s="132"/>
      <c r="AR123" s="132"/>
      <c r="AS123" s="132"/>
      <c r="AT123" s="132"/>
      <c r="AU123" s="132"/>
      <c r="AV123" s="132"/>
      <c r="AW123" s="132"/>
      <c r="AX123" s="132"/>
      <c r="AY123" s="132"/>
      <c r="AZ123" s="132"/>
      <c r="BA123" s="132"/>
      <c r="BB123" s="132"/>
      <c r="BC123" s="132"/>
      <c r="BD123" s="132"/>
      <c r="BE123" s="132"/>
      <c r="BF123" s="132"/>
      <c r="BG123" s="132"/>
      <c r="BH123" s="132"/>
      <c r="BI123" s="132"/>
      <c r="BJ123" s="132"/>
      <c r="BK123" s="132"/>
      <c r="BL123" s="132"/>
      <c r="BM123" s="132"/>
      <c r="BN123" s="132"/>
      <c r="BO123" s="132"/>
      <c r="BP123" s="132"/>
      <c r="BQ123" s="132"/>
      <c r="BR123" s="132"/>
      <c r="BS123" s="132"/>
      <c r="BT123" s="132"/>
      <c r="BU123" s="132"/>
      <c r="BV123" s="132"/>
      <c r="BW123" s="132"/>
      <c r="BX123" s="132"/>
      <c r="BY123" s="132"/>
      <c r="BZ123" s="132"/>
      <c r="CA123" s="132"/>
      <c r="CB123" s="132"/>
      <c r="CC123" s="132"/>
      <c r="CD123" s="132"/>
      <c r="CE123" s="132"/>
      <c r="CF123" s="132"/>
      <c r="CG123" s="132"/>
      <c r="CH123" s="132"/>
      <c r="CI123" s="132"/>
      <c r="CJ123" s="132"/>
      <c r="CK123" s="132"/>
      <c r="CL123" s="132"/>
      <c r="CM123" s="132"/>
      <c r="CN123" s="132"/>
      <c r="CO123" s="132"/>
      <c r="CP123" s="132"/>
      <c r="CQ123" s="132"/>
      <c r="CR123" s="132"/>
      <c r="CS123" s="132"/>
      <c r="CT123" s="132"/>
      <c r="CU123" s="132"/>
      <c r="CV123" s="132"/>
      <c r="CW123" s="132"/>
      <c r="CX123" s="132"/>
      <c r="CY123" s="132"/>
      <c r="CZ123" s="132"/>
      <c r="DA123" s="132"/>
      <c r="DB123" s="132"/>
      <c r="DC123" s="132"/>
      <c r="DD123" s="132"/>
      <c r="DE123" s="132"/>
      <c r="DF123" s="132"/>
      <c r="DG123" s="132"/>
      <c r="DH123" s="132"/>
      <c r="DI123" s="132"/>
      <c r="DJ123" s="132"/>
      <c r="DK123" s="132"/>
      <c r="DL123" s="132"/>
      <c r="DM123" s="132"/>
      <c r="DN123" s="132"/>
      <c r="DO123" s="132"/>
      <c r="DP123" s="132"/>
      <c r="DQ123" s="132"/>
      <c r="DR123" s="132"/>
      <c r="DS123" s="132"/>
      <c r="DT123" s="132"/>
      <c r="DU123" s="132"/>
      <c r="DV123" s="132"/>
      <c r="DW123" s="132"/>
      <c r="DX123" s="132"/>
      <c r="DY123" s="132"/>
      <c r="DZ123" s="132"/>
      <c r="EA123" s="132"/>
      <c r="EB123" s="132"/>
      <c r="EC123" s="615"/>
      <c r="ED123" s="182" t="str">
        <f t="shared" si="1"/>
        <v>xxxxxxxxxxxxxxxxxxxxxxxxxxxxxxxxxxxxxxxxxxxxxxxxxxxxxxxxxxxxxxxxxxxxxxxxxxxxxxxxxxxxxxxxxxxxxxxxxxxxxxxxxxxxxxxxxxxxxxxxxxxxxxxx</v>
      </c>
    </row>
    <row r="124" spans="1:134" x14ac:dyDescent="0.25">
      <c r="A124" s="191">
        <v>5132</v>
      </c>
      <c r="B124" s="227" t="s">
        <v>220</v>
      </c>
      <c r="C124" s="865">
        <f>SUMPRODUCT(SUMIF('Sch Parent Trial Balance Input'!$A:$A,'Sch Parent TB Converter'!$G124:$EC124,'Sch Parent Trial Balance Input'!C:C))</f>
        <v>0</v>
      </c>
      <c r="D124" s="865">
        <f>SUMPRODUCT(SUMIF('Sch Parent Trial Balance Input'!$A:$A,'Sch Parent TB Converter'!$G124:$EC124,'Sch Parent Trial Balance Input'!D:D))</f>
        <v>0</v>
      </c>
      <c r="E124" s="865">
        <f>SUMPRODUCT(SUMIF('Sch Parent Trial Balance Input'!$A:$A,'Sch Parent TB Converter'!$G124:$EC124,'Sch Parent Trial Balance Input'!E:E))</f>
        <v>0</v>
      </c>
      <c r="F124" s="865">
        <f>SUMPRODUCT(SUMIF('Sch Parent Trial Balance Input'!$A:$A,'Sch Parent TB Converter'!$G124:$EC124,'Sch Parent Trial Balance Input'!F:F))</f>
        <v>0</v>
      </c>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c r="AR124" s="132"/>
      <c r="AS124" s="132"/>
      <c r="AT124" s="132"/>
      <c r="AU124" s="132"/>
      <c r="AV124" s="132"/>
      <c r="AW124" s="132"/>
      <c r="AX124" s="132"/>
      <c r="AY124" s="132"/>
      <c r="AZ124" s="132"/>
      <c r="BA124" s="132"/>
      <c r="BB124" s="132"/>
      <c r="BC124" s="132"/>
      <c r="BD124" s="132"/>
      <c r="BE124" s="132"/>
      <c r="BF124" s="132"/>
      <c r="BG124" s="132"/>
      <c r="BH124" s="132"/>
      <c r="BI124" s="132"/>
      <c r="BJ124" s="132"/>
      <c r="BK124" s="132"/>
      <c r="BL124" s="132"/>
      <c r="BM124" s="132"/>
      <c r="BN124" s="132"/>
      <c r="BO124" s="132"/>
      <c r="BP124" s="132"/>
      <c r="BQ124" s="132"/>
      <c r="BR124" s="132"/>
      <c r="BS124" s="132"/>
      <c r="BT124" s="132"/>
      <c r="BU124" s="132"/>
      <c r="BV124" s="132"/>
      <c r="BW124" s="132"/>
      <c r="BX124" s="132"/>
      <c r="BY124" s="132"/>
      <c r="BZ124" s="132"/>
      <c r="CA124" s="132"/>
      <c r="CB124" s="132"/>
      <c r="CC124" s="132"/>
      <c r="CD124" s="132"/>
      <c r="CE124" s="132"/>
      <c r="CF124" s="132"/>
      <c r="CG124" s="132"/>
      <c r="CH124" s="132"/>
      <c r="CI124" s="132"/>
      <c r="CJ124" s="132"/>
      <c r="CK124" s="132"/>
      <c r="CL124" s="132"/>
      <c r="CM124" s="132"/>
      <c r="CN124" s="132"/>
      <c r="CO124" s="132"/>
      <c r="CP124" s="132"/>
      <c r="CQ124" s="132"/>
      <c r="CR124" s="132"/>
      <c r="CS124" s="132"/>
      <c r="CT124" s="132"/>
      <c r="CU124" s="132"/>
      <c r="CV124" s="132"/>
      <c r="CW124" s="132"/>
      <c r="CX124" s="132"/>
      <c r="CY124" s="132"/>
      <c r="CZ124" s="132"/>
      <c r="DA124" s="132"/>
      <c r="DB124" s="132"/>
      <c r="DC124" s="132"/>
      <c r="DD124" s="132"/>
      <c r="DE124" s="132"/>
      <c r="DF124" s="132"/>
      <c r="DG124" s="132"/>
      <c r="DH124" s="132"/>
      <c r="DI124" s="132"/>
      <c r="DJ124" s="132"/>
      <c r="DK124" s="132"/>
      <c r="DL124" s="132"/>
      <c r="DM124" s="132"/>
      <c r="DN124" s="132"/>
      <c r="DO124" s="132"/>
      <c r="DP124" s="132"/>
      <c r="DQ124" s="132"/>
      <c r="DR124" s="132"/>
      <c r="DS124" s="132"/>
      <c r="DT124" s="132"/>
      <c r="DU124" s="132"/>
      <c r="DV124" s="132"/>
      <c r="DW124" s="132"/>
      <c r="DX124" s="132"/>
      <c r="DY124" s="132"/>
      <c r="DZ124" s="132"/>
      <c r="EA124" s="132"/>
      <c r="EB124" s="132"/>
      <c r="EC124" s="615"/>
      <c r="ED124" s="182" t="str">
        <f t="shared" si="1"/>
        <v>xxxxxxxxxxxxxxxxxxxxxxxxxxxxxxxxxxxxxxxxxxxxxxxxxxxxxxxxxxxxxxxxxxxxxxxxxxxxxxxxxxxxxxxxxxxxxxxxxxxxxxxxxxxxxxxxxxxxxxxxxxxxxxxx</v>
      </c>
    </row>
    <row r="125" spans="1:134" x14ac:dyDescent="0.25">
      <c r="A125" s="191">
        <v>5133</v>
      </c>
      <c r="B125" s="227" t="s">
        <v>221</v>
      </c>
      <c r="C125" s="865">
        <f>SUMPRODUCT(SUMIF('Sch Parent Trial Balance Input'!$A:$A,'Sch Parent TB Converter'!$G125:$EC125,'Sch Parent Trial Balance Input'!C:C))</f>
        <v>0</v>
      </c>
      <c r="D125" s="865">
        <f>SUMPRODUCT(SUMIF('Sch Parent Trial Balance Input'!$A:$A,'Sch Parent TB Converter'!$G125:$EC125,'Sch Parent Trial Balance Input'!D:D))</f>
        <v>0</v>
      </c>
      <c r="E125" s="865">
        <f>SUMPRODUCT(SUMIF('Sch Parent Trial Balance Input'!$A:$A,'Sch Parent TB Converter'!$G125:$EC125,'Sch Parent Trial Balance Input'!E:E))</f>
        <v>0</v>
      </c>
      <c r="F125" s="865">
        <f>SUMPRODUCT(SUMIF('Sch Parent Trial Balance Input'!$A:$A,'Sch Parent TB Converter'!$G125:$EC125,'Sch Parent Trial Balance Input'!F:F))</f>
        <v>0</v>
      </c>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32"/>
      <c r="AW125" s="132"/>
      <c r="AX125" s="132"/>
      <c r="AY125" s="132"/>
      <c r="AZ125" s="132"/>
      <c r="BA125" s="132"/>
      <c r="BB125" s="132"/>
      <c r="BC125" s="132"/>
      <c r="BD125" s="132"/>
      <c r="BE125" s="132"/>
      <c r="BF125" s="132"/>
      <c r="BG125" s="132"/>
      <c r="BH125" s="132"/>
      <c r="BI125" s="132"/>
      <c r="BJ125" s="132"/>
      <c r="BK125" s="132"/>
      <c r="BL125" s="132"/>
      <c r="BM125" s="132"/>
      <c r="BN125" s="132"/>
      <c r="BO125" s="132"/>
      <c r="BP125" s="132"/>
      <c r="BQ125" s="132"/>
      <c r="BR125" s="132"/>
      <c r="BS125" s="132"/>
      <c r="BT125" s="132"/>
      <c r="BU125" s="132"/>
      <c r="BV125" s="132"/>
      <c r="BW125" s="132"/>
      <c r="BX125" s="132"/>
      <c r="BY125" s="132"/>
      <c r="BZ125" s="132"/>
      <c r="CA125" s="132"/>
      <c r="CB125" s="132"/>
      <c r="CC125" s="132"/>
      <c r="CD125" s="132"/>
      <c r="CE125" s="132"/>
      <c r="CF125" s="132"/>
      <c r="CG125" s="132"/>
      <c r="CH125" s="132"/>
      <c r="CI125" s="132"/>
      <c r="CJ125" s="132"/>
      <c r="CK125" s="132"/>
      <c r="CL125" s="132"/>
      <c r="CM125" s="132"/>
      <c r="CN125" s="132"/>
      <c r="CO125" s="132"/>
      <c r="CP125" s="132"/>
      <c r="CQ125" s="132"/>
      <c r="CR125" s="132"/>
      <c r="CS125" s="132"/>
      <c r="CT125" s="132"/>
      <c r="CU125" s="132"/>
      <c r="CV125" s="132"/>
      <c r="CW125" s="132"/>
      <c r="CX125" s="132"/>
      <c r="CY125" s="132"/>
      <c r="CZ125" s="132"/>
      <c r="DA125" s="132"/>
      <c r="DB125" s="132"/>
      <c r="DC125" s="132"/>
      <c r="DD125" s="132"/>
      <c r="DE125" s="132"/>
      <c r="DF125" s="132"/>
      <c r="DG125" s="132"/>
      <c r="DH125" s="132"/>
      <c r="DI125" s="132"/>
      <c r="DJ125" s="132"/>
      <c r="DK125" s="132"/>
      <c r="DL125" s="132"/>
      <c r="DM125" s="132"/>
      <c r="DN125" s="132"/>
      <c r="DO125" s="132"/>
      <c r="DP125" s="132"/>
      <c r="DQ125" s="132"/>
      <c r="DR125" s="132"/>
      <c r="DS125" s="132"/>
      <c r="DT125" s="132"/>
      <c r="DU125" s="132"/>
      <c r="DV125" s="132"/>
      <c r="DW125" s="132"/>
      <c r="DX125" s="132"/>
      <c r="DY125" s="132"/>
      <c r="DZ125" s="132"/>
      <c r="EA125" s="132"/>
      <c r="EB125" s="132"/>
      <c r="EC125" s="615"/>
      <c r="ED125" s="182" t="str">
        <f t="shared" si="1"/>
        <v>xxxxxxxxxxxxxxxxxxxxxxxxxxxxxxxxxxxxxxxxxxxxxxxxxxxxxxxxxxxxxxxxxxxxxxxxxxxxxxxxxxxxxxxxxxxxxxxxxxxxxxxxxxxxxxxxxxxxxxxxxxxxxxxx</v>
      </c>
    </row>
    <row r="126" spans="1:134" x14ac:dyDescent="0.25">
      <c r="A126" s="191">
        <v>5134</v>
      </c>
      <c r="B126" s="227" t="s">
        <v>222</v>
      </c>
      <c r="C126" s="865">
        <f>SUMPRODUCT(SUMIF('Sch Parent Trial Balance Input'!$A:$A,'Sch Parent TB Converter'!$G126:$EC126,'Sch Parent Trial Balance Input'!C:C))</f>
        <v>0</v>
      </c>
      <c r="D126" s="865">
        <f>SUMPRODUCT(SUMIF('Sch Parent Trial Balance Input'!$A:$A,'Sch Parent TB Converter'!$G126:$EC126,'Sch Parent Trial Balance Input'!D:D))</f>
        <v>0</v>
      </c>
      <c r="E126" s="865">
        <f>SUMPRODUCT(SUMIF('Sch Parent Trial Balance Input'!$A:$A,'Sch Parent TB Converter'!$G126:$EC126,'Sch Parent Trial Balance Input'!E:E))</f>
        <v>0</v>
      </c>
      <c r="F126" s="865">
        <f>SUMPRODUCT(SUMIF('Sch Parent Trial Balance Input'!$A:$A,'Sch Parent TB Converter'!$G126:$EC126,'Sch Parent Trial Balance Input'!F:F))</f>
        <v>0</v>
      </c>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c r="AR126" s="132"/>
      <c r="AS126" s="132"/>
      <c r="AT126" s="132"/>
      <c r="AU126" s="132"/>
      <c r="AV126" s="132"/>
      <c r="AW126" s="132"/>
      <c r="AX126" s="132"/>
      <c r="AY126" s="132"/>
      <c r="AZ126" s="132"/>
      <c r="BA126" s="132"/>
      <c r="BB126" s="132"/>
      <c r="BC126" s="132"/>
      <c r="BD126" s="132"/>
      <c r="BE126" s="132"/>
      <c r="BF126" s="132"/>
      <c r="BG126" s="132"/>
      <c r="BH126" s="132"/>
      <c r="BI126" s="132"/>
      <c r="BJ126" s="132"/>
      <c r="BK126" s="132"/>
      <c r="BL126" s="132"/>
      <c r="BM126" s="132"/>
      <c r="BN126" s="132"/>
      <c r="BO126" s="132"/>
      <c r="BP126" s="132"/>
      <c r="BQ126" s="132"/>
      <c r="BR126" s="132"/>
      <c r="BS126" s="132"/>
      <c r="BT126" s="132"/>
      <c r="BU126" s="132"/>
      <c r="BV126" s="132"/>
      <c r="BW126" s="132"/>
      <c r="BX126" s="132"/>
      <c r="BY126" s="132"/>
      <c r="BZ126" s="132"/>
      <c r="CA126" s="132"/>
      <c r="CB126" s="132"/>
      <c r="CC126" s="132"/>
      <c r="CD126" s="132"/>
      <c r="CE126" s="132"/>
      <c r="CF126" s="132"/>
      <c r="CG126" s="132"/>
      <c r="CH126" s="132"/>
      <c r="CI126" s="132"/>
      <c r="CJ126" s="132"/>
      <c r="CK126" s="132"/>
      <c r="CL126" s="132"/>
      <c r="CM126" s="132"/>
      <c r="CN126" s="132"/>
      <c r="CO126" s="132"/>
      <c r="CP126" s="132"/>
      <c r="CQ126" s="132"/>
      <c r="CR126" s="132"/>
      <c r="CS126" s="132"/>
      <c r="CT126" s="132"/>
      <c r="CU126" s="132"/>
      <c r="CV126" s="132"/>
      <c r="CW126" s="132"/>
      <c r="CX126" s="132"/>
      <c r="CY126" s="132"/>
      <c r="CZ126" s="132"/>
      <c r="DA126" s="132"/>
      <c r="DB126" s="132"/>
      <c r="DC126" s="132"/>
      <c r="DD126" s="132"/>
      <c r="DE126" s="132"/>
      <c r="DF126" s="132"/>
      <c r="DG126" s="132"/>
      <c r="DH126" s="132"/>
      <c r="DI126" s="132"/>
      <c r="DJ126" s="132"/>
      <c r="DK126" s="132"/>
      <c r="DL126" s="132"/>
      <c r="DM126" s="132"/>
      <c r="DN126" s="132"/>
      <c r="DO126" s="132"/>
      <c r="DP126" s="132"/>
      <c r="DQ126" s="132"/>
      <c r="DR126" s="132"/>
      <c r="DS126" s="132"/>
      <c r="DT126" s="132"/>
      <c r="DU126" s="132"/>
      <c r="DV126" s="132"/>
      <c r="DW126" s="132"/>
      <c r="DX126" s="132"/>
      <c r="DY126" s="132"/>
      <c r="DZ126" s="132"/>
      <c r="EA126" s="132"/>
      <c r="EB126" s="132"/>
      <c r="EC126" s="615"/>
      <c r="ED126" s="182" t="str">
        <f t="shared" si="1"/>
        <v>xxxxxxxxxxxxxxxxxxxxxxxxxxxxxxxxxxxxxxxxxxxxxxxxxxxxxxxxxxxxxxxxxxxxxxxxxxxxxxxxxxxxxxxxxxxxxxxxxxxxxxxxxxxxxxxxxxxxxxxxxxxxxxxx</v>
      </c>
    </row>
    <row r="127" spans="1:134" x14ac:dyDescent="0.25">
      <c r="A127" s="191"/>
      <c r="B127" s="5"/>
      <c r="C127" s="865"/>
      <c r="D127" s="867"/>
      <c r="E127" s="867"/>
      <c r="F127" s="867"/>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2"/>
      <c r="AV127" s="132"/>
      <c r="AW127" s="132"/>
      <c r="AX127" s="132"/>
      <c r="AY127" s="132"/>
      <c r="AZ127" s="132"/>
      <c r="BA127" s="132"/>
      <c r="BB127" s="132"/>
      <c r="BC127" s="132"/>
      <c r="BD127" s="132"/>
      <c r="BE127" s="132"/>
      <c r="BF127" s="132"/>
      <c r="BG127" s="132"/>
      <c r="BH127" s="132"/>
      <c r="BI127" s="132"/>
      <c r="BJ127" s="132"/>
      <c r="BK127" s="132"/>
      <c r="BL127" s="132"/>
      <c r="BM127" s="132"/>
      <c r="BN127" s="132"/>
      <c r="BO127" s="132"/>
      <c r="BP127" s="132"/>
      <c r="BQ127" s="132"/>
      <c r="BR127" s="132"/>
      <c r="BS127" s="132"/>
      <c r="BT127" s="132"/>
      <c r="BU127" s="132"/>
      <c r="BV127" s="132"/>
      <c r="BW127" s="132"/>
      <c r="BX127" s="132"/>
      <c r="BY127" s="132"/>
      <c r="BZ127" s="132"/>
      <c r="CA127" s="132"/>
      <c r="CB127" s="132"/>
      <c r="CC127" s="132"/>
      <c r="CD127" s="132"/>
      <c r="CE127" s="132"/>
      <c r="CF127" s="132"/>
      <c r="CG127" s="132"/>
      <c r="CH127" s="132"/>
      <c r="CI127" s="132"/>
      <c r="CJ127" s="132"/>
      <c r="CK127" s="132"/>
      <c r="CL127" s="132"/>
      <c r="CM127" s="132"/>
      <c r="CN127" s="132"/>
      <c r="CO127" s="132"/>
      <c r="CP127" s="132"/>
      <c r="CQ127" s="132"/>
      <c r="CR127" s="132"/>
      <c r="CS127" s="132"/>
      <c r="CT127" s="132"/>
      <c r="CU127" s="132"/>
      <c r="CV127" s="132"/>
      <c r="CW127" s="132"/>
      <c r="CX127" s="132"/>
      <c r="CY127" s="132"/>
      <c r="CZ127" s="132"/>
      <c r="DA127" s="132"/>
      <c r="DB127" s="132"/>
      <c r="DC127" s="132"/>
      <c r="DD127" s="132"/>
      <c r="DE127" s="132"/>
      <c r="DF127" s="132"/>
      <c r="DG127" s="132"/>
      <c r="DH127" s="132"/>
      <c r="DI127" s="132"/>
      <c r="DJ127" s="132"/>
      <c r="DK127" s="132"/>
      <c r="DL127" s="132"/>
      <c r="DM127" s="132"/>
      <c r="DN127" s="132"/>
      <c r="DO127" s="132"/>
      <c r="DP127" s="132"/>
      <c r="DQ127" s="132"/>
      <c r="DR127" s="132"/>
      <c r="DS127" s="132"/>
      <c r="DT127" s="132"/>
      <c r="DU127" s="132"/>
      <c r="DV127" s="132"/>
      <c r="DW127" s="132"/>
      <c r="DX127" s="132"/>
      <c r="DY127" s="132"/>
      <c r="DZ127" s="132"/>
      <c r="EA127" s="132"/>
      <c r="EB127" s="132"/>
      <c r="EC127" s="615"/>
      <c r="ED127" s="182" t="str">
        <f t="shared" si="1"/>
        <v>xxxxxxxxxxxxxxxxxxxxxxxxxxxxxxxxxxxxxxxxxxxxxxxxxxxxxxxxxxxxxxxxxxxxxxxxxxxxxxxxxxxxxxxxxxxxxxxxxxxxxxxxxxxxxxxxxxxxxxxxxxxxxxxx</v>
      </c>
    </row>
    <row r="128" spans="1:134" ht="13" x14ac:dyDescent="0.3">
      <c r="A128" s="230"/>
      <c r="B128" s="232" t="s">
        <v>223</v>
      </c>
      <c r="C128" s="868"/>
      <c r="D128" s="869"/>
      <c r="E128" s="869"/>
      <c r="F128" s="869"/>
      <c r="G128" s="616"/>
      <c r="H128" s="616"/>
      <c r="I128" s="616"/>
      <c r="J128" s="616"/>
      <c r="K128" s="616"/>
      <c r="L128" s="616"/>
      <c r="M128" s="616"/>
      <c r="N128" s="616"/>
      <c r="O128" s="616"/>
      <c r="P128" s="616"/>
      <c r="Q128" s="616"/>
      <c r="R128" s="616"/>
      <c r="S128" s="616"/>
      <c r="T128" s="616"/>
      <c r="U128" s="616"/>
      <c r="V128" s="616"/>
      <c r="W128" s="616"/>
      <c r="X128" s="616"/>
      <c r="Y128" s="616"/>
      <c r="Z128" s="616"/>
      <c r="AA128" s="616"/>
      <c r="AB128" s="616"/>
      <c r="AC128" s="616"/>
      <c r="AD128" s="616"/>
      <c r="AE128" s="616"/>
      <c r="AF128" s="616"/>
      <c r="AG128" s="616"/>
      <c r="AH128" s="616"/>
      <c r="AI128" s="616"/>
      <c r="AJ128" s="616"/>
      <c r="AK128" s="616"/>
      <c r="AL128" s="616"/>
      <c r="AM128" s="616"/>
      <c r="AN128" s="616"/>
      <c r="AO128" s="616"/>
      <c r="AP128" s="616"/>
      <c r="AQ128" s="616"/>
      <c r="AR128" s="616"/>
      <c r="AS128" s="616"/>
      <c r="AT128" s="616"/>
      <c r="AU128" s="616"/>
      <c r="AV128" s="616"/>
      <c r="AW128" s="616"/>
      <c r="AX128" s="616"/>
      <c r="AY128" s="616"/>
      <c r="AZ128" s="616"/>
      <c r="BA128" s="616"/>
      <c r="BB128" s="616"/>
      <c r="BC128" s="616"/>
      <c r="BD128" s="616"/>
      <c r="BE128" s="616"/>
      <c r="BF128" s="616"/>
      <c r="BG128" s="616"/>
      <c r="BH128" s="616"/>
      <c r="BI128" s="616"/>
      <c r="BJ128" s="616"/>
      <c r="BK128" s="616"/>
      <c r="BL128" s="616"/>
      <c r="BM128" s="616"/>
      <c r="BN128" s="616"/>
      <c r="BO128" s="616"/>
      <c r="BP128" s="616"/>
      <c r="BQ128" s="616"/>
      <c r="BR128" s="616"/>
      <c r="BS128" s="616"/>
      <c r="BT128" s="616"/>
      <c r="BU128" s="616"/>
      <c r="BV128" s="616"/>
      <c r="BW128" s="616"/>
      <c r="BX128" s="616"/>
      <c r="BY128" s="616"/>
      <c r="BZ128" s="616"/>
      <c r="CA128" s="616"/>
      <c r="CB128" s="616"/>
      <c r="CC128" s="616"/>
      <c r="CD128" s="616"/>
      <c r="CE128" s="616"/>
      <c r="CF128" s="616"/>
      <c r="CG128" s="616"/>
      <c r="CH128" s="616"/>
      <c r="CI128" s="616"/>
      <c r="CJ128" s="616"/>
      <c r="CK128" s="616"/>
      <c r="CL128" s="616"/>
      <c r="CM128" s="616"/>
      <c r="CN128" s="616"/>
      <c r="CO128" s="616"/>
      <c r="CP128" s="616"/>
      <c r="CQ128" s="616"/>
      <c r="CR128" s="616"/>
      <c r="CS128" s="616"/>
      <c r="CT128" s="616"/>
      <c r="CU128" s="616"/>
      <c r="CV128" s="616"/>
      <c r="CW128" s="616"/>
      <c r="CX128" s="616"/>
      <c r="CY128" s="616"/>
      <c r="CZ128" s="616"/>
      <c r="DA128" s="616"/>
      <c r="DB128" s="616"/>
      <c r="DC128" s="616"/>
      <c r="DD128" s="616"/>
      <c r="DE128" s="616"/>
      <c r="DF128" s="616"/>
      <c r="DG128" s="616"/>
      <c r="DH128" s="616"/>
      <c r="DI128" s="616"/>
      <c r="DJ128" s="616"/>
      <c r="DK128" s="616"/>
      <c r="DL128" s="616"/>
      <c r="DM128" s="616"/>
      <c r="DN128" s="616"/>
      <c r="DO128" s="616"/>
      <c r="DP128" s="616"/>
      <c r="DQ128" s="616"/>
      <c r="DR128" s="616"/>
      <c r="DS128" s="616"/>
      <c r="DT128" s="616"/>
      <c r="DU128" s="616"/>
      <c r="DV128" s="616"/>
      <c r="DW128" s="616"/>
      <c r="DX128" s="616"/>
      <c r="DY128" s="616"/>
      <c r="DZ128" s="616"/>
      <c r="EA128" s="616"/>
      <c r="EB128" s="616"/>
      <c r="EC128" s="617"/>
      <c r="ED128" s="182" t="str">
        <f t="shared" si="1"/>
        <v>xxxxxxxxxxxxxxxxxxxxxxxxxxxxxxxxxxxxxxxxxxxxxxxxxxxxxxxxxxxxxxxxxxxxxxxxxxxxxxxxxxxxxxxxxxxxxxxxxxxxxxxxxxxxxxxxxxxxxxxxxxxxxxxx</v>
      </c>
    </row>
    <row r="129" spans="1:134" ht="13" x14ac:dyDescent="0.3">
      <c r="A129" s="191"/>
      <c r="B129" s="561" t="s">
        <v>213</v>
      </c>
      <c r="C129" s="865"/>
      <c r="D129" s="867"/>
      <c r="E129" s="867"/>
      <c r="F129" s="867"/>
      <c r="G129" s="613"/>
      <c r="H129" s="613"/>
      <c r="I129" s="613"/>
      <c r="J129" s="613"/>
      <c r="K129" s="613"/>
      <c r="L129" s="613"/>
      <c r="M129" s="613"/>
      <c r="N129" s="613"/>
      <c r="O129" s="613"/>
      <c r="P129" s="613"/>
      <c r="Q129" s="613"/>
      <c r="R129" s="613"/>
      <c r="S129" s="613"/>
      <c r="T129" s="613"/>
      <c r="U129" s="613"/>
      <c r="V129" s="613"/>
      <c r="W129" s="613"/>
      <c r="X129" s="613"/>
      <c r="Y129" s="613"/>
      <c r="Z129" s="613"/>
      <c r="AA129" s="613"/>
      <c r="AB129" s="613"/>
      <c r="AC129" s="613"/>
      <c r="AD129" s="613"/>
      <c r="AE129" s="613"/>
      <c r="AF129" s="613"/>
      <c r="AG129" s="613"/>
      <c r="AH129" s="613"/>
      <c r="AI129" s="613"/>
      <c r="AJ129" s="613"/>
      <c r="AK129" s="613"/>
      <c r="AL129" s="613"/>
      <c r="AM129" s="613"/>
      <c r="AN129" s="613"/>
      <c r="AO129" s="613"/>
      <c r="AP129" s="613"/>
      <c r="AQ129" s="613"/>
      <c r="AR129" s="613"/>
      <c r="AS129" s="613"/>
      <c r="AT129" s="613"/>
      <c r="AU129" s="613"/>
      <c r="AV129" s="613"/>
      <c r="AW129" s="613"/>
      <c r="AX129" s="613"/>
      <c r="AY129" s="613"/>
      <c r="AZ129" s="613"/>
      <c r="BA129" s="613"/>
      <c r="BB129" s="613"/>
      <c r="BC129" s="613"/>
      <c r="BD129" s="613"/>
      <c r="BE129" s="613"/>
      <c r="BF129" s="613"/>
      <c r="BG129" s="613"/>
      <c r="BH129" s="613"/>
      <c r="BI129" s="613"/>
      <c r="BJ129" s="613"/>
      <c r="BK129" s="613"/>
      <c r="BL129" s="613"/>
      <c r="BM129" s="613"/>
      <c r="BN129" s="613"/>
      <c r="BO129" s="613"/>
      <c r="BP129" s="613"/>
      <c r="BQ129" s="613"/>
      <c r="BR129" s="613"/>
      <c r="BS129" s="613"/>
      <c r="BT129" s="613"/>
      <c r="BU129" s="613"/>
      <c r="BV129" s="613"/>
      <c r="BW129" s="613"/>
      <c r="BX129" s="613"/>
      <c r="BY129" s="613"/>
      <c r="BZ129" s="613"/>
      <c r="CA129" s="613"/>
      <c r="CB129" s="613"/>
      <c r="CC129" s="613"/>
      <c r="CD129" s="613"/>
      <c r="CE129" s="613"/>
      <c r="CF129" s="613"/>
      <c r="CG129" s="613"/>
      <c r="CH129" s="613"/>
      <c r="CI129" s="613"/>
      <c r="CJ129" s="613"/>
      <c r="CK129" s="613"/>
      <c r="CL129" s="613"/>
      <c r="CM129" s="613"/>
      <c r="CN129" s="613"/>
      <c r="CO129" s="613"/>
      <c r="CP129" s="613"/>
      <c r="CQ129" s="613"/>
      <c r="CR129" s="613"/>
      <c r="CS129" s="613"/>
      <c r="CT129" s="613"/>
      <c r="CU129" s="613"/>
      <c r="CV129" s="613"/>
      <c r="CW129" s="613"/>
      <c r="CX129" s="613"/>
      <c r="CY129" s="613"/>
      <c r="CZ129" s="613"/>
      <c r="DA129" s="613"/>
      <c r="DB129" s="613"/>
      <c r="DC129" s="613"/>
      <c r="DD129" s="613"/>
      <c r="DE129" s="613"/>
      <c r="DF129" s="613"/>
      <c r="DG129" s="613"/>
      <c r="DH129" s="613"/>
      <c r="DI129" s="613"/>
      <c r="DJ129" s="613"/>
      <c r="DK129" s="613"/>
      <c r="DL129" s="613"/>
      <c r="DM129" s="613"/>
      <c r="DN129" s="613"/>
      <c r="DO129" s="613"/>
      <c r="DP129" s="613"/>
      <c r="DQ129" s="613"/>
      <c r="DR129" s="613"/>
      <c r="DS129" s="613"/>
      <c r="DT129" s="613"/>
      <c r="DU129" s="613"/>
      <c r="DV129" s="613"/>
      <c r="DW129" s="613"/>
      <c r="DX129" s="613"/>
      <c r="DY129" s="613"/>
      <c r="DZ129" s="613"/>
      <c r="EA129" s="613"/>
      <c r="EB129" s="613"/>
      <c r="EC129" s="614"/>
      <c r="ED129" s="182" t="str">
        <f t="shared" si="1"/>
        <v>xxxxxxxxxxxxxxxxxxxxxxxxxxxxxxxxxxxxxxxxxxxxxxxxxxxxxxxxxxxxxxxxxxxxxxxxxxxxxxxxxxxxxxxxxxxxxxxxxxxxxxxxxxxxxxxxxxxxxxxxxxxxxxxx</v>
      </c>
    </row>
    <row r="130" spans="1:134" x14ac:dyDescent="0.25">
      <c r="A130" s="191">
        <v>5137</v>
      </c>
      <c r="B130" s="227" t="s">
        <v>224</v>
      </c>
      <c r="C130" s="865">
        <f>SUMPRODUCT(SUMIF('Sch Parent Trial Balance Input'!$A:$A,'Sch Parent TB Converter'!$G130:$EC130,'Sch Parent Trial Balance Input'!C:C))</f>
        <v>0</v>
      </c>
      <c r="D130" s="865">
        <f>SUMPRODUCT(SUMIF('Sch Parent Trial Balance Input'!$A:$A,'Sch Parent TB Converter'!$G130:$EC130,'Sch Parent Trial Balance Input'!D:D))</f>
        <v>0</v>
      </c>
      <c r="E130" s="865">
        <f>SUMPRODUCT(SUMIF('Sch Parent Trial Balance Input'!$A:$A,'Sch Parent TB Converter'!$G130:$EC130,'Sch Parent Trial Balance Input'!E:E))</f>
        <v>0</v>
      </c>
      <c r="F130" s="865">
        <f>SUMPRODUCT(SUMIF('Sch Parent Trial Balance Input'!$A:$A,'Sch Parent TB Converter'!$G130:$EC130,'Sch Parent Trial Balance Input'!F:F))</f>
        <v>0</v>
      </c>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32"/>
      <c r="AJ130" s="132"/>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c r="CL130" s="132"/>
      <c r="CM130" s="132"/>
      <c r="CN130" s="132"/>
      <c r="CO130" s="132"/>
      <c r="CP130" s="132"/>
      <c r="CQ130" s="132"/>
      <c r="CR130" s="132"/>
      <c r="CS130" s="132"/>
      <c r="CT130" s="132"/>
      <c r="CU130" s="132"/>
      <c r="CV130" s="132"/>
      <c r="CW130" s="132"/>
      <c r="CX130" s="132"/>
      <c r="CY130" s="132"/>
      <c r="CZ130" s="132"/>
      <c r="DA130" s="132"/>
      <c r="DB130" s="132"/>
      <c r="DC130" s="132"/>
      <c r="DD130" s="132"/>
      <c r="DE130" s="132"/>
      <c r="DF130" s="132"/>
      <c r="DG130" s="132"/>
      <c r="DH130" s="132"/>
      <c r="DI130" s="132"/>
      <c r="DJ130" s="132"/>
      <c r="DK130" s="132"/>
      <c r="DL130" s="132"/>
      <c r="DM130" s="132"/>
      <c r="DN130" s="132"/>
      <c r="DO130" s="132"/>
      <c r="DP130" s="132"/>
      <c r="DQ130" s="132"/>
      <c r="DR130" s="132"/>
      <c r="DS130" s="132"/>
      <c r="DT130" s="132"/>
      <c r="DU130" s="132"/>
      <c r="DV130" s="132"/>
      <c r="DW130" s="132"/>
      <c r="DX130" s="132"/>
      <c r="DY130" s="132"/>
      <c r="DZ130" s="132"/>
      <c r="EA130" s="132"/>
      <c r="EB130" s="132"/>
      <c r="EC130" s="615"/>
      <c r="ED130" s="182" t="str">
        <f t="shared" si="1"/>
        <v>xxxxxxxxxxxxxxxxxxxxxxxxxxxxxxxxxxxxxxxxxxxxxxxxxxxxxxxxxxxxxxxxxxxxxxxxxxxxxxxxxxxxxxxxxxxxxxxxxxxxxxxxxxxxxxxxxxxxxxxxxxxxxxxx</v>
      </c>
    </row>
    <row r="131" spans="1:134" x14ac:dyDescent="0.25">
      <c r="A131" s="191">
        <v>5135</v>
      </c>
      <c r="B131" s="227" t="s">
        <v>225</v>
      </c>
      <c r="C131" s="865">
        <f>SUMPRODUCT(SUMIF('Sch Parent Trial Balance Input'!$A:$A,'Sch Parent TB Converter'!$G131:$EC131,'Sch Parent Trial Balance Input'!C:C))</f>
        <v>0</v>
      </c>
      <c r="D131" s="865">
        <f>SUMPRODUCT(SUMIF('Sch Parent Trial Balance Input'!$A:$A,'Sch Parent TB Converter'!$G131:$EC131,'Sch Parent Trial Balance Input'!D:D))</f>
        <v>0</v>
      </c>
      <c r="E131" s="865">
        <f>SUMPRODUCT(SUMIF('Sch Parent Trial Balance Input'!$A:$A,'Sch Parent TB Converter'!$G131:$EC131,'Sch Parent Trial Balance Input'!E:E))</f>
        <v>0</v>
      </c>
      <c r="F131" s="865">
        <f>SUMPRODUCT(SUMIF('Sch Parent Trial Balance Input'!$A:$A,'Sch Parent TB Converter'!$G131:$EC131,'Sch Parent Trial Balance Input'!F:F))</f>
        <v>0</v>
      </c>
      <c r="G131" s="132"/>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c r="AF131" s="132"/>
      <c r="AG131" s="132"/>
      <c r="AH131" s="132"/>
      <c r="AI131" s="132"/>
      <c r="AJ131" s="132"/>
      <c r="AK131" s="132"/>
      <c r="AL131" s="132"/>
      <c r="AM131" s="132"/>
      <c r="AN131" s="132"/>
      <c r="AO131" s="132"/>
      <c r="AP131" s="132"/>
      <c r="AQ131" s="132"/>
      <c r="AR131" s="132"/>
      <c r="AS131" s="132"/>
      <c r="AT131" s="132"/>
      <c r="AU131" s="132"/>
      <c r="AV131" s="132"/>
      <c r="AW131" s="132"/>
      <c r="AX131" s="132"/>
      <c r="AY131" s="132"/>
      <c r="AZ131" s="132"/>
      <c r="BA131" s="132"/>
      <c r="BB131" s="132"/>
      <c r="BC131" s="132"/>
      <c r="BD131" s="132"/>
      <c r="BE131" s="132"/>
      <c r="BF131" s="132"/>
      <c r="BG131" s="132"/>
      <c r="BH131" s="132"/>
      <c r="BI131" s="132"/>
      <c r="BJ131" s="132"/>
      <c r="BK131" s="132"/>
      <c r="BL131" s="132"/>
      <c r="BM131" s="132"/>
      <c r="BN131" s="132"/>
      <c r="BO131" s="132"/>
      <c r="BP131" s="132"/>
      <c r="BQ131" s="132"/>
      <c r="BR131" s="132"/>
      <c r="BS131" s="132"/>
      <c r="BT131" s="132"/>
      <c r="BU131" s="132"/>
      <c r="BV131" s="132"/>
      <c r="BW131" s="132"/>
      <c r="BX131" s="132"/>
      <c r="BY131" s="132"/>
      <c r="BZ131" s="132"/>
      <c r="CA131" s="132"/>
      <c r="CB131" s="132"/>
      <c r="CC131" s="132"/>
      <c r="CD131" s="132"/>
      <c r="CE131" s="132"/>
      <c r="CF131" s="132"/>
      <c r="CG131" s="132"/>
      <c r="CH131" s="132"/>
      <c r="CI131" s="132"/>
      <c r="CJ131" s="132"/>
      <c r="CK131" s="132"/>
      <c r="CL131" s="132"/>
      <c r="CM131" s="132"/>
      <c r="CN131" s="132"/>
      <c r="CO131" s="132"/>
      <c r="CP131" s="132"/>
      <c r="CQ131" s="132"/>
      <c r="CR131" s="132"/>
      <c r="CS131" s="132"/>
      <c r="CT131" s="132"/>
      <c r="CU131" s="132"/>
      <c r="CV131" s="132"/>
      <c r="CW131" s="132"/>
      <c r="CX131" s="132"/>
      <c r="CY131" s="132"/>
      <c r="CZ131" s="132"/>
      <c r="DA131" s="132"/>
      <c r="DB131" s="132"/>
      <c r="DC131" s="132"/>
      <c r="DD131" s="132"/>
      <c r="DE131" s="132"/>
      <c r="DF131" s="132"/>
      <c r="DG131" s="132"/>
      <c r="DH131" s="132"/>
      <c r="DI131" s="132"/>
      <c r="DJ131" s="132"/>
      <c r="DK131" s="132"/>
      <c r="DL131" s="132"/>
      <c r="DM131" s="132"/>
      <c r="DN131" s="132"/>
      <c r="DO131" s="132"/>
      <c r="DP131" s="132"/>
      <c r="DQ131" s="132"/>
      <c r="DR131" s="132"/>
      <c r="DS131" s="132"/>
      <c r="DT131" s="132"/>
      <c r="DU131" s="132"/>
      <c r="DV131" s="132"/>
      <c r="DW131" s="132"/>
      <c r="DX131" s="132"/>
      <c r="DY131" s="132"/>
      <c r="DZ131" s="132"/>
      <c r="EA131" s="132"/>
      <c r="EB131" s="132"/>
      <c r="EC131" s="615"/>
      <c r="ED131" s="182" t="str">
        <f t="shared" si="1"/>
        <v>xxxxxxxxxxxxxxxxxxxxxxxxxxxxxxxxxxxxxxxxxxxxxxxxxxxxxxxxxxxxxxxxxxxxxxxxxxxxxxxxxxxxxxxxxxxxxxxxxxxxxxxxxxxxxxxxxxxxxxxxxxxxxxxx</v>
      </c>
    </row>
    <row r="132" spans="1:134" x14ac:dyDescent="0.25">
      <c r="A132" s="191"/>
      <c r="B132" s="5"/>
      <c r="C132" s="865"/>
      <c r="D132" s="867"/>
      <c r="E132" s="867"/>
      <c r="F132" s="867"/>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c r="AF132" s="132"/>
      <c r="AG132" s="132"/>
      <c r="AH132" s="132"/>
      <c r="AI132" s="132"/>
      <c r="AJ132" s="132"/>
      <c r="AK132" s="132"/>
      <c r="AL132" s="132"/>
      <c r="AM132" s="132"/>
      <c r="AN132" s="132"/>
      <c r="AO132" s="132"/>
      <c r="AP132" s="132"/>
      <c r="AQ132" s="132"/>
      <c r="AR132" s="132"/>
      <c r="AS132" s="132"/>
      <c r="AT132" s="132"/>
      <c r="AU132" s="132"/>
      <c r="AV132" s="132"/>
      <c r="AW132" s="132"/>
      <c r="AX132" s="132"/>
      <c r="AY132" s="132"/>
      <c r="AZ132" s="132"/>
      <c r="BA132" s="132"/>
      <c r="BB132" s="132"/>
      <c r="BC132" s="132"/>
      <c r="BD132" s="132"/>
      <c r="BE132" s="132"/>
      <c r="BF132" s="132"/>
      <c r="BG132" s="132"/>
      <c r="BH132" s="132"/>
      <c r="BI132" s="132"/>
      <c r="BJ132" s="132"/>
      <c r="BK132" s="132"/>
      <c r="BL132" s="132"/>
      <c r="BM132" s="132"/>
      <c r="BN132" s="132"/>
      <c r="BO132" s="132"/>
      <c r="BP132" s="132"/>
      <c r="BQ132" s="132"/>
      <c r="BR132" s="132"/>
      <c r="BS132" s="132"/>
      <c r="BT132" s="132"/>
      <c r="BU132" s="132"/>
      <c r="BV132" s="132"/>
      <c r="BW132" s="132"/>
      <c r="BX132" s="132"/>
      <c r="BY132" s="132"/>
      <c r="BZ132" s="132"/>
      <c r="CA132" s="132"/>
      <c r="CB132" s="132"/>
      <c r="CC132" s="132"/>
      <c r="CD132" s="132"/>
      <c r="CE132" s="132"/>
      <c r="CF132" s="132"/>
      <c r="CG132" s="132"/>
      <c r="CH132" s="132"/>
      <c r="CI132" s="132"/>
      <c r="CJ132" s="132"/>
      <c r="CK132" s="132"/>
      <c r="CL132" s="132"/>
      <c r="CM132" s="132"/>
      <c r="CN132" s="132"/>
      <c r="CO132" s="132"/>
      <c r="CP132" s="132"/>
      <c r="CQ132" s="132"/>
      <c r="CR132" s="132"/>
      <c r="CS132" s="132"/>
      <c r="CT132" s="132"/>
      <c r="CU132" s="132"/>
      <c r="CV132" s="132"/>
      <c r="CW132" s="132"/>
      <c r="CX132" s="132"/>
      <c r="CY132" s="132"/>
      <c r="CZ132" s="132"/>
      <c r="DA132" s="132"/>
      <c r="DB132" s="132"/>
      <c r="DC132" s="132"/>
      <c r="DD132" s="132"/>
      <c r="DE132" s="132"/>
      <c r="DF132" s="132"/>
      <c r="DG132" s="132"/>
      <c r="DH132" s="132"/>
      <c r="DI132" s="132"/>
      <c r="DJ132" s="132"/>
      <c r="DK132" s="132"/>
      <c r="DL132" s="132"/>
      <c r="DM132" s="132"/>
      <c r="DN132" s="132"/>
      <c r="DO132" s="132"/>
      <c r="DP132" s="132"/>
      <c r="DQ132" s="132"/>
      <c r="DR132" s="132"/>
      <c r="DS132" s="132"/>
      <c r="DT132" s="132"/>
      <c r="DU132" s="132"/>
      <c r="DV132" s="132"/>
      <c r="DW132" s="132"/>
      <c r="DX132" s="132"/>
      <c r="DY132" s="132"/>
      <c r="DZ132" s="132"/>
      <c r="EA132" s="132"/>
      <c r="EB132" s="132"/>
      <c r="EC132" s="615"/>
      <c r="ED132" s="182" t="str">
        <f t="shared" si="1"/>
        <v>xxxxxxxxxxxxxxxxxxxxxxxxxxxxxxxxxxxxxxxxxxxxxxxxxxxxxxxxxxxxxxxxxxxxxxxxxxxxxxxxxxxxxxxxxxxxxxxxxxxxxxxxxxxxxxxxxxxxxxxxxxxxxxxx</v>
      </c>
    </row>
    <row r="133" spans="1:134" ht="13" x14ac:dyDescent="0.3">
      <c r="A133" s="230"/>
      <c r="B133" s="232" t="s">
        <v>226</v>
      </c>
      <c r="C133" s="868"/>
      <c r="D133" s="869"/>
      <c r="E133" s="869"/>
      <c r="F133" s="869"/>
      <c r="G133" s="616"/>
      <c r="H133" s="616"/>
      <c r="I133" s="616"/>
      <c r="J133" s="616"/>
      <c r="K133" s="616"/>
      <c r="L133" s="616"/>
      <c r="M133" s="616"/>
      <c r="N133" s="616"/>
      <c r="O133" s="616"/>
      <c r="P133" s="616"/>
      <c r="Q133" s="616"/>
      <c r="R133" s="616"/>
      <c r="S133" s="616"/>
      <c r="T133" s="616"/>
      <c r="U133" s="616"/>
      <c r="V133" s="616"/>
      <c r="W133" s="616"/>
      <c r="X133" s="616"/>
      <c r="Y133" s="616"/>
      <c r="Z133" s="616"/>
      <c r="AA133" s="616"/>
      <c r="AB133" s="616"/>
      <c r="AC133" s="616"/>
      <c r="AD133" s="616"/>
      <c r="AE133" s="616"/>
      <c r="AF133" s="616"/>
      <c r="AG133" s="616"/>
      <c r="AH133" s="616"/>
      <c r="AI133" s="616"/>
      <c r="AJ133" s="616"/>
      <c r="AK133" s="616"/>
      <c r="AL133" s="616"/>
      <c r="AM133" s="616"/>
      <c r="AN133" s="616"/>
      <c r="AO133" s="616"/>
      <c r="AP133" s="616"/>
      <c r="AQ133" s="616"/>
      <c r="AR133" s="616"/>
      <c r="AS133" s="616"/>
      <c r="AT133" s="616"/>
      <c r="AU133" s="616"/>
      <c r="AV133" s="616"/>
      <c r="AW133" s="616"/>
      <c r="AX133" s="616"/>
      <c r="AY133" s="616"/>
      <c r="AZ133" s="616"/>
      <c r="BA133" s="616"/>
      <c r="BB133" s="616"/>
      <c r="BC133" s="616"/>
      <c r="BD133" s="616"/>
      <c r="BE133" s="616"/>
      <c r="BF133" s="616"/>
      <c r="BG133" s="616"/>
      <c r="BH133" s="616"/>
      <c r="BI133" s="616"/>
      <c r="BJ133" s="616"/>
      <c r="BK133" s="616"/>
      <c r="BL133" s="616"/>
      <c r="BM133" s="616"/>
      <c r="BN133" s="616"/>
      <c r="BO133" s="616"/>
      <c r="BP133" s="616"/>
      <c r="BQ133" s="616"/>
      <c r="BR133" s="616"/>
      <c r="BS133" s="616"/>
      <c r="BT133" s="616"/>
      <c r="BU133" s="616"/>
      <c r="BV133" s="616"/>
      <c r="BW133" s="616"/>
      <c r="BX133" s="616"/>
      <c r="BY133" s="616"/>
      <c r="BZ133" s="616"/>
      <c r="CA133" s="616"/>
      <c r="CB133" s="616"/>
      <c r="CC133" s="616"/>
      <c r="CD133" s="616"/>
      <c r="CE133" s="616"/>
      <c r="CF133" s="616"/>
      <c r="CG133" s="616"/>
      <c r="CH133" s="616"/>
      <c r="CI133" s="616"/>
      <c r="CJ133" s="616"/>
      <c r="CK133" s="616"/>
      <c r="CL133" s="616"/>
      <c r="CM133" s="616"/>
      <c r="CN133" s="616"/>
      <c r="CO133" s="616"/>
      <c r="CP133" s="616"/>
      <c r="CQ133" s="616"/>
      <c r="CR133" s="616"/>
      <c r="CS133" s="616"/>
      <c r="CT133" s="616"/>
      <c r="CU133" s="616"/>
      <c r="CV133" s="616"/>
      <c r="CW133" s="616"/>
      <c r="CX133" s="616"/>
      <c r="CY133" s="616"/>
      <c r="CZ133" s="616"/>
      <c r="DA133" s="616"/>
      <c r="DB133" s="616"/>
      <c r="DC133" s="616"/>
      <c r="DD133" s="616"/>
      <c r="DE133" s="616"/>
      <c r="DF133" s="616"/>
      <c r="DG133" s="616"/>
      <c r="DH133" s="616"/>
      <c r="DI133" s="616"/>
      <c r="DJ133" s="616"/>
      <c r="DK133" s="616"/>
      <c r="DL133" s="616"/>
      <c r="DM133" s="616"/>
      <c r="DN133" s="616"/>
      <c r="DO133" s="616"/>
      <c r="DP133" s="616"/>
      <c r="DQ133" s="616"/>
      <c r="DR133" s="616"/>
      <c r="DS133" s="616"/>
      <c r="DT133" s="616"/>
      <c r="DU133" s="616"/>
      <c r="DV133" s="616"/>
      <c r="DW133" s="616"/>
      <c r="DX133" s="616"/>
      <c r="DY133" s="616"/>
      <c r="DZ133" s="616"/>
      <c r="EA133" s="616"/>
      <c r="EB133" s="616"/>
      <c r="EC133" s="617"/>
      <c r="ED133" s="182" t="str">
        <f t="shared" ref="ED133:ED200" si="2">CONCATENATE("x",G133,"x",H133,"x",I133,"x",J133,"x",K133,"x",L133,"x",M133,"x",N133,"x",O133,"x",P133,"x",Q133,"x",R133,"x",S133,"x",T133,"x",U133,"x",V133,"x",W133,"x",X133,"x",Y133,"x",Z133,"x",AA133,"x",AB133,"x",AC133,"x",AD133,"x",AE133,"x",AF133,"x",AG133,"x",AH133,"x",AI133,"x",AJ133,"x",AK133,"x",AL133,"x",AM133,"x",AN133,"x",AO133,"x",AP133,"x",AQ133,"x",AR133,"x",AS133,"x",AT133,"x",AU133,"x",AV133,"x",AW133,"x",AX133,"x",AY133,"x",AZ133,"x",BA133,"x",BB133,"x",BC133,"x",BD133,"x",BE133,"x",BF133,"x",BG133,"x",BH133,"x",BI133,"x",BJ133,"x",BK133,"x",BL133,"x",BM133,"x",BN133,"x",BO133,"x",BP133,"x",BQ133,"x",BR133,"x",BS133,"x",BT133,"x",BU133,"x",BV133,"x",BW133,"x",BX133,"x",BY133,"x",BZ133,"x",CA133,"x",CB133,"x",CC133,"x",CD133,"x",CE133,"x",CF133,"x",CG133,"x",CH133,"x",CI133,"x",CJ133,"x",CK133,"x",CL133,"x",CM133,"x",CN133,"x",CO133,"x",CP133,"x",CQ133,"x",CR133,"x",CS133,"x",CT133,"x",CU133,"x",CV133,"x",CW133,"x",CX133,"x",CY133,"x",CZ133,"x",DA133,"x",DB133,"x",DC133,"x",DD133,"x",DE133,"x",DF133,"x",DG133,"x",DH133,"x",DI133,"x",DJ133,"x",DK133,"x",DL133,"x",DM133,"x",DN133,"x",DO133,"x",DP133,"x",DQ133,"x",DR133,"x",DS133,"x",DT133,"x",DU133,"x",DV133,"x",DW133,"x",DX133,"x",DY133,"x",DZ133,"x",EA133,"x",EB133,"x",EC133,"x")</f>
        <v>xxxxxxxxxxxxxxxxxxxxxxxxxxxxxxxxxxxxxxxxxxxxxxxxxxxxxxxxxxxxxxxxxxxxxxxxxxxxxxxxxxxxxxxxxxxxxxxxxxxxxxxxxxxxxxxxxxxxxxxxxxxxxxxx</v>
      </c>
    </row>
    <row r="134" spans="1:134" ht="13" x14ac:dyDescent="0.3">
      <c r="A134" s="191"/>
      <c r="B134" s="561" t="s">
        <v>213</v>
      </c>
      <c r="C134" s="865"/>
      <c r="D134" s="867"/>
      <c r="E134" s="867"/>
      <c r="F134" s="867"/>
      <c r="G134" s="613"/>
      <c r="H134" s="613"/>
      <c r="I134" s="613"/>
      <c r="J134" s="613"/>
      <c r="K134" s="613"/>
      <c r="L134" s="613"/>
      <c r="M134" s="613"/>
      <c r="N134" s="613"/>
      <c r="O134" s="613"/>
      <c r="P134" s="613"/>
      <c r="Q134" s="613"/>
      <c r="R134" s="613"/>
      <c r="S134" s="613"/>
      <c r="T134" s="613"/>
      <c r="U134" s="613"/>
      <c r="V134" s="613"/>
      <c r="W134" s="613"/>
      <c r="X134" s="613"/>
      <c r="Y134" s="613"/>
      <c r="Z134" s="613"/>
      <c r="AA134" s="613"/>
      <c r="AB134" s="613"/>
      <c r="AC134" s="613"/>
      <c r="AD134" s="613"/>
      <c r="AE134" s="613"/>
      <c r="AF134" s="613"/>
      <c r="AG134" s="613"/>
      <c r="AH134" s="613"/>
      <c r="AI134" s="613"/>
      <c r="AJ134" s="613"/>
      <c r="AK134" s="613"/>
      <c r="AL134" s="613"/>
      <c r="AM134" s="613"/>
      <c r="AN134" s="613"/>
      <c r="AO134" s="613"/>
      <c r="AP134" s="613"/>
      <c r="AQ134" s="613"/>
      <c r="AR134" s="613"/>
      <c r="AS134" s="613"/>
      <c r="AT134" s="613"/>
      <c r="AU134" s="613"/>
      <c r="AV134" s="613"/>
      <c r="AW134" s="613"/>
      <c r="AX134" s="613"/>
      <c r="AY134" s="613"/>
      <c r="AZ134" s="613"/>
      <c r="BA134" s="613"/>
      <c r="BB134" s="613"/>
      <c r="BC134" s="613"/>
      <c r="BD134" s="613"/>
      <c r="BE134" s="613"/>
      <c r="BF134" s="613"/>
      <c r="BG134" s="613"/>
      <c r="BH134" s="613"/>
      <c r="BI134" s="613"/>
      <c r="BJ134" s="613"/>
      <c r="BK134" s="613"/>
      <c r="BL134" s="613"/>
      <c r="BM134" s="613"/>
      <c r="BN134" s="613"/>
      <c r="BO134" s="613"/>
      <c r="BP134" s="613"/>
      <c r="BQ134" s="613"/>
      <c r="BR134" s="613"/>
      <c r="BS134" s="613"/>
      <c r="BT134" s="613"/>
      <c r="BU134" s="613"/>
      <c r="BV134" s="613"/>
      <c r="BW134" s="613"/>
      <c r="BX134" s="613"/>
      <c r="BY134" s="613"/>
      <c r="BZ134" s="613"/>
      <c r="CA134" s="613"/>
      <c r="CB134" s="613"/>
      <c r="CC134" s="613"/>
      <c r="CD134" s="613"/>
      <c r="CE134" s="613"/>
      <c r="CF134" s="613"/>
      <c r="CG134" s="613"/>
      <c r="CH134" s="613"/>
      <c r="CI134" s="613"/>
      <c r="CJ134" s="613"/>
      <c r="CK134" s="613"/>
      <c r="CL134" s="613"/>
      <c r="CM134" s="613"/>
      <c r="CN134" s="613"/>
      <c r="CO134" s="613"/>
      <c r="CP134" s="613"/>
      <c r="CQ134" s="613"/>
      <c r="CR134" s="613"/>
      <c r="CS134" s="613"/>
      <c r="CT134" s="613"/>
      <c r="CU134" s="613"/>
      <c r="CV134" s="613"/>
      <c r="CW134" s="613"/>
      <c r="CX134" s="613"/>
      <c r="CY134" s="613"/>
      <c r="CZ134" s="613"/>
      <c r="DA134" s="613"/>
      <c r="DB134" s="613"/>
      <c r="DC134" s="613"/>
      <c r="DD134" s="613"/>
      <c r="DE134" s="613"/>
      <c r="DF134" s="613"/>
      <c r="DG134" s="613"/>
      <c r="DH134" s="613"/>
      <c r="DI134" s="613"/>
      <c r="DJ134" s="613"/>
      <c r="DK134" s="613"/>
      <c r="DL134" s="613"/>
      <c r="DM134" s="613"/>
      <c r="DN134" s="613"/>
      <c r="DO134" s="613"/>
      <c r="DP134" s="613"/>
      <c r="DQ134" s="613"/>
      <c r="DR134" s="613"/>
      <c r="DS134" s="613"/>
      <c r="DT134" s="613"/>
      <c r="DU134" s="613"/>
      <c r="DV134" s="613"/>
      <c r="DW134" s="613"/>
      <c r="DX134" s="613"/>
      <c r="DY134" s="613"/>
      <c r="DZ134" s="613"/>
      <c r="EA134" s="613"/>
      <c r="EB134" s="613"/>
      <c r="EC134" s="614"/>
      <c r="ED134" s="182" t="str">
        <f t="shared" si="2"/>
        <v>xxxxxxxxxxxxxxxxxxxxxxxxxxxxxxxxxxxxxxxxxxxxxxxxxxxxxxxxxxxxxxxxxxxxxxxxxxxxxxxxxxxxxxxxxxxxxxxxxxxxxxxxxxxxxxxxxxxxxxxxxxxxxxxx</v>
      </c>
    </row>
    <row r="135" spans="1:134" x14ac:dyDescent="0.25">
      <c r="A135" s="191">
        <v>5142</v>
      </c>
      <c r="B135" s="227" t="s">
        <v>227</v>
      </c>
      <c r="C135" s="865">
        <f>SUMPRODUCT(SUMIF('Sch Parent Trial Balance Input'!$A:$A,'Sch Parent TB Converter'!$G135:$EC135,'Sch Parent Trial Balance Input'!C:C))</f>
        <v>0</v>
      </c>
      <c r="D135" s="865">
        <f>SUMPRODUCT(SUMIF('Sch Parent Trial Balance Input'!$A:$A,'Sch Parent TB Converter'!$G135:$EC135,'Sch Parent Trial Balance Input'!D:D))</f>
        <v>0</v>
      </c>
      <c r="E135" s="865">
        <f>SUMPRODUCT(SUMIF('Sch Parent Trial Balance Input'!$A:$A,'Sch Parent TB Converter'!$G135:$EC135,'Sch Parent Trial Balance Input'!E:E))</f>
        <v>0</v>
      </c>
      <c r="F135" s="865">
        <f>SUMPRODUCT(SUMIF('Sch Parent Trial Balance Input'!$A:$A,'Sch Parent TB Converter'!$G135:$EC135,'Sch Parent Trial Balance Input'!F:F))</f>
        <v>0</v>
      </c>
      <c r="G135" s="132"/>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c r="AF135" s="132"/>
      <c r="AG135" s="132"/>
      <c r="AH135" s="132"/>
      <c r="AI135" s="132"/>
      <c r="AJ135" s="132"/>
      <c r="AK135" s="132"/>
      <c r="AL135" s="132"/>
      <c r="AM135" s="132"/>
      <c r="AN135" s="132"/>
      <c r="AO135" s="132"/>
      <c r="AP135" s="132"/>
      <c r="AQ135" s="132"/>
      <c r="AR135" s="132"/>
      <c r="AS135" s="132"/>
      <c r="AT135" s="132"/>
      <c r="AU135" s="132"/>
      <c r="AV135" s="132"/>
      <c r="AW135" s="132"/>
      <c r="AX135" s="132"/>
      <c r="AY135" s="132"/>
      <c r="AZ135" s="132"/>
      <c r="BA135" s="132"/>
      <c r="BB135" s="132"/>
      <c r="BC135" s="132"/>
      <c r="BD135" s="132"/>
      <c r="BE135" s="132"/>
      <c r="BF135" s="132"/>
      <c r="BG135" s="132"/>
      <c r="BH135" s="132"/>
      <c r="BI135" s="132"/>
      <c r="BJ135" s="132"/>
      <c r="BK135" s="132"/>
      <c r="BL135" s="132"/>
      <c r="BM135" s="132"/>
      <c r="BN135" s="132"/>
      <c r="BO135" s="132"/>
      <c r="BP135" s="132"/>
      <c r="BQ135" s="132"/>
      <c r="BR135" s="132"/>
      <c r="BS135" s="132"/>
      <c r="BT135" s="132"/>
      <c r="BU135" s="132"/>
      <c r="BV135" s="132"/>
      <c r="BW135" s="132"/>
      <c r="BX135" s="132"/>
      <c r="BY135" s="132"/>
      <c r="BZ135" s="132"/>
      <c r="CA135" s="132"/>
      <c r="CB135" s="132"/>
      <c r="CC135" s="132"/>
      <c r="CD135" s="132"/>
      <c r="CE135" s="132"/>
      <c r="CF135" s="132"/>
      <c r="CG135" s="132"/>
      <c r="CH135" s="132"/>
      <c r="CI135" s="132"/>
      <c r="CJ135" s="132"/>
      <c r="CK135" s="132"/>
      <c r="CL135" s="132"/>
      <c r="CM135" s="132"/>
      <c r="CN135" s="132"/>
      <c r="CO135" s="132"/>
      <c r="CP135" s="132"/>
      <c r="CQ135" s="132"/>
      <c r="CR135" s="132"/>
      <c r="CS135" s="132"/>
      <c r="CT135" s="132"/>
      <c r="CU135" s="132"/>
      <c r="CV135" s="132"/>
      <c r="CW135" s="132"/>
      <c r="CX135" s="132"/>
      <c r="CY135" s="132"/>
      <c r="CZ135" s="132"/>
      <c r="DA135" s="132"/>
      <c r="DB135" s="132"/>
      <c r="DC135" s="132"/>
      <c r="DD135" s="132"/>
      <c r="DE135" s="132"/>
      <c r="DF135" s="132"/>
      <c r="DG135" s="132"/>
      <c r="DH135" s="132"/>
      <c r="DI135" s="132"/>
      <c r="DJ135" s="132"/>
      <c r="DK135" s="132"/>
      <c r="DL135" s="132"/>
      <c r="DM135" s="132"/>
      <c r="DN135" s="132"/>
      <c r="DO135" s="132"/>
      <c r="DP135" s="132"/>
      <c r="DQ135" s="132"/>
      <c r="DR135" s="132"/>
      <c r="DS135" s="132"/>
      <c r="DT135" s="132"/>
      <c r="DU135" s="132"/>
      <c r="DV135" s="132"/>
      <c r="DW135" s="132"/>
      <c r="DX135" s="132"/>
      <c r="DY135" s="132"/>
      <c r="DZ135" s="132"/>
      <c r="EA135" s="132"/>
      <c r="EB135" s="132"/>
      <c r="EC135" s="615"/>
      <c r="ED135" s="182" t="str">
        <f t="shared" si="2"/>
        <v>xxxxxxxxxxxxxxxxxxxxxxxxxxxxxxxxxxxxxxxxxxxxxxxxxxxxxxxxxxxxxxxxxxxxxxxxxxxxxxxxxxxxxxxxxxxxxxxxxxxxxxxxxxxxxxxxxxxxxxxxxxxxxxxx</v>
      </c>
    </row>
    <row r="136" spans="1:134" x14ac:dyDescent="0.25">
      <c r="A136" s="191">
        <v>5144</v>
      </c>
      <c r="B136" s="227" t="s">
        <v>228</v>
      </c>
      <c r="C136" s="865">
        <f>SUMPRODUCT(SUMIF('Sch Parent Trial Balance Input'!$A:$A,'Sch Parent TB Converter'!$G136:$EC136,'Sch Parent Trial Balance Input'!C:C))</f>
        <v>0</v>
      </c>
      <c r="D136" s="865">
        <f>SUMPRODUCT(SUMIF('Sch Parent Trial Balance Input'!$A:$A,'Sch Parent TB Converter'!$G136:$EC136,'Sch Parent Trial Balance Input'!D:D))</f>
        <v>0</v>
      </c>
      <c r="E136" s="865">
        <f>SUMPRODUCT(SUMIF('Sch Parent Trial Balance Input'!$A:$A,'Sch Parent TB Converter'!$G136:$EC136,'Sch Parent Trial Balance Input'!E:E))</f>
        <v>0</v>
      </c>
      <c r="F136" s="865">
        <f>SUMPRODUCT(SUMIF('Sch Parent Trial Balance Input'!$A:$A,'Sch Parent TB Converter'!$G136:$EC136,'Sch Parent Trial Balance Input'!F:F))</f>
        <v>0</v>
      </c>
      <c r="G136" s="132"/>
      <c r="H136" s="132"/>
      <c r="I136" s="132"/>
      <c r="J136" s="132"/>
      <c r="K136" s="132"/>
      <c r="L136" s="132"/>
      <c r="M136" s="132"/>
      <c r="N136" s="132"/>
      <c r="O136" s="132"/>
      <c r="P136" s="132"/>
      <c r="Q136" s="132"/>
      <c r="R136" s="132"/>
      <c r="S136" s="132"/>
      <c r="T136" s="132"/>
      <c r="U136" s="132"/>
      <c r="V136" s="132"/>
      <c r="W136" s="132"/>
      <c r="X136" s="132"/>
      <c r="Y136" s="132"/>
      <c r="Z136" s="132"/>
      <c r="AA136" s="132"/>
      <c r="AB136" s="132"/>
      <c r="AC136" s="132"/>
      <c r="AD136" s="132"/>
      <c r="AE136" s="132"/>
      <c r="AF136" s="132"/>
      <c r="AG136" s="132"/>
      <c r="AH136" s="132"/>
      <c r="AI136" s="132"/>
      <c r="AJ136" s="132"/>
      <c r="AK136" s="132"/>
      <c r="AL136" s="132"/>
      <c r="AM136" s="132"/>
      <c r="AN136" s="132"/>
      <c r="AO136" s="132"/>
      <c r="AP136" s="132"/>
      <c r="AQ136" s="132"/>
      <c r="AR136" s="132"/>
      <c r="AS136" s="132"/>
      <c r="AT136" s="132"/>
      <c r="AU136" s="132"/>
      <c r="AV136" s="132"/>
      <c r="AW136" s="132"/>
      <c r="AX136" s="132"/>
      <c r="AY136" s="132"/>
      <c r="AZ136" s="132"/>
      <c r="BA136" s="132"/>
      <c r="BB136" s="132"/>
      <c r="BC136" s="132"/>
      <c r="BD136" s="132"/>
      <c r="BE136" s="132"/>
      <c r="BF136" s="132"/>
      <c r="BG136" s="132"/>
      <c r="BH136" s="132"/>
      <c r="BI136" s="132"/>
      <c r="BJ136" s="132"/>
      <c r="BK136" s="132"/>
      <c r="BL136" s="132"/>
      <c r="BM136" s="132"/>
      <c r="BN136" s="132"/>
      <c r="BO136" s="132"/>
      <c r="BP136" s="132"/>
      <c r="BQ136" s="132"/>
      <c r="BR136" s="132"/>
      <c r="BS136" s="132"/>
      <c r="BT136" s="132"/>
      <c r="BU136" s="132"/>
      <c r="BV136" s="132"/>
      <c r="BW136" s="132"/>
      <c r="BX136" s="132"/>
      <c r="BY136" s="132"/>
      <c r="BZ136" s="132"/>
      <c r="CA136" s="132"/>
      <c r="CB136" s="132"/>
      <c r="CC136" s="132"/>
      <c r="CD136" s="132"/>
      <c r="CE136" s="132"/>
      <c r="CF136" s="132"/>
      <c r="CG136" s="132"/>
      <c r="CH136" s="132"/>
      <c r="CI136" s="132"/>
      <c r="CJ136" s="132"/>
      <c r="CK136" s="132"/>
      <c r="CL136" s="132"/>
      <c r="CM136" s="132"/>
      <c r="CN136" s="132"/>
      <c r="CO136" s="132"/>
      <c r="CP136" s="132"/>
      <c r="CQ136" s="132"/>
      <c r="CR136" s="132"/>
      <c r="CS136" s="132"/>
      <c r="CT136" s="132"/>
      <c r="CU136" s="132"/>
      <c r="CV136" s="132"/>
      <c r="CW136" s="132"/>
      <c r="CX136" s="132"/>
      <c r="CY136" s="132"/>
      <c r="CZ136" s="132"/>
      <c r="DA136" s="132"/>
      <c r="DB136" s="132"/>
      <c r="DC136" s="132"/>
      <c r="DD136" s="132"/>
      <c r="DE136" s="132"/>
      <c r="DF136" s="132"/>
      <c r="DG136" s="132"/>
      <c r="DH136" s="132"/>
      <c r="DI136" s="132"/>
      <c r="DJ136" s="132"/>
      <c r="DK136" s="132"/>
      <c r="DL136" s="132"/>
      <c r="DM136" s="132"/>
      <c r="DN136" s="132"/>
      <c r="DO136" s="132"/>
      <c r="DP136" s="132"/>
      <c r="DQ136" s="132"/>
      <c r="DR136" s="132"/>
      <c r="DS136" s="132"/>
      <c r="DT136" s="132"/>
      <c r="DU136" s="132"/>
      <c r="DV136" s="132"/>
      <c r="DW136" s="132"/>
      <c r="DX136" s="132"/>
      <c r="DY136" s="132"/>
      <c r="DZ136" s="132"/>
      <c r="EA136" s="132"/>
      <c r="EB136" s="132"/>
      <c r="EC136" s="615"/>
      <c r="ED136" s="182" t="str">
        <f t="shared" si="2"/>
        <v>xxxxxxxxxxxxxxxxxxxxxxxxxxxxxxxxxxxxxxxxxxxxxxxxxxxxxxxxxxxxxxxxxxxxxxxxxxxxxxxxxxxxxxxxxxxxxxxxxxxxxxxxxxxxxxxxxxxxxxxxxxxxxxxx</v>
      </c>
    </row>
    <row r="137" spans="1:134" x14ac:dyDescent="0.25">
      <c r="A137" s="191">
        <v>5141</v>
      </c>
      <c r="B137" s="227" t="s">
        <v>229</v>
      </c>
      <c r="C137" s="865">
        <f>SUMPRODUCT(SUMIF('Sch Parent Trial Balance Input'!$A:$A,'Sch Parent TB Converter'!$G137:$EC137,'Sch Parent Trial Balance Input'!C:C))</f>
        <v>0</v>
      </c>
      <c r="D137" s="865">
        <f>SUMPRODUCT(SUMIF('Sch Parent Trial Balance Input'!$A:$A,'Sch Parent TB Converter'!$G137:$EC137,'Sch Parent Trial Balance Input'!D:D))</f>
        <v>0</v>
      </c>
      <c r="E137" s="865">
        <f>SUMPRODUCT(SUMIF('Sch Parent Trial Balance Input'!$A:$A,'Sch Parent TB Converter'!$G137:$EC137,'Sch Parent Trial Balance Input'!E:E))</f>
        <v>0</v>
      </c>
      <c r="F137" s="865">
        <f>SUMPRODUCT(SUMIF('Sch Parent Trial Balance Input'!$A:$A,'Sch Parent TB Converter'!$G137:$EC137,'Sch Parent Trial Balance Input'!F:F))</f>
        <v>0</v>
      </c>
      <c r="G137" s="132"/>
      <c r="H137" s="132"/>
      <c r="I137" s="132"/>
      <c r="J137" s="132"/>
      <c r="K137" s="132"/>
      <c r="L137" s="132"/>
      <c r="M137" s="132"/>
      <c r="N137" s="132"/>
      <c r="O137" s="132"/>
      <c r="P137" s="132"/>
      <c r="Q137" s="132"/>
      <c r="R137" s="132"/>
      <c r="S137" s="132"/>
      <c r="T137" s="132"/>
      <c r="U137" s="132"/>
      <c r="V137" s="132"/>
      <c r="W137" s="132"/>
      <c r="X137" s="132"/>
      <c r="Y137" s="132"/>
      <c r="Z137" s="132"/>
      <c r="AA137" s="132"/>
      <c r="AB137" s="132"/>
      <c r="AC137" s="132"/>
      <c r="AD137" s="132"/>
      <c r="AE137" s="132"/>
      <c r="AF137" s="132"/>
      <c r="AG137" s="132"/>
      <c r="AH137" s="132"/>
      <c r="AI137" s="132"/>
      <c r="AJ137" s="132"/>
      <c r="AK137" s="132"/>
      <c r="AL137" s="132"/>
      <c r="AM137" s="132"/>
      <c r="AN137" s="132"/>
      <c r="AO137" s="132"/>
      <c r="AP137" s="132"/>
      <c r="AQ137" s="132"/>
      <c r="AR137" s="132"/>
      <c r="AS137" s="132"/>
      <c r="AT137" s="132"/>
      <c r="AU137" s="132"/>
      <c r="AV137" s="132"/>
      <c r="AW137" s="132"/>
      <c r="AX137" s="132"/>
      <c r="AY137" s="132"/>
      <c r="AZ137" s="132"/>
      <c r="BA137" s="132"/>
      <c r="BB137" s="132"/>
      <c r="BC137" s="132"/>
      <c r="BD137" s="132"/>
      <c r="BE137" s="132"/>
      <c r="BF137" s="132"/>
      <c r="BG137" s="132"/>
      <c r="BH137" s="132"/>
      <c r="BI137" s="132"/>
      <c r="BJ137" s="132"/>
      <c r="BK137" s="132"/>
      <c r="BL137" s="132"/>
      <c r="BM137" s="132"/>
      <c r="BN137" s="132"/>
      <c r="BO137" s="132"/>
      <c r="BP137" s="132"/>
      <c r="BQ137" s="132"/>
      <c r="BR137" s="132"/>
      <c r="BS137" s="132"/>
      <c r="BT137" s="132"/>
      <c r="BU137" s="132"/>
      <c r="BV137" s="132"/>
      <c r="BW137" s="132"/>
      <c r="BX137" s="132"/>
      <c r="BY137" s="132"/>
      <c r="BZ137" s="132"/>
      <c r="CA137" s="132"/>
      <c r="CB137" s="132"/>
      <c r="CC137" s="132"/>
      <c r="CD137" s="132"/>
      <c r="CE137" s="132"/>
      <c r="CF137" s="132"/>
      <c r="CG137" s="132"/>
      <c r="CH137" s="132"/>
      <c r="CI137" s="132"/>
      <c r="CJ137" s="132"/>
      <c r="CK137" s="132"/>
      <c r="CL137" s="132"/>
      <c r="CM137" s="132"/>
      <c r="CN137" s="132"/>
      <c r="CO137" s="132"/>
      <c r="CP137" s="132"/>
      <c r="CQ137" s="132"/>
      <c r="CR137" s="132"/>
      <c r="CS137" s="132"/>
      <c r="CT137" s="132"/>
      <c r="CU137" s="132"/>
      <c r="CV137" s="132"/>
      <c r="CW137" s="132"/>
      <c r="CX137" s="132"/>
      <c r="CY137" s="132"/>
      <c r="CZ137" s="132"/>
      <c r="DA137" s="132"/>
      <c r="DB137" s="132"/>
      <c r="DC137" s="132"/>
      <c r="DD137" s="132"/>
      <c r="DE137" s="132"/>
      <c r="DF137" s="132"/>
      <c r="DG137" s="132"/>
      <c r="DH137" s="132"/>
      <c r="DI137" s="132"/>
      <c r="DJ137" s="132"/>
      <c r="DK137" s="132"/>
      <c r="DL137" s="132"/>
      <c r="DM137" s="132"/>
      <c r="DN137" s="132"/>
      <c r="DO137" s="132"/>
      <c r="DP137" s="132"/>
      <c r="DQ137" s="132"/>
      <c r="DR137" s="132"/>
      <c r="DS137" s="132"/>
      <c r="DT137" s="132"/>
      <c r="DU137" s="132"/>
      <c r="DV137" s="132"/>
      <c r="DW137" s="132"/>
      <c r="DX137" s="132"/>
      <c r="DY137" s="132"/>
      <c r="DZ137" s="132"/>
      <c r="EA137" s="132"/>
      <c r="EB137" s="132"/>
      <c r="EC137" s="615"/>
      <c r="ED137" s="182" t="str">
        <f t="shared" si="2"/>
        <v>xxxxxxxxxxxxxxxxxxxxxxxxxxxxxxxxxxxxxxxxxxxxxxxxxxxxxxxxxxxxxxxxxxxxxxxxxxxxxxxxxxxxxxxxxxxxxxxxxxxxxxxxxxxxxxxxxxxxxxxxxxxxxxxx</v>
      </c>
    </row>
    <row r="138" spans="1:134" x14ac:dyDescent="0.25">
      <c r="A138" s="191"/>
      <c r="B138" s="5"/>
      <c r="C138" s="865"/>
      <c r="D138" s="867"/>
      <c r="E138" s="867"/>
      <c r="F138" s="867"/>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132"/>
      <c r="AD138" s="132"/>
      <c r="AE138" s="132"/>
      <c r="AF138" s="132"/>
      <c r="AG138" s="132"/>
      <c r="AH138" s="132"/>
      <c r="AI138" s="132"/>
      <c r="AJ138" s="132"/>
      <c r="AK138" s="132"/>
      <c r="AL138" s="132"/>
      <c r="AM138" s="132"/>
      <c r="AN138" s="132"/>
      <c r="AO138" s="132"/>
      <c r="AP138" s="132"/>
      <c r="AQ138" s="132"/>
      <c r="AR138" s="132"/>
      <c r="AS138" s="132"/>
      <c r="AT138" s="132"/>
      <c r="AU138" s="132"/>
      <c r="AV138" s="132"/>
      <c r="AW138" s="132"/>
      <c r="AX138" s="132"/>
      <c r="AY138" s="132"/>
      <c r="AZ138" s="132"/>
      <c r="BA138" s="132"/>
      <c r="BB138" s="132"/>
      <c r="BC138" s="132"/>
      <c r="BD138" s="132"/>
      <c r="BE138" s="132"/>
      <c r="BF138" s="132"/>
      <c r="BG138" s="132"/>
      <c r="BH138" s="132"/>
      <c r="BI138" s="132"/>
      <c r="BJ138" s="132"/>
      <c r="BK138" s="132"/>
      <c r="BL138" s="132"/>
      <c r="BM138" s="132"/>
      <c r="BN138" s="132"/>
      <c r="BO138" s="132"/>
      <c r="BP138" s="132"/>
      <c r="BQ138" s="132"/>
      <c r="BR138" s="132"/>
      <c r="BS138" s="132"/>
      <c r="BT138" s="132"/>
      <c r="BU138" s="132"/>
      <c r="BV138" s="132"/>
      <c r="BW138" s="132"/>
      <c r="BX138" s="132"/>
      <c r="BY138" s="132"/>
      <c r="BZ138" s="132"/>
      <c r="CA138" s="132"/>
      <c r="CB138" s="132"/>
      <c r="CC138" s="132"/>
      <c r="CD138" s="132"/>
      <c r="CE138" s="132"/>
      <c r="CF138" s="132"/>
      <c r="CG138" s="132"/>
      <c r="CH138" s="132"/>
      <c r="CI138" s="132"/>
      <c r="CJ138" s="132"/>
      <c r="CK138" s="132"/>
      <c r="CL138" s="132"/>
      <c r="CM138" s="132"/>
      <c r="CN138" s="132"/>
      <c r="CO138" s="132"/>
      <c r="CP138" s="132"/>
      <c r="CQ138" s="132"/>
      <c r="CR138" s="132"/>
      <c r="CS138" s="132"/>
      <c r="CT138" s="132"/>
      <c r="CU138" s="132"/>
      <c r="CV138" s="132"/>
      <c r="CW138" s="132"/>
      <c r="CX138" s="132"/>
      <c r="CY138" s="132"/>
      <c r="CZ138" s="132"/>
      <c r="DA138" s="132"/>
      <c r="DB138" s="132"/>
      <c r="DC138" s="132"/>
      <c r="DD138" s="132"/>
      <c r="DE138" s="132"/>
      <c r="DF138" s="132"/>
      <c r="DG138" s="132"/>
      <c r="DH138" s="132"/>
      <c r="DI138" s="132"/>
      <c r="DJ138" s="132"/>
      <c r="DK138" s="132"/>
      <c r="DL138" s="132"/>
      <c r="DM138" s="132"/>
      <c r="DN138" s="132"/>
      <c r="DO138" s="132"/>
      <c r="DP138" s="132"/>
      <c r="DQ138" s="132"/>
      <c r="DR138" s="132"/>
      <c r="DS138" s="132"/>
      <c r="DT138" s="132"/>
      <c r="DU138" s="132"/>
      <c r="DV138" s="132"/>
      <c r="DW138" s="132"/>
      <c r="DX138" s="132"/>
      <c r="DY138" s="132"/>
      <c r="DZ138" s="132"/>
      <c r="EA138" s="132"/>
      <c r="EB138" s="132"/>
      <c r="EC138" s="615"/>
      <c r="ED138" s="182" t="str">
        <f t="shared" si="2"/>
        <v>xxxxxxxxxxxxxxxxxxxxxxxxxxxxxxxxxxxxxxxxxxxxxxxxxxxxxxxxxxxxxxxxxxxxxxxxxxxxxxxxxxxxxxxxxxxxxxxxxxxxxxxxxxxxxxxxxxxxxxxxxxxxxxxx</v>
      </c>
    </row>
    <row r="139" spans="1:134" ht="13" x14ac:dyDescent="0.3">
      <c r="A139" s="230"/>
      <c r="B139" s="232" t="s">
        <v>230</v>
      </c>
      <c r="C139" s="868"/>
      <c r="D139" s="869"/>
      <c r="E139" s="869"/>
      <c r="F139" s="869"/>
      <c r="G139" s="616"/>
      <c r="H139" s="616"/>
      <c r="I139" s="616"/>
      <c r="J139" s="616"/>
      <c r="K139" s="616"/>
      <c r="L139" s="616"/>
      <c r="M139" s="616"/>
      <c r="N139" s="616"/>
      <c r="O139" s="616"/>
      <c r="P139" s="616"/>
      <c r="Q139" s="616"/>
      <c r="R139" s="616"/>
      <c r="S139" s="616"/>
      <c r="T139" s="616"/>
      <c r="U139" s="616"/>
      <c r="V139" s="616"/>
      <c r="W139" s="616"/>
      <c r="X139" s="616"/>
      <c r="Y139" s="616"/>
      <c r="Z139" s="616"/>
      <c r="AA139" s="616"/>
      <c r="AB139" s="616"/>
      <c r="AC139" s="616"/>
      <c r="AD139" s="616"/>
      <c r="AE139" s="616"/>
      <c r="AF139" s="616"/>
      <c r="AG139" s="616"/>
      <c r="AH139" s="616"/>
      <c r="AI139" s="616"/>
      <c r="AJ139" s="616"/>
      <c r="AK139" s="616"/>
      <c r="AL139" s="616"/>
      <c r="AM139" s="616"/>
      <c r="AN139" s="616"/>
      <c r="AO139" s="616"/>
      <c r="AP139" s="616"/>
      <c r="AQ139" s="616"/>
      <c r="AR139" s="616"/>
      <c r="AS139" s="616"/>
      <c r="AT139" s="616"/>
      <c r="AU139" s="616"/>
      <c r="AV139" s="616"/>
      <c r="AW139" s="616"/>
      <c r="AX139" s="616"/>
      <c r="AY139" s="616"/>
      <c r="AZ139" s="616"/>
      <c r="BA139" s="616"/>
      <c r="BB139" s="616"/>
      <c r="BC139" s="616"/>
      <c r="BD139" s="616"/>
      <c r="BE139" s="616"/>
      <c r="BF139" s="616"/>
      <c r="BG139" s="616"/>
      <c r="BH139" s="616"/>
      <c r="BI139" s="616"/>
      <c r="BJ139" s="616"/>
      <c r="BK139" s="616"/>
      <c r="BL139" s="616"/>
      <c r="BM139" s="616"/>
      <c r="BN139" s="616"/>
      <c r="BO139" s="616"/>
      <c r="BP139" s="616"/>
      <c r="BQ139" s="616"/>
      <c r="BR139" s="616"/>
      <c r="BS139" s="616"/>
      <c r="BT139" s="616"/>
      <c r="BU139" s="616"/>
      <c r="BV139" s="616"/>
      <c r="BW139" s="616"/>
      <c r="BX139" s="616"/>
      <c r="BY139" s="616"/>
      <c r="BZ139" s="616"/>
      <c r="CA139" s="616"/>
      <c r="CB139" s="616"/>
      <c r="CC139" s="616"/>
      <c r="CD139" s="616"/>
      <c r="CE139" s="616"/>
      <c r="CF139" s="616"/>
      <c r="CG139" s="616"/>
      <c r="CH139" s="616"/>
      <c r="CI139" s="616"/>
      <c r="CJ139" s="616"/>
      <c r="CK139" s="616"/>
      <c r="CL139" s="616"/>
      <c r="CM139" s="616"/>
      <c r="CN139" s="616"/>
      <c r="CO139" s="616"/>
      <c r="CP139" s="616"/>
      <c r="CQ139" s="616"/>
      <c r="CR139" s="616"/>
      <c r="CS139" s="616"/>
      <c r="CT139" s="616"/>
      <c r="CU139" s="616"/>
      <c r="CV139" s="616"/>
      <c r="CW139" s="616"/>
      <c r="CX139" s="616"/>
      <c r="CY139" s="616"/>
      <c r="CZ139" s="616"/>
      <c r="DA139" s="616"/>
      <c r="DB139" s="616"/>
      <c r="DC139" s="616"/>
      <c r="DD139" s="616"/>
      <c r="DE139" s="616"/>
      <c r="DF139" s="616"/>
      <c r="DG139" s="616"/>
      <c r="DH139" s="616"/>
      <c r="DI139" s="616"/>
      <c r="DJ139" s="616"/>
      <c r="DK139" s="616"/>
      <c r="DL139" s="616"/>
      <c r="DM139" s="616"/>
      <c r="DN139" s="616"/>
      <c r="DO139" s="616"/>
      <c r="DP139" s="616"/>
      <c r="DQ139" s="616"/>
      <c r="DR139" s="616"/>
      <c r="DS139" s="616"/>
      <c r="DT139" s="616"/>
      <c r="DU139" s="616"/>
      <c r="DV139" s="616"/>
      <c r="DW139" s="616"/>
      <c r="DX139" s="616"/>
      <c r="DY139" s="616"/>
      <c r="DZ139" s="616"/>
      <c r="EA139" s="616"/>
      <c r="EB139" s="616"/>
      <c r="EC139" s="617"/>
      <c r="ED139" s="182" t="str">
        <f t="shared" si="2"/>
        <v>xxxxxxxxxxxxxxxxxxxxxxxxxxxxxxxxxxxxxxxxxxxxxxxxxxxxxxxxxxxxxxxxxxxxxxxxxxxxxxxxxxxxxxxxxxxxxxxxxxxxxxxxxxxxxxxxxxxxxxxxxxxxxxxx</v>
      </c>
    </row>
    <row r="140" spans="1:134" ht="13" x14ac:dyDescent="0.3">
      <c r="A140" s="191"/>
      <c r="B140" s="561" t="s">
        <v>213</v>
      </c>
      <c r="C140" s="865"/>
      <c r="D140" s="867"/>
      <c r="E140" s="867"/>
      <c r="F140" s="867"/>
      <c r="G140" s="613"/>
      <c r="H140" s="613"/>
      <c r="I140" s="613"/>
      <c r="J140" s="613"/>
      <c r="K140" s="613"/>
      <c r="L140" s="613"/>
      <c r="M140" s="613"/>
      <c r="N140" s="613"/>
      <c r="O140" s="613"/>
      <c r="P140" s="613"/>
      <c r="Q140" s="613"/>
      <c r="R140" s="613"/>
      <c r="S140" s="613"/>
      <c r="T140" s="613"/>
      <c r="U140" s="613"/>
      <c r="V140" s="613"/>
      <c r="W140" s="613"/>
      <c r="X140" s="613"/>
      <c r="Y140" s="613"/>
      <c r="Z140" s="613"/>
      <c r="AA140" s="613"/>
      <c r="AB140" s="613"/>
      <c r="AC140" s="613"/>
      <c r="AD140" s="613"/>
      <c r="AE140" s="613"/>
      <c r="AF140" s="613"/>
      <c r="AG140" s="613"/>
      <c r="AH140" s="613"/>
      <c r="AI140" s="613"/>
      <c r="AJ140" s="613"/>
      <c r="AK140" s="613"/>
      <c r="AL140" s="613"/>
      <c r="AM140" s="613"/>
      <c r="AN140" s="613"/>
      <c r="AO140" s="613"/>
      <c r="AP140" s="613"/>
      <c r="AQ140" s="613"/>
      <c r="AR140" s="613"/>
      <c r="AS140" s="613"/>
      <c r="AT140" s="613"/>
      <c r="AU140" s="613"/>
      <c r="AV140" s="613"/>
      <c r="AW140" s="613"/>
      <c r="AX140" s="613"/>
      <c r="AY140" s="613"/>
      <c r="AZ140" s="613"/>
      <c r="BA140" s="613"/>
      <c r="BB140" s="613"/>
      <c r="BC140" s="613"/>
      <c r="BD140" s="613"/>
      <c r="BE140" s="613"/>
      <c r="BF140" s="613"/>
      <c r="BG140" s="613"/>
      <c r="BH140" s="613"/>
      <c r="BI140" s="613"/>
      <c r="BJ140" s="613"/>
      <c r="BK140" s="613"/>
      <c r="BL140" s="613"/>
      <c r="BM140" s="613"/>
      <c r="BN140" s="613"/>
      <c r="BO140" s="613"/>
      <c r="BP140" s="613"/>
      <c r="BQ140" s="613"/>
      <c r="BR140" s="613"/>
      <c r="BS140" s="613"/>
      <c r="BT140" s="613"/>
      <c r="BU140" s="613"/>
      <c r="BV140" s="613"/>
      <c r="BW140" s="613"/>
      <c r="BX140" s="613"/>
      <c r="BY140" s="613"/>
      <c r="BZ140" s="613"/>
      <c r="CA140" s="613"/>
      <c r="CB140" s="613"/>
      <c r="CC140" s="613"/>
      <c r="CD140" s="613"/>
      <c r="CE140" s="613"/>
      <c r="CF140" s="613"/>
      <c r="CG140" s="613"/>
      <c r="CH140" s="613"/>
      <c r="CI140" s="613"/>
      <c r="CJ140" s="613"/>
      <c r="CK140" s="613"/>
      <c r="CL140" s="613"/>
      <c r="CM140" s="613"/>
      <c r="CN140" s="613"/>
      <c r="CO140" s="613"/>
      <c r="CP140" s="613"/>
      <c r="CQ140" s="613"/>
      <c r="CR140" s="613"/>
      <c r="CS140" s="613"/>
      <c r="CT140" s="613"/>
      <c r="CU140" s="613"/>
      <c r="CV140" s="613"/>
      <c r="CW140" s="613"/>
      <c r="CX140" s="613"/>
      <c r="CY140" s="613"/>
      <c r="CZ140" s="613"/>
      <c r="DA140" s="613"/>
      <c r="DB140" s="613"/>
      <c r="DC140" s="613"/>
      <c r="DD140" s="613"/>
      <c r="DE140" s="613"/>
      <c r="DF140" s="613"/>
      <c r="DG140" s="613"/>
      <c r="DH140" s="613"/>
      <c r="DI140" s="613"/>
      <c r="DJ140" s="613"/>
      <c r="DK140" s="613"/>
      <c r="DL140" s="613"/>
      <c r="DM140" s="613"/>
      <c r="DN140" s="613"/>
      <c r="DO140" s="613"/>
      <c r="DP140" s="613"/>
      <c r="DQ140" s="613"/>
      <c r="DR140" s="613"/>
      <c r="DS140" s="613"/>
      <c r="DT140" s="613"/>
      <c r="DU140" s="613"/>
      <c r="DV140" s="613"/>
      <c r="DW140" s="613"/>
      <c r="DX140" s="613"/>
      <c r="DY140" s="613"/>
      <c r="DZ140" s="613"/>
      <c r="EA140" s="613"/>
      <c r="EB140" s="613"/>
      <c r="EC140" s="614"/>
      <c r="ED140" s="182" t="str">
        <f t="shared" si="2"/>
        <v>xxxxxxxxxxxxxxxxxxxxxxxxxxxxxxxxxxxxxxxxxxxxxxxxxxxxxxxxxxxxxxxxxxxxxxxxxxxxxxxxxxxxxxxxxxxxxxxxxxxxxxxxxxxxxxxxxxxxxxxxxxxxxxxx</v>
      </c>
    </row>
    <row r="141" spans="1:134" x14ac:dyDescent="0.25">
      <c r="A141" s="191">
        <v>5150</v>
      </c>
      <c r="B141" s="227" t="s">
        <v>231</v>
      </c>
      <c r="C141" s="865">
        <f>SUMPRODUCT(SUMIF('Sch Parent Trial Balance Input'!$A:$A,'Sch Parent TB Converter'!$G141:$EC141,'Sch Parent Trial Balance Input'!C:C))</f>
        <v>0</v>
      </c>
      <c r="D141" s="865">
        <f>SUMPRODUCT(SUMIF('Sch Parent Trial Balance Input'!$A:$A,'Sch Parent TB Converter'!$G141:$EC141,'Sch Parent Trial Balance Input'!D:D))</f>
        <v>0</v>
      </c>
      <c r="E141" s="865">
        <f>SUMPRODUCT(SUMIF('Sch Parent Trial Balance Input'!$A:$A,'Sch Parent TB Converter'!$G141:$EC141,'Sch Parent Trial Balance Input'!E:E))</f>
        <v>0</v>
      </c>
      <c r="F141" s="865">
        <f>SUMPRODUCT(SUMIF('Sch Parent Trial Balance Input'!$A:$A,'Sch Parent TB Converter'!$G141:$EC141,'Sch Parent Trial Balance Input'!F:F))</f>
        <v>0</v>
      </c>
      <c r="G141" s="132"/>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132"/>
      <c r="AD141" s="132"/>
      <c r="AE141" s="132"/>
      <c r="AF141" s="132"/>
      <c r="AG141" s="132"/>
      <c r="AH141" s="132"/>
      <c r="AI141" s="132"/>
      <c r="AJ141" s="132"/>
      <c r="AK141" s="132"/>
      <c r="AL141" s="132"/>
      <c r="AM141" s="132"/>
      <c r="AN141" s="132"/>
      <c r="AO141" s="132"/>
      <c r="AP141" s="132"/>
      <c r="AQ141" s="132"/>
      <c r="AR141" s="132"/>
      <c r="AS141" s="132"/>
      <c r="AT141" s="132"/>
      <c r="AU141" s="132"/>
      <c r="AV141" s="132"/>
      <c r="AW141" s="132"/>
      <c r="AX141" s="132"/>
      <c r="AY141" s="132"/>
      <c r="AZ141" s="132"/>
      <c r="BA141" s="132"/>
      <c r="BB141" s="132"/>
      <c r="BC141" s="132"/>
      <c r="BD141" s="132"/>
      <c r="BE141" s="132"/>
      <c r="BF141" s="132"/>
      <c r="BG141" s="132"/>
      <c r="BH141" s="132"/>
      <c r="BI141" s="132"/>
      <c r="BJ141" s="132"/>
      <c r="BK141" s="132"/>
      <c r="BL141" s="132"/>
      <c r="BM141" s="132"/>
      <c r="BN141" s="132"/>
      <c r="BO141" s="132"/>
      <c r="BP141" s="132"/>
      <c r="BQ141" s="132"/>
      <c r="BR141" s="132"/>
      <c r="BS141" s="132"/>
      <c r="BT141" s="132"/>
      <c r="BU141" s="132"/>
      <c r="BV141" s="132"/>
      <c r="BW141" s="132"/>
      <c r="BX141" s="132"/>
      <c r="BY141" s="132"/>
      <c r="BZ141" s="132"/>
      <c r="CA141" s="132"/>
      <c r="CB141" s="132"/>
      <c r="CC141" s="132"/>
      <c r="CD141" s="132"/>
      <c r="CE141" s="132"/>
      <c r="CF141" s="132"/>
      <c r="CG141" s="132"/>
      <c r="CH141" s="132"/>
      <c r="CI141" s="132"/>
      <c r="CJ141" s="132"/>
      <c r="CK141" s="132"/>
      <c r="CL141" s="132"/>
      <c r="CM141" s="132"/>
      <c r="CN141" s="132"/>
      <c r="CO141" s="132"/>
      <c r="CP141" s="132"/>
      <c r="CQ141" s="132"/>
      <c r="CR141" s="132"/>
      <c r="CS141" s="132"/>
      <c r="CT141" s="132"/>
      <c r="CU141" s="132"/>
      <c r="CV141" s="132"/>
      <c r="CW141" s="132"/>
      <c r="CX141" s="132"/>
      <c r="CY141" s="132"/>
      <c r="CZ141" s="132"/>
      <c r="DA141" s="132"/>
      <c r="DB141" s="132"/>
      <c r="DC141" s="132"/>
      <c r="DD141" s="132"/>
      <c r="DE141" s="132"/>
      <c r="DF141" s="132"/>
      <c r="DG141" s="132"/>
      <c r="DH141" s="132"/>
      <c r="DI141" s="132"/>
      <c r="DJ141" s="132"/>
      <c r="DK141" s="132"/>
      <c r="DL141" s="132"/>
      <c r="DM141" s="132"/>
      <c r="DN141" s="132"/>
      <c r="DO141" s="132"/>
      <c r="DP141" s="132"/>
      <c r="DQ141" s="132"/>
      <c r="DR141" s="132"/>
      <c r="DS141" s="132"/>
      <c r="DT141" s="132"/>
      <c r="DU141" s="132"/>
      <c r="DV141" s="132"/>
      <c r="DW141" s="132"/>
      <c r="DX141" s="132"/>
      <c r="DY141" s="132"/>
      <c r="DZ141" s="132"/>
      <c r="EA141" s="132"/>
      <c r="EB141" s="132"/>
      <c r="EC141" s="615"/>
      <c r="ED141" s="182" t="str">
        <f t="shared" si="2"/>
        <v>xxxxxxxxxxxxxxxxxxxxxxxxxxxxxxxxxxxxxxxxxxxxxxxxxxxxxxxxxxxxxxxxxxxxxxxxxxxxxxxxxxxxxxxxxxxxxxxxxxxxxxxxxxxxxxxxxxxxxxxxxxxxxxxx</v>
      </c>
    </row>
    <row r="142" spans="1:134" x14ac:dyDescent="0.25">
      <c r="A142" s="191"/>
      <c r="B142" s="5"/>
      <c r="C142" s="865"/>
      <c r="D142" s="867"/>
      <c r="E142" s="867"/>
      <c r="F142" s="867"/>
      <c r="G142" s="132"/>
      <c r="H142" s="132"/>
      <c r="I142" s="132"/>
      <c r="J142" s="132"/>
      <c r="K142" s="132"/>
      <c r="L142" s="132"/>
      <c r="M142" s="132"/>
      <c r="N142" s="132"/>
      <c r="O142" s="132"/>
      <c r="P142" s="132"/>
      <c r="Q142" s="132"/>
      <c r="R142" s="132"/>
      <c r="S142" s="132"/>
      <c r="T142" s="132"/>
      <c r="U142" s="132"/>
      <c r="V142" s="132"/>
      <c r="W142" s="132"/>
      <c r="X142" s="132"/>
      <c r="Y142" s="132"/>
      <c r="Z142" s="132"/>
      <c r="AA142" s="132"/>
      <c r="AB142" s="132"/>
      <c r="AC142" s="132"/>
      <c r="AD142" s="132"/>
      <c r="AE142" s="132"/>
      <c r="AF142" s="132"/>
      <c r="AG142" s="132"/>
      <c r="AH142" s="132"/>
      <c r="AI142" s="132"/>
      <c r="AJ142" s="132"/>
      <c r="AK142" s="132"/>
      <c r="AL142" s="132"/>
      <c r="AM142" s="132"/>
      <c r="AN142" s="132"/>
      <c r="AO142" s="132"/>
      <c r="AP142" s="132"/>
      <c r="AQ142" s="132"/>
      <c r="AR142" s="132"/>
      <c r="AS142" s="132"/>
      <c r="AT142" s="132"/>
      <c r="AU142" s="132"/>
      <c r="AV142" s="132"/>
      <c r="AW142" s="132"/>
      <c r="AX142" s="132"/>
      <c r="AY142" s="132"/>
      <c r="AZ142" s="132"/>
      <c r="BA142" s="132"/>
      <c r="BB142" s="132"/>
      <c r="BC142" s="132"/>
      <c r="BD142" s="132"/>
      <c r="BE142" s="132"/>
      <c r="BF142" s="132"/>
      <c r="BG142" s="132"/>
      <c r="BH142" s="132"/>
      <c r="BI142" s="132"/>
      <c r="BJ142" s="132"/>
      <c r="BK142" s="132"/>
      <c r="BL142" s="132"/>
      <c r="BM142" s="132"/>
      <c r="BN142" s="132"/>
      <c r="BO142" s="132"/>
      <c r="BP142" s="132"/>
      <c r="BQ142" s="132"/>
      <c r="BR142" s="132"/>
      <c r="BS142" s="132"/>
      <c r="BT142" s="132"/>
      <c r="BU142" s="132"/>
      <c r="BV142" s="132"/>
      <c r="BW142" s="132"/>
      <c r="BX142" s="132"/>
      <c r="BY142" s="132"/>
      <c r="BZ142" s="132"/>
      <c r="CA142" s="132"/>
      <c r="CB142" s="132"/>
      <c r="CC142" s="132"/>
      <c r="CD142" s="132"/>
      <c r="CE142" s="132"/>
      <c r="CF142" s="132"/>
      <c r="CG142" s="132"/>
      <c r="CH142" s="132"/>
      <c r="CI142" s="132"/>
      <c r="CJ142" s="132"/>
      <c r="CK142" s="132"/>
      <c r="CL142" s="132"/>
      <c r="CM142" s="132"/>
      <c r="CN142" s="132"/>
      <c r="CO142" s="132"/>
      <c r="CP142" s="132"/>
      <c r="CQ142" s="132"/>
      <c r="CR142" s="132"/>
      <c r="CS142" s="132"/>
      <c r="CT142" s="132"/>
      <c r="CU142" s="132"/>
      <c r="CV142" s="132"/>
      <c r="CW142" s="132"/>
      <c r="CX142" s="132"/>
      <c r="CY142" s="132"/>
      <c r="CZ142" s="132"/>
      <c r="DA142" s="132"/>
      <c r="DB142" s="132"/>
      <c r="DC142" s="132"/>
      <c r="DD142" s="132"/>
      <c r="DE142" s="132"/>
      <c r="DF142" s="132"/>
      <c r="DG142" s="132"/>
      <c r="DH142" s="132"/>
      <c r="DI142" s="132"/>
      <c r="DJ142" s="132"/>
      <c r="DK142" s="132"/>
      <c r="DL142" s="132"/>
      <c r="DM142" s="132"/>
      <c r="DN142" s="132"/>
      <c r="DO142" s="132"/>
      <c r="DP142" s="132"/>
      <c r="DQ142" s="132"/>
      <c r="DR142" s="132"/>
      <c r="DS142" s="132"/>
      <c r="DT142" s="132"/>
      <c r="DU142" s="132"/>
      <c r="DV142" s="132"/>
      <c r="DW142" s="132"/>
      <c r="DX142" s="132"/>
      <c r="DY142" s="132"/>
      <c r="DZ142" s="132"/>
      <c r="EA142" s="132"/>
      <c r="EB142" s="132"/>
      <c r="EC142" s="615"/>
      <c r="ED142" s="182" t="str">
        <f t="shared" si="2"/>
        <v>xxxxxxxxxxxxxxxxxxxxxxxxxxxxxxxxxxxxxxxxxxxxxxxxxxxxxxxxxxxxxxxxxxxxxxxxxxxxxxxxxxxxxxxxxxxxxxxxxxxxxxxxxxxxxxxxxxxxxxxxxxxxxxxx</v>
      </c>
    </row>
    <row r="143" spans="1:134" ht="13" x14ac:dyDescent="0.3">
      <c r="A143" s="230"/>
      <c r="B143" s="232" t="s">
        <v>232</v>
      </c>
      <c r="C143" s="868"/>
      <c r="D143" s="869"/>
      <c r="E143" s="869"/>
      <c r="F143" s="869"/>
      <c r="G143" s="616"/>
      <c r="H143" s="616"/>
      <c r="I143" s="616"/>
      <c r="J143" s="616"/>
      <c r="K143" s="616"/>
      <c r="L143" s="616"/>
      <c r="M143" s="616"/>
      <c r="N143" s="616"/>
      <c r="O143" s="616"/>
      <c r="P143" s="616"/>
      <c r="Q143" s="616"/>
      <c r="R143" s="616"/>
      <c r="S143" s="616"/>
      <c r="T143" s="616"/>
      <c r="U143" s="616"/>
      <c r="V143" s="616"/>
      <c r="W143" s="616"/>
      <c r="X143" s="616"/>
      <c r="Y143" s="616"/>
      <c r="Z143" s="616"/>
      <c r="AA143" s="616"/>
      <c r="AB143" s="616"/>
      <c r="AC143" s="616"/>
      <c r="AD143" s="616"/>
      <c r="AE143" s="616"/>
      <c r="AF143" s="616"/>
      <c r="AG143" s="616"/>
      <c r="AH143" s="616"/>
      <c r="AI143" s="616"/>
      <c r="AJ143" s="616"/>
      <c r="AK143" s="616"/>
      <c r="AL143" s="616"/>
      <c r="AM143" s="616"/>
      <c r="AN143" s="616"/>
      <c r="AO143" s="616"/>
      <c r="AP143" s="616"/>
      <c r="AQ143" s="616"/>
      <c r="AR143" s="616"/>
      <c r="AS143" s="616"/>
      <c r="AT143" s="616"/>
      <c r="AU143" s="616"/>
      <c r="AV143" s="616"/>
      <c r="AW143" s="616"/>
      <c r="AX143" s="616"/>
      <c r="AY143" s="616"/>
      <c r="AZ143" s="616"/>
      <c r="BA143" s="616"/>
      <c r="BB143" s="616"/>
      <c r="BC143" s="616"/>
      <c r="BD143" s="616"/>
      <c r="BE143" s="616"/>
      <c r="BF143" s="616"/>
      <c r="BG143" s="616"/>
      <c r="BH143" s="616"/>
      <c r="BI143" s="616"/>
      <c r="BJ143" s="616"/>
      <c r="BK143" s="616"/>
      <c r="BL143" s="616"/>
      <c r="BM143" s="616"/>
      <c r="BN143" s="616"/>
      <c r="BO143" s="616"/>
      <c r="BP143" s="616"/>
      <c r="BQ143" s="616"/>
      <c r="BR143" s="616"/>
      <c r="BS143" s="616"/>
      <c r="BT143" s="616"/>
      <c r="BU143" s="616"/>
      <c r="BV143" s="616"/>
      <c r="BW143" s="616"/>
      <c r="BX143" s="616"/>
      <c r="BY143" s="616"/>
      <c r="BZ143" s="616"/>
      <c r="CA143" s="616"/>
      <c r="CB143" s="616"/>
      <c r="CC143" s="616"/>
      <c r="CD143" s="616"/>
      <c r="CE143" s="616"/>
      <c r="CF143" s="616"/>
      <c r="CG143" s="616"/>
      <c r="CH143" s="616"/>
      <c r="CI143" s="616"/>
      <c r="CJ143" s="616"/>
      <c r="CK143" s="616"/>
      <c r="CL143" s="616"/>
      <c r="CM143" s="616"/>
      <c r="CN143" s="616"/>
      <c r="CO143" s="616"/>
      <c r="CP143" s="616"/>
      <c r="CQ143" s="616"/>
      <c r="CR143" s="616"/>
      <c r="CS143" s="616"/>
      <c r="CT143" s="616"/>
      <c r="CU143" s="616"/>
      <c r="CV143" s="616"/>
      <c r="CW143" s="616"/>
      <c r="CX143" s="616"/>
      <c r="CY143" s="616"/>
      <c r="CZ143" s="616"/>
      <c r="DA143" s="616"/>
      <c r="DB143" s="616"/>
      <c r="DC143" s="616"/>
      <c r="DD143" s="616"/>
      <c r="DE143" s="616"/>
      <c r="DF143" s="616"/>
      <c r="DG143" s="616"/>
      <c r="DH143" s="616"/>
      <c r="DI143" s="616"/>
      <c r="DJ143" s="616"/>
      <c r="DK143" s="616"/>
      <c r="DL143" s="616"/>
      <c r="DM143" s="616"/>
      <c r="DN143" s="616"/>
      <c r="DO143" s="616"/>
      <c r="DP143" s="616"/>
      <c r="DQ143" s="616"/>
      <c r="DR143" s="616"/>
      <c r="DS143" s="616"/>
      <c r="DT143" s="616"/>
      <c r="DU143" s="616"/>
      <c r="DV143" s="616"/>
      <c r="DW143" s="616"/>
      <c r="DX143" s="616"/>
      <c r="DY143" s="616"/>
      <c r="DZ143" s="616"/>
      <c r="EA143" s="616"/>
      <c r="EB143" s="616"/>
      <c r="EC143" s="617"/>
      <c r="ED143" s="182" t="str">
        <f t="shared" si="2"/>
        <v>xxxxxxxxxxxxxxxxxxxxxxxxxxxxxxxxxxxxxxxxxxxxxxxxxxxxxxxxxxxxxxxxxxxxxxxxxxxxxxxxxxxxxxxxxxxxxxxxxxxxxxxxxxxxxxxxxxxxxxxxxxxxxxxx</v>
      </c>
    </row>
    <row r="144" spans="1:134" ht="13" x14ac:dyDescent="0.3">
      <c r="A144" s="191"/>
      <c r="B144" s="561" t="s">
        <v>213</v>
      </c>
      <c r="C144" s="865"/>
      <c r="D144" s="867"/>
      <c r="E144" s="867"/>
      <c r="F144" s="867"/>
      <c r="G144" s="613"/>
      <c r="H144" s="613"/>
      <c r="I144" s="613"/>
      <c r="J144" s="613"/>
      <c r="K144" s="613"/>
      <c r="L144" s="613"/>
      <c r="M144" s="613"/>
      <c r="N144" s="613"/>
      <c r="O144" s="613"/>
      <c r="P144" s="613"/>
      <c r="Q144" s="613"/>
      <c r="R144" s="613"/>
      <c r="S144" s="613"/>
      <c r="T144" s="613"/>
      <c r="U144" s="613"/>
      <c r="V144" s="613"/>
      <c r="W144" s="613"/>
      <c r="X144" s="613"/>
      <c r="Y144" s="613"/>
      <c r="Z144" s="613"/>
      <c r="AA144" s="613"/>
      <c r="AB144" s="613"/>
      <c r="AC144" s="613"/>
      <c r="AD144" s="613"/>
      <c r="AE144" s="613"/>
      <c r="AF144" s="613"/>
      <c r="AG144" s="613"/>
      <c r="AH144" s="613"/>
      <c r="AI144" s="613"/>
      <c r="AJ144" s="613"/>
      <c r="AK144" s="613"/>
      <c r="AL144" s="613"/>
      <c r="AM144" s="613"/>
      <c r="AN144" s="613"/>
      <c r="AO144" s="613"/>
      <c r="AP144" s="613"/>
      <c r="AQ144" s="613"/>
      <c r="AR144" s="613"/>
      <c r="AS144" s="613"/>
      <c r="AT144" s="613"/>
      <c r="AU144" s="613"/>
      <c r="AV144" s="613"/>
      <c r="AW144" s="613"/>
      <c r="AX144" s="613"/>
      <c r="AY144" s="613"/>
      <c r="AZ144" s="613"/>
      <c r="BA144" s="613"/>
      <c r="BB144" s="613"/>
      <c r="BC144" s="613"/>
      <c r="BD144" s="613"/>
      <c r="BE144" s="613"/>
      <c r="BF144" s="613"/>
      <c r="BG144" s="613"/>
      <c r="BH144" s="613"/>
      <c r="BI144" s="613"/>
      <c r="BJ144" s="613"/>
      <c r="BK144" s="613"/>
      <c r="BL144" s="613"/>
      <c r="BM144" s="613"/>
      <c r="BN144" s="613"/>
      <c r="BO144" s="613"/>
      <c r="BP144" s="613"/>
      <c r="BQ144" s="613"/>
      <c r="BR144" s="613"/>
      <c r="BS144" s="613"/>
      <c r="BT144" s="613"/>
      <c r="BU144" s="613"/>
      <c r="BV144" s="613"/>
      <c r="BW144" s="613"/>
      <c r="BX144" s="613"/>
      <c r="BY144" s="613"/>
      <c r="BZ144" s="613"/>
      <c r="CA144" s="613"/>
      <c r="CB144" s="613"/>
      <c r="CC144" s="613"/>
      <c r="CD144" s="613"/>
      <c r="CE144" s="613"/>
      <c r="CF144" s="613"/>
      <c r="CG144" s="613"/>
      <c r="CH144" s="613"/>
      <c r="CI144" s="613"/>
      <c r="CJ144" s="613"/>
      <c r="CK144" s="613"/>
      <c r="CL144" s="613"/>
      <c r="CM144" s="613"/>
      <c r="CN144" s="613"/>
      <c r="CO144" s="613"/>
      <c r="CP144" s="613"/>
      <c r="CQ144" s="613"/>
      <c r="CR144" s="613"/>
      <c r="CS144" s="613"/>
      <c r="CT144" s="613"/>
      <c r="CU144" s="613"/>
      <c r="CV144" s="613"/>
      <c r="CW144" s="613"/>
      <c r="CX144" s="613"/>
      <c r="CY144" s="613"/>
      <c r="CZ144" s="613"/>
      <c r="DA144" s="613"/>
      <c r="DB144" s="613"/>
      <c r="DC144" s="613"/>
      <c r="DD144" s="613"/>
      <c r="DE144" s="613"/>
      <c r="DF144" s="613"/>
      <c r="DG144" s="613"/>
      <c r="DH144" s="613"/>
      <c r="DI144" s="613"/>
      <c r="DJ144" s="613"/>
      <c r="DK144" s="613"/>
      <c r="DL144" s="613"/>
      <c r="DM144" s="613"/>
      <c r="DN144" s="613"/>
      <c r="DO144" s="613"/>
      <c r="DP144" s="613"/>
      <c r="DQ144" s="613"/>
      <c r="DR144" s="613"/>
      <c r="DS144" s="613"/>
      <c r="DT144" s="613"/>
      <c r="DU144" s="613"/>
      <c r="DV144" s="613"/>
      <c r="DW144" s="613"/>
      <c r="DX144" s="613"/>
      <c r="DY144" s="613"/>
      <c r="DZ144" s="613"/>
      <c r="EA144" s="613"/>
      <c r="EB144" s="613"/>
      <c r="EC144" s="614"/>
      <c r="ED144" s="182" t="str">
        <f t="shared" si="2"/>
        <v>xxxxxxxxxxxxxxxxxxxxxxxxxxxxxxxxxxxxxxxxxxxxxxxxxxxxxxxxxxxxxxxxxxxxxxxxxxxxxxxxxxxxxxxxxxxxxxxxxxxxxxxxxxxxxxxxxxxxxxxxxxxxxxxx</v>
      </c>
    </row>
    <row r="145" spans="1:134" x14ac:dyDescent="0.25">
      <c r="A145" s="191">
        <v>5770</v>
      </c>
      <c r="B145" s="227" t="s">
        <v>233</v>
      </c>
      <c r="C145" s="865">
        <f>SUMPRODUCT(SUMIF('Sch Parent Trial Balance Input'!$A:$A,'Sch Parent TB Converter'!$G145:$EC145,'Sch Parent Trial Balance Input'!C:C))</f>
        <v>0</v>
      </c>
      <c r="D145" s="865">
        <f>SUMPRODUCT(SUMIF('Sch Parent Trial Balance Input'!$A:$A,'Sch Parent TB Converter'!$G145:$EC145,'Sch Parent Trial Balance Input'!D:D))</f>
        <v>0</v>
      </c>
      <c r="E145" s="865">
        <f>SUMPRODUCT(SUMIF('Sch Parent Trial Balance Input'!$A:$A,'Sch Parent TB Converter'!$G145:$EC145,'Sch Parent Trial Balance Input'!E:E))</f>
        <v>0</v>
      </c>
      <c r="F145" s="865">
        <f>SUMPRODUCT(SUMIF('Sch Parent Trial Balance Input'!$A:$A,'Sch Parent TB Converter'!$G145:$EC145,'Sch Parent Trial Balance Input'!F:F))</f>
        <v>0</v>
      </c>
      <c r="G145" s="132"/>
      <c r="H145" s="132"/>
      <c r="I145" s="132"/>
      <c r="J145" s="132"/>
      <c r="K145" s="132"/>
      <c r="L145" s="132"/>
      <c r="M145" s="132"/>
      <c r="N145" s="132"/>
      <c r="O145" s="132"/>
      <c r="P145" s="132"/>
      <c r="Q145" s="132"/>
      <c r="R145" s="132"/>
      <c r="S145" s="132"/>
      <c r="T145" s="132"/>
      <c r="U145" s="132"/>
      <c r="V145" s="132"/>
      <c r="W145" s="132"/>
      <c r="X145" s="132"/>
      <c r="Y145" s="132"/>
      <c r="Z145" s="132"/>
      <c r="AA145" s="132"/>
      <c r="AB145" s="132"/>
      <c r="AC145" s="132"/>
      <c r="AD145" s="132"/>
      <c r="AE145" s="132"/>
      <c r="AF145" s="132"/>
      <c r="AG145" s="132"/>
      <c r="AH145" s="132"/>
      <c r="AI145" s="132"/>
      <c r="AJ145" s="132"/>
      <c r="AK145" s="132"/>
      <c r="AL145" s="132"/>
      <c r="AM145" s="132"/>
      <c r="AN145" s="132"/>
      <c r="AO145" s="132"/>
      <c r="AP145" s="132"/>
      <c r="AQ145" s="132"/>
      <c r="AR145" s="132"/>
      <c r="AS145" s="132"/>
      <c r="AT145" s="132"/>
      <c r="AU145" s="132"/>
      <c r="AV145" s="132"/>
      <c r="AW145" s="132"/>
      <c r="AX145" s="132"/>
      <c r="AY145" s="132"/>
      <c r="AZ145" s="132"/>
      <c r="BA145" s="132"/>
      <c r="BB145" s="132"/>
      <c r="BC145" s="132"/>
      <c r="BD145" s="132"/>
      <c r="BE145" s="132"/>
      <c r="BF145" s="132"/>
      <c r="BG145" s="132"/>
      <c r="BH145" s="132"/>
      <c r="BI145" s="132"/>
      <c r="BJ145" s="132"/>
      <c r="BK145" s="132"/>
      <c r="BL145" s="132"/>
      <c r="BM145" s="132"/>
      <c r="BN145" s="132"/>
      <c r="BO145" s="132"/>
      <c r="BP145" s="132"/>
      <c r="BQ145" s="132"/>
      <c r="BR145" s="132"/>
      <c r="BS145" s="132"/>
      <c r="BT145" s="132"/>
      <c r="BU145" s="132"/>
      <c r="BV145" s="132"/>
      <c r="BW145" s="132"/>
      <c r="BX145" s="132"/>
      <c r="BY145" s="132"/>
      <c r="BZ145" s="132"/>
      <c r="CA145" s="132"/>
      <c r="CB145" s="132"/>
      <c r="CC145" s="132"/>
      <c r="CD145" s="132"/>
      <c r="CE145" s="132"/>
      <c r="CF145" s="132"/>
      <c r="CG145" s="132"/>
      <c r="CH145" s="132"/>
      <c r="CI145" s="132"/>
      <c r="CJ145" s="132"/>
      <c r="CK145" s="132"/>
      <c r="CL145" s="132"/>
      <c r="CM145" s="132"/>
      <c r="CN145" s="132"/>
      <c r="CO145" s="132"/>
      <c r="CP145" s="132"/>
      <c r="CQ145" s="132"/>
      <c r="CR145" s="132"/>
      <c r="CS145" s="132"/>
      <c r="CT145" s="132"/>
      <c r="CU145" s="132"/>
      <c r="CV145" s="132"/>
      <c r="CW145" s="132"/>
      <c r="CX145" s="132"/>
      <c r="CY145" s="132"/>
      <c r="CZ145" s="132"/>
      <c r="DA145" s="132"/>
      <c r="DB145" s="132"/>
      <c r="DC145" s="132"/>
      <c r="DD145" s="132"/>
      <c r="DE145" s="132"/>
      <c r="DF145" s="132"/>
      <c r="DG145" s="132"/>
      <c r="DH145" s="132"/>
      <c r="DI145" s="132"/>
      <c r="DJ145" s="132"/>
      <c r="DK145" s="132"/>
      <c r="DL145" s="132"/>
      <c r="DM145" s="132"/>
      <c r="DN145" s="132"/>
      <c r="DO145" s="132"/>
      <c r="DP145" s="132"/>
      <c r="DQ145" s="132"/>
      <c r="DR145" s="132"/>
      <c r="DS145" s="132"/>
      <c r="DT145" s="132"/>
      <c r="DU145" s="132"/>
      <c r="DV145" s="132"/>
      <c r="DW145" s="132"/>
      <c r="DX145" s="132"/>
      <c r="DY145" s="132"/>
      <c r="DZ145" s="132"/>
      <c r="EA145" s="132"/>
      <c r="EB145" s="132"/>
      <c r="EC145" s="615"/>
      <c r="ED145" s="182" t="str">
        <f t="shared" si="2"/>
        <v>xxxxxxxxxxxxxxxxxxxxxxxxxxxxxxxxxxxxxxxxxxxxxxxxxxxxxxxxxxxxxxxxxxxxxxxxxxxxxxxxxxxxxxxxxxxxxxxxxxxxxxxxxxxxxxxxxxxxxxxxxxxxxxxx</v>
      </c>
    </row>
    <row r="146" spans="1:134" x14ac:dyDescent="0.25">
      <c r="A146" s="191">
        <v>5762</v>
      </c>
      <c r="B146" s="578" t="s">
        <v>207</v>
      </c>
      <c r="C146" s="865">
        <f>SUMPRODUCT(SUMIF('Sch Parent Trial Balance Input'!$A:$A,'Sch Parent TB Converter'!$G146:$EC146,'Sch Parent Trial Balance Input'!C:C))</f>
        <v>0</v>
      </c>
      <c r="D146" s="865">
        <f>SUMPRODUCT(SUMIF('Sch Parent Trial Balance Input'!$A:$A,'Sch Parent TB Converter'!$G146:$EC146,'Sch Parent Trial Balance Input'!D:D))</f>
        <v>0</v>
      </c>
      <c r="E146" s="865">
        <f>SUMPRODUCT(SUMIF('Sch Parent Trial Balance Input'!$A:$A,'Sch Parent TB Converter'!$G146:$EC146,'Sch Parent Trial Balance Input'!E:E))</f>
        <v>0</v>
      </c>
      <c r="F146" s="865">
        <f>SUMPRODUCT(SUMIF('Sch Parent Trial Balance Input'!$A:$A,'Sch Parent TB Converter'!$G146:$EC146,'Sch Parent Trial Balance Input'!F:F))</f>
        <v>0</v>
      </c>
      <c r="G146" s="629"/>
      <c r="H146" s="629"/>
      <c r="I146" s="629"/>
      <c r="J146" s="629"/>
      <c r="K146" s="629"/>
      <c r="L146" s="629"/>
      <c r="M146" s="629"/>
      <c r="N146" s="629"/>
      <c r="O146" s="629"/>
      <c r="P146" s="629"/>
      <c r="Q146" s="629"/>
      <c r="R146" s="629"/>
      <c r="S146" s="629"/>
      <c r="T146" s="629"/>
      <c r="U146" s="629"/>
      <c r="V146" s="629"/>
      <c r="W146" s="629"/>
      <c r="X146" s="629"/>
      <c r="Y146" s="629"/>
      <c r="Z146" s="629"/>
      <c r="AA146" s="629"/>
      <c r="AB146" s="629"/>
      <c r="AC146" s="629"/>
      <c r="AD146" s="629"/>
      <c r="AE146" s="629"/>
      <c r="AF146" s="629"/>
      <c r="AG146" s="629"/>
      <c r="AH146" s="629"/>
      <c r="AI146" s="629"/>
      <c r="AJ146" s="629"/>
      <c r="AK146" s="629"/>
      <c r="AL146" s="629"/>
      <c r="AM146" s="629"/>
      <c r="AN146" s="629"/>
      <c r="AO146" s="629"/>
      <c r="AP146" s="629"/>
      <c r="AQ146" s="629"/>
      <c r="AR146" s="629"/>
      <c r="AS146" s="629"/>
      <c r="AT146" s="629"/>
      <c r="AU146" s="629"/>
      <c r="AV146" s="629"/>
      <c r="AW146" s="629"/>
      <c r="AX146" s="629"/>
      <c r="AY146" s="629"/>
      <c r="AZ146" s="629"/>
      <c r="BA146" s="629"/>
      <c r="BB146" s="629"/>
      <c r="BC146" s="629"/>
      <c r="BD146" s="629"/>
      <c r="BE146" s="629"/>
      <c r="BF146" s="629"/>
      <c r="BG146" s="629"/>
      <c r="BH146" s="629"/>
      <c r="BI146" s="629"/>
      <c r="BJ146" s="629"/>
      <c r="BK146" s="629"/>
      <c r="BL146" s="629"/>
      <c r="BM146" s="629"/>
      <c r="BN146" s="629"/>
      <c r="BO146" s="629"/>
      <c r="BP146" s="629"/>
      <c r="BQ146" s="629"/>
      <c r="BR146" s="629"/>
      <c r="BS146" s="629"/>
      <c r="BT146" s="629"/>
      <c r="BU146" s="629"/>
      <c r="BV146" s="629"/>
      <c r="BW146" s="629"/>
      <c r="BX146" s="629"/>
      <c r="BY146" s="629"/>
      <c r="BZ146" s="629"/>
      <c r="CA146" s="629"/>
      <c r="CB146" s="629"/>
      <c r="CC146" s="629"/>
      <c r="CD146" s="629"/>
      <c r="CE146" s="629"/>
      <c r="CF146" s="629"/>
      <c r="CG146" s="629"/>
      <c r="CH146" s="629"/>
      <c r="CI146" s="629"/>
      <c r="CJ146" s="629"/>
      <c r="CK146" s="629"/>
      <c r="CL146" s="629"/>
      <c r="CM146" s="629"/>
      <c r="CN146" s="629"/>
      <c r="CO146" s="629"/>
      <c r="CP146" s="629"/>
      <c r="CQ146" s="629"/>
      <c r="CR146" s="629"/>
      <c r="CS146" s="629"/>
      <c r="CT146" s="629"/>
      <c r="CU146" s="629"/>
      <c r="CV146" s="629"/>
      <c r="CW146" s="629"/>
      <c r="CX146" s="629"/>
      <c r="CY146" s="629"/>
      <c r="CZ146" s="629"/>
      <c r="DA146" s="629"/>
      <c r="DB146" s="629"/>
      <c r="DC146" s="629"/>
      <c r="DD146" s="629"/>
      <c r="DE146" s="629"/>
      <c r="DF146" s="629"/>
      <c r="DG146" s="629"/>
      <c r="DH146" s="629"/>
      <c r="DI146" s="629"/>
      <c r="DJ146" s="629"/>
      <c r="DK146" s="629"/>
      <c r="DL146" s="629"/>
      <c r="DM146" s="629"/>
      <c r="DN146" s="629"/>
      <c r="DO146" s="629"/>
      <c r="DP146" s="629"/>
      <c r="DQ146" s="629"/>
      <c r="DR146" s="629"/>
      <c r="DS146" s="629"/>
      <c r="DT146" s="629"/>
      <c r="DU146" s="629"/>
      <c r="DV146" s="629"/>
      <c r="DW146" s="629"/>
      <c r="DX146" s="629"/>
      <c r="DY146" s="629"/>
      <c r="DZ146" s="629"/>
      <c r="EA146" s="629"/>
      <c r="EB146" s="629"/>
      <c r="EC146" s="630"/>
      <c r="ED146" s="182" t="str">
        <f t="shared" si="2"/>
        <v>xxxxxxxxxxxxxxxxxxxxxxxxxxxxxxxxxxxxxxxxxxxxxxxxxxxxxxxxxxxxxxxxxxxxxxxxxxxxxxxxxxxxxxxxxxxxxxxxxxxxxxxxxxxxxxxxxxxxxxxxxxxxxxxx</v>
      </c>
    </row>
    <row r="147" spans="1:134" x14ac:dyDescent="0.25">
      <c r="A147" s="191">
        <v>5602</v>
      </c>
      <c r="B147" s="578" t="s">
        <v>234</v>
      </c>
      <c r="C147" s="865">
        <f>SUMPRODUCT(SUMIF('Sch Parent Trial Balance Input'!$A:$A,'Sch Parent TB Converter'!$G147:$EC147,'Sch Parent Trial Balance Input'!C:C))</f>
        <v>0</v>
      </c>
      <c r="D147" s="865">
        <f>SUMPRODUCT(SUMIF('Sch Parent Trial Balance Input'!$A:$A,'Sch Parent TB Converter'!$G147:$EC147,'Sch Parent Trial Balance Input'!D:D))</f>
        <v>0</v>
      </c>
      <c r="E147" s="865">
        <f>SUMPRODUCT(SUMIF('Sch Parent Trial Balance Input'!$A:$A,'Sch Parent TB Converter'!$G147:$EC147,'Sch Parent Trial Balance Input'!E:E))</f>
        <v>0</v>
      </c>
      <c r="F147" s="865">
        <f>SUMPRODUCT(SUMIF('Sch Parent Trial Balance Input'!$A:$A,'Sch Parent TB Converter'!$G147:$EC147,'Sch Parent Trial Balance Input'!F:F))</f>
        <v>0</v>
      </c>
      <c r="G147" s="629"/>
      <c r="H147" s="629"/>
      <c r="I147" s="629"/>
      <c r="J147" s="629"/>
      <c r="K147" s="629"/>
      <c r="L147" s="629"/>
      <c r="M147" s="629"/>
      <c r="N147" s="629"/>
      <c r="O147" s="629"/>
      <c r="P147" s="629"/>
      <c r="Q147" s="629"/>
      <c r="R147" s="629"/>
      <c r="S147" s="629"/>
      <c r="T147" s="629"/>
      <c r="U147" s="629"/>
      <c r="V147" s="629"/>
      <c r="W147" s="629"/>
      <c r="X147" s="629"/>
      <c r="Y147" s="629"/>
      <c r="Z147" s="629"/>
      <c r="AA147" s="629"/>
      <c r="AB147" s="629"/>
      <c r="AC147" s="629"/>
      <c r="AD147" s="629"/>
      <c r="AE147" s="629"/>
      <c r="AF147" s="629"/>
      <c r="AG147" s="629"/>
      <c r="AH147" s="629"/>
      <c r="AI147" s="629"/>
      <c r="AJ147" s="629"/>
      <c r="AK147" s="629"/>
      <c r="AL147" s="629"/>
      <c r="AM147" s="629"/>
      <c r="AN147" s="629"/>
      <c r="AO147" s="629"/>
      <c r="AP147" s="629"/>
      <c r="AQ147" s="629"/>
      <c r="AR147" s="629"/>
      <c r="AS147" s="629"/>
      <c r="AT147" s="629"/>
      <c r="AU147" s="629"/>
      <c r="AV147" s="629"/>
      <c r="AW147" s="629"/>
      <c r="AX147" s="629"/>
      <c r="AY147" s="629"/>
      <c r="AZ147" s="629"/>
      <c r="BA147" s="629"/>
      <c r="BB147" s="629"/>
      <c r="BC147" s="629"/>
      <c r="BD147" s="629"/>
      <c r="BE147" s="629"/>
      <c r="BF147" s="629"/>
      <c r="BG147" s="629"/>
      <c r="BH147" s="629"/>
      <c r="BI147" s="629"/>
      <c r="BJ147" s="629"/>
      <c r="BK147" s="629"/>
      <c r="BL147" s="629"/>
      <c r="BM147" s="629"/>
      <c r="BN147" s="629"/>
      <c r="BO147" s="629"/>
      <c r="BP147" s="629"/>
      <c r="BQ147" s="629"/>
      <c r="BR147" s="629"/>
      <c r="BS147" s="629"/>
      <c r="BT147" s="629"/>
      <c r="BU147" s="629"/>
      <c r="BV147" s="629"/>
      <c r="BW147" s="629"/>
      <c r="BX147" s="629"/>
      <c r="BY147" s="629"/>
      <c r="BZ147" s="629"/>
      <c r="CA147" s="629"/>
      <c r="CB147" s="629"/>
      <c r="CC147" s="629"/>
      <c r="CD147" s="629"/>
      <c r="CE147" s="629"/>
      <c r="CF147" s="629"/>
      <c r="CG147" s="629"/>
      <c r="CH147" s="629"/>
      <c r="CI147" s="629"/>
      <c r="CJ147" s="629"/>
      <c r="CK147" s="629"/>
      <c r="CL147" s="629"/>
      <c r="CM147" s="629"/>
      <c r="CN147" s="629"/>
      <c r="CO147" s="629"/>
      <c r="CP147" s="629"/>
      <c r="CQ147" s="629"/>
      <c r="CR147" s="629"/>
      <c r="CS147" s="629"/>
      <c r="CT147" s="629"/>
      <c r="CU147" s="629"/>
      <c r="CV147" s="629"/>
      <c r="CW147" s="629"/>
      <c r="CX147" s="629"/>
      <c r="CY147" s="629"/>
      <c r="CZ147" s="629"/>
      <c r="DA147" s="629"/>
      <c r="DB147" s="629"/>
      <c r="DC147" s="629"/>
      <c r="DD147" s="629"/>
      <c r="DE147" s="629"/>
      <c r="DF147" s="629"/>
      <c r="DG147" s="629"/>
      <c r="DH147" s="629"/>
      <c r="DI147" s="629"/>
      <c r="DJ147" s="629"/>
      <c r="DK147" s="629"/>
      <c r="DL147" s="629"/>
      <c r="DM147" s="629"/>
      <c r="DN147" s="629"/>
      <c r="DO147" s="629"/>
      <c r="DP147" s="629"/>
      <c r="DQ147" s="629"/>
      <c r="DR147" s="629"/>
      <c r="DS147" s="629"/>
      <c r="DT147" s="629"/>
      <c r="DU147" s="629"/>
      <c r="DV147" s="629"/>
      <c r="DW147" s="629"/>
      <c r="DX147" s="629"/>
      <c r="DY147" s="629"/>
      <c r="DZ147" s="629"/>
      <c r="EA147" s="629"/>
      <c r="EB147" s="629"/>
      <c r="EC147" s="630"/>
      <c r="ED147" s="182" t="str">
        <f t="shared" si="2"/>
        <v>xxxxxxxxxxxxxxxxxxxxxxxxxxxxxxxxxxxxxxxxxxxxxxxxxxxxxxxxxxxxxxxxxxxxxxxxxxxxxxxxxxxxxxxxxxxxxxxxxxxxxxxxxxxxxxxxxxxxxxxxxxxxxxxx</v>
      </c>
    </row>
    <row r="148" spans="1:134" s="817" customFormat="1" x14ac:dyDescent="0.25">
      <c r="A148" s="191">
        <v>5606</v>
      </c>
      <c r="B148" s="238" t="s">
        <v>209</v>
      </c>
      <c r="C148" s="866">
        <f>SUMPRODUCT(SUMIF('Sch Parent Trial Balance Input'!$A:$A,'Sch Parent TB Converter'!$G148:$EC148,'Sch Parent Trial Balance Input'!C:C))</f>
        <v>0</v>
      </c>
      <c r="D148" s="866">
        <f>SUMPRODUCT(SUMIF('Sch Parent Trial Balance Input'!$A:$A,'Sch Parent TB Converter'!$G148:$EC148,'Sch Parent Trial Balance Input'!D:D))</f>
        <v>0</v>
      </c>
      <c r="E148" s="866">
        <f>SUMPRODUCT(SUMIF('Sch Parent Trial Balance Input'!$A:$A,'Sch Parent TB Converter'!$G148:$EC148,'Sch Parent Trial Balance Input'!E:E))</f>
        <v>0</v>
      </c>
      <c r="F148" s="866">
        <f>SUMPRODUCT(SUMIF('Sch Parent Trial Balance Input'!$A:$A,'Sch Parent TB Converter'!$G148:$EC148,'Sch Parent Trial Balance Input'!F:F))</f>
        <v>0</v>
      </c>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3"/>
      <c r="AC148" s="133"/>
      <c r="AD148" s="133"/>
      <c r="AE148" s="133"/>
      <c r="AF148" s="133"/>
      <c r="AG148" s="133"/>
      <c r="AH148" s="133"/>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918"/>
      <c r="ED148" s="182" t="str">
        <f t="shared" si="2"/>
        <v>xxxxxxxxxxxxxxxxxxxxxxxxxxxxxxxxxxxxxxxxxxxxxxxxxxxxxxxxxxxxxxxxxxxxxxxxxxxxxxxxxxxxxxxxxxxxxxxxxxxxxxxxxxxxxxxxxxxxxxxxxxxxxxxx</v>
      </c>
    </row>
    <row r="149" spans="1:134" x14ac:dyDescent="0.25">
      <c r="A149" s="191">
        <v>5722</v>
      </c>
      <c r="B149" s="578" t="s">
        <v>210</v>
      </c>
      <c r="C149" s="865">
        <f>SUMPRODUCT(SUMIF('Sch Parent Trial Balance Input'!$A:$A,'Sch Parent TB Converter'!$G149:$EC149,'Sch Parent Trial Balance Input'!C:C))</f>
        <v>0</v>
      </c>
      <c r="D149" s="865">
        <f>SUMPRODUCT(SUMIF('Sch Parent Trial Balance Input'!$A:$A,'Sch Parent TB Converter'!$G149:$EC149,'Sch Parent Trial Balance Input'!D:D))</f>
        <v>0</v>
      </c>
      <c r="E149" s="865">
        <f>SUMPRODUCT(SUMIF('Sch Parent Trial Balance Input'!$A:$A,'Sch Parent TB Converter'!$G149:$EC149,'Sch Parent Trial Balance Input'!E:E))</f>
        <v>0</v>
      </c>
      <c r="F149" s="865">
        <f>SUMPRODUCT(SUMIF('Sch Parent Trial Balance Input'!$A:$A,'Sch Parent TB Converter'!$G149:$EC149,'Sch Parent Trial Balance Input'!F:F))</f>
        <v>0</v>
      </c>
      <c r="G149" s="629"/>
      <c r="H149" s="629"/>
      <c r="I149" s="629"/>
      <c r="J149" s="629"/>
      <c r="K149" s="629"/>
      <c r="L149" s="629"/>
      <c r="M149" s="629"/>
      <c r="N149" s="629"/>
      <c r="O149" s="629"/>
      <c r="P149" s="629"/>
      <c r="Q149" s="629"/>
      <c r="R149" s="629"/>
      <c r="S149" s="629"/>
      <c r="T149" s="629"/>
      <c r="U149" s="629"/>
      <c r="V149" s="629"/>
      <c r="W149" s="629"/>
      <c r="X149" s="629"/>
      <c r="Y149" s="629"/>
      <c r="Z149" s="629"/>
      <c r="AA149" s="629"/>
      <c r="AB149" s="629"/>
      <c r="AC149" s="629"/>
      <c r="AD149" s="629"/>
      <c r="AE149" s="629"/>
      <c r="AF149" s="629"/>
      <c r="AG149" s="629"/>
      <c r="AH149" s="629"/>
      <c r="AI149" s="629"/>
      <c r="AJ149" s="629"/>
      <c r="AK149" s="629"/>
      <c r="AL149" s="629"/>
      <c r="AM149" s="629"/>
      <c r="AN149" s="629"/>
      <c r="AO149" s="629"/>
      <c r="AP149" s="629"/>
      <c r="AQ149" s="629"/>
      <c r="AR149" s="629"/>
      <c r="AS149" s="629"/>
      <c r="AT149" s="629"/>
      <c r="AU149" s="629"/>
      <c r="AV149" s="629"/>
      <c r="AW149" s="629"/>
      <c r="AX149" s="629"/>
      <c r="AY149" s="629"/>
      <c r="AZ149" s="629"/>
      <c r="BA149" s="629"/>
      <c r="BB149" s="629"/>
      <c r="BC149" s="629"/>
      <c r="BD149" s="629"/>
      <c r="BE149" s="629"/>
      <c r="BF149" s="629"/>
      <c r="BG149" s="629"/>
      <c r="BH149" s="629"/>
      <c r="BI149" s="629"/>
      <c r="BJ149" s="629"/>
      <c r="BK149" s="629"/>
      <c r="BL149" s="629"/>
      <c r="BM149" s="629"/>
      <c r="BN149" s="629"/>
      <c r="BO149" s="629"/>
      <c r="BP149" s="629"/>
      <c r="BQ149" s="629"/>
      <c r="BR149" s="629"/>
      <c r="BS149" s="629"/>
      <c r="BT149" s="629"/>
      <c r="BU149" s="629"/>
      <c r="BV149" s="629"/>
      <c r="BW149" s="629"/>
      <c r="BX149" s="629"/>
      <c r="BY149" s="629"/>
      <c r="BZ149" s="629"/>
      <c r="CA149" s="629"/>
      <c r="CB149" s="629"/>
      <c r="CC149" s="629"/>
      <c r="CD149" s="629"/>
      <c r="CE149" s="629"/>
      <c r="CF149" s="629"/>
      <c r="CG149" s="629"/>
      <c r="CH149" s="629"/>
      <c r="CI149" s="629"/>
      <c r="CJ149" s="629"/>
      <c r="CK149" s="629"/>
      <c r="CL149" s="629"/>
      <c r="CM149" s="629"/>
      <c r="CN149" s="629"/>
      <c r="CO149" s="629"/>
      <c r="CP149" s="629"/>
      <c r="CQ149" s="629"/>
      <c r="CR149" s="629"/>
      <c r="CS149" s="629"/>
      <c r="CT149" s="629"/>
      <c r="CU149" s="629"/>
      <c r="CV149" s="629"/>
      <c r="CW149" s="629"/>
      <c r="CX149" s="629"/>
      <c r="CY149" s="629"/>
      <c r="CZ149" s="629"/>
      <c r="DA149" s="629"/>
      <c r="DB149" s="629"/>
      <c r="DC149" s="629"/>
      <c r="DD149" s="629"/>
      <c r="DE149" s="629"/>
      <c r="DF149" s="629"/>
      <c r="DG149" s="629"/>
      <c r="DH149" s="629"/>
      <c r="DI149" s="629"/>
      <c r="DJ149" s="629"/>
      <c r="DK149" s="629"/>
      <c r="DL149" s="629"/>
      <c r="DM149" s="629"/>
      <c r="DN149" s="629"/>
      <c r="DO149" s="629"/>
      <c r="DP149" s="629"/>
      <c r="DQ149" s="629"/>
      <c r="DR149" s="629"/>
      <c r="DS149" s="629"/>
      <c r="DT149" s="629"/>
      <c r="DU149" s="629"/>
      <c r="DV149" s="629"/>
      <c r="DW149" s="629"/>
      <c r="DX149" s="629"/>
      <c r="DY149" s="629"/>
      <c r="DZ149" s="629"/>
      <c r="EA149" s="629"/>
      <c r="EB149" s="629"/>
      <c r="EC149" s="630"/>
      <c r="ED149" s="182" t="str">
        <f t="shared" si="2"/>
        <v>xxxxxxxxxxxxxxxxxxxxxxxxxxxxxxxxxxxxxxxxxxxxxxxxxxxxxxxxxxxxxxxxxxxxxxxxxxxxxxxxxxxxxxxxxxxxxxxxxxxxxxxxxxxxxxxxxxxxxxxxxxxxxxxx</v>
      </c>
    </row>
    <row r="150" spans="1:134" x14ac:dyDescent="0.25">
      <c r="A150" s="191">
        <v>5712</v>
      </c>
      <c r="B150" s="227" t="s">
        <v>180</v>
      </c>
      <c r="C150" s="865">
        <f>SUMPRODUCT(SUMIF('Sch Parent Trial Balance Input'!$A:$A,'Sch Parent TB Converter'!$G150:$EC150,'Sch Parent Trial Balance Input'!C:C))</f>
        <v>0</v>
      </c>
      <c r="D150" s="865">
        <f>SUMPRODUCT(SUMIF('Sch Parent Trial Balance Input'!$A:$A,'Sch Parent TB Converter'!$G150:$EC150,'Sch Parent Trial Balance Input'!D:D))</f>
        <v>0</v>
      </c>
      <c r="E150" s="865">
        <f>SUMPRODUCT(SUMIF('Sch Parent Trial Balance Input'!$A:$A,'Sch Parent TB Converter'!$G150:$EC150,'Sch Parent Trial Balance Input'!E:E))</f>
        <v>0</v>
      </c>
      <c r="F150" s="865">
        <f>SUMPRODUCT(SUMIF('Sch Parent Trial Balance Input'!$A:$A,'Sch Parent TB Converter'!$G150:$EC150,'Sch Parent Trial Balance Input'!F:F))</f>
        <v>0</v>
      </c>
      <c r="G150" s="132"/>
      <c r="H150" s="132"/>
      <c r="I150" s="132"/>
      <c r="J150" s="132"/>
      <c r="K150" s="132"/>
      <c r="L150" s="132"/>
      <c r="M150" s="132"/>
      <c r="N150" s="132"/>
      <c r="O150" s="132"/>
      <c r="P150" s="132"/>
      <c r="Q150" s="132"/>
      <c r="R150" s="132"/>
      <c r="S150" s="132"/>
      <c r="T150" s="132"/>
      <c r="U150" s="132"/>
      <c r="V150" s="132"/>
      <c r="W150" s="132"/>
      <c r="X150" s="132"/>
      <c r="Y150" s="132"/>
      <c r="Z150" s="132"/>
      <c r="AA150" s="132"/>
      <c r="AB150" s="132"/>
      <c r="AC150" s="132"/>
      <c r="AD150" s="132"/>
      <c r="AE150" s="132"/>
      <c r="AF150" s="132"/>
      <c r="AG150" s="132"/>
      <c r="AH150" s="132"/>
      <c r="AI150" s="132"/>
      <c r="AJ150" s="132"/>
      <c r="AK150" s="132"/>
      <c r="AL150" s="132"/>
      <c r="AM150" s="132"/>
      <c r="AN150" s="132"/>
      <c r="AO150" s="132"/>
      <c r="AP150" s="132"/>
      <c r="AQ150" s="132"/>
      <c r="AR150" s="132"/>
      <c r="AS150" s="132"/>
      <c r="AT150" s="132"/>
      <c r="AU150" s="132"/>
      <c r="AV150" s="132"/>
      <c r="AW150" s="132"/>
      <c r="AX150" s="132"/>
      <c r="AY150" s="132"/>
      <c r="AZ150" s="132"/>
      <c r="BA150" s="132"/>
      <c r="BB150" s="132"/>
      <c r="BC150" s="132"/>
      <c r="BD150" s="132"/>
      <c r="BE150" s="132"/>
      <c r="BF150" s="132"/>
      <c r="BG150" s="132"/>
      <c r="BH150" s="132"/>
      <c r="BI150" s="132"/>
      <c r="BJ150" s="132"/>
      <c r="BK150" s="132"/>
      <c r="BL150" s="132"/>
      <c r="BM150" s="132"/>
      <c r="BN150" s="132"/>
      <c r="BO150" s="132"/>
      <c r="BP150" s="132"/>
      <c r="BQ150" s="132"/>
      <c r="BR150" s="132"/>
      <c r="BS150" s="132"/>
      <c r="BT150" s="132"/>
      <c r="BU150" s="132"/>
      <c r="BV150" s="132"/>
      <c r="BW150" s="132"/>
      <c r="BX150" s="132"/>
      <c r="BY150" s="132"/>
      <c r="BZ150" s="132"/>
      <c r="CA150" s="132"/>
      <c r="CB150" s="132"/>
      <c r="CC150" s="132"/>
      <c r="CD150" s="132"/>
      <c r="CE150" s="132"/>
      <c r="CF150" s="132"/>
      <c r="CG150" s="132"/>
      <c r="CH150" s="132"/>
      <c r="CI150" s="132"/>
      <c r="CJ150" s="132"/>
      <c r="CK150" s="132"/>
      <c r="CL150" s="132"/>
      <c r="CM150" s="132"/>
      <c r="CN150" s="132"/>
      <c r="CO150" s="132"/>
      <c r="CP150" s="132"/>
      <c r="CQ150" s="132"/>
      <c r="CR150" s="132"/>
      <c r="CS150" s="132"/>
      <c r="CT150" s="132"/>
      <c r="CU150" s="132"/>
      <c r="CV150" s="132"/>
      <c r="CW150" s="132"/>
      <c r="CX150" s="132"/>
      <c r="CY150" s="132"/>
      <c r="CZ150" s="132"/>
      <c r="DA150" s="132"/>
      <c r="DB150" s="132"/>
      <c r="DC150" s="132"/>
      <c r="DD150" s="132"/>
      <c r="DE150" s="132"/>
      <c r="DF150" s="132"/>
      <c r="DG150" s="132"/>
      <c r="DH150" s="132"/>
      <c r="DI150" s="132"/>
      <c r="DJ150" s="132"/>
      <c r="DK150" s="132"/>
      <c r="DL150" s="132"/>
      <c r="DM150" s="132"/>
      <c r="DN150" s="132"/>
      <c r="DO150" s="132"/>
      <c r="DP150" s="132"/>
      <c r="DQ150" s="132"/>
      <c r="DR150" s="132"/>
      <c r="DS150" s="132"/>
      <c r="DT150" s="132"/>
      <c r="DU150" s="132"/>
      <c r="DV150" s="132"/>
      <c r="DW150" s="132"/>
      <c r="DX150" s="132"/>
      <c r="DY150" s="132"/>
      <c r="DZ150" s="132"/>
      <c r="EA150" s="132"/>
      <c r="EB150" s="132"/>
      <c r="EC150" s="615"/>
      <c r="ED150" s="182" t="str">
        <f t="shared" si="2"/>
        <v>xxxxxxxxxxxxxxxxxxxxxxxxxxxxxxxxxxxxxxxxxxxxxxxxxxxxxxxxxxxxxxxxxxxxxxxxxxxxxxxxxxxxxxxxxxxxxxxxxxxxxxxxxxxxxxxxxxxxxxxxxxxxxxxx</v>
      </c>
    </row>
    <row r="151" spans="1:134" x14ac:dyDescent="0.25">
      <c r="A151" s="1133">
        <v>5812</v>
      </c>
      <c r="B151" s="1301" t="s">
        <v>211</v>
      </c>
      <c r="C151" s="865">
        <f>SUMPRODUCT(SUMIF('Sch Parent Trial Balance Input'!$A:$A,'Sch Parent TB Converter'!$G151:$EC151,'Sch Parent Trial Balance Input'!C:C))</f>
        <v>0</v>
      </c>
      <c r="D151" s="865">
        <f>SUMPRODUCT(SUMIF('Sch Parent Trial Balance Input'!$A:$A,'Sch Parent TB Converter'!$G151:$EC151,'Sch Parent Trial Balance Input'!D:D))</f>
        <v>0</v>
      </c>
      <c r="E151" s="865">
        <f>SUMPRODUCT(SUMIF('Sch Parent Trial Balance Input'!$A:$A,'Sch Parent TB Converter'!$G151:$EC151,'Sch Parent Trial Balance Input'!E:E))</f>
        <v>0</v>
      </c>
      <c r="F151" s="865">
        <f>SUMPRODUCT(SUMIF('Sch Parent Trial Balance Input'!$A:$A,'Sch Parent TB Converter'!$G151:$EC151,'Sch Parent Trial Balance Input'!F:F))</f>
        <v>0</v>
      </c>
      <c r="G151" s="1134"/>
      <c r="H151" s="1134"/>
      <c r="I151" s="1134"/>
      <c r="J151" s="132"/>
      <c r="K151" s="132"/>
      <c r="L151" s="132"/>
      <c r="M151" s="132"/>
      <c r="N151" s="132"/>
      <c r="O151" s="132"/>
      <c r="P151" s="132"/>
      <c r="Q151" s="132"/>
      <c r="R151" s="132"/>
      <c r="S151" s="132"/>
      <c r="T151" s="132"/>
      <c r="U151" s="132"/>
      <c r="V151" s="132"/>
      <c r="W151" s="132"/>
      <c r="X151" s="132"/>
      <c r="Y151" s="132"/>
      <c r="Z151" s="132"/>
      <c r="AA151" s="132"/>
      <c r="AB151" s="132"/>
      <c r="AC151" s="132"/>
      <c r="AD151" s="132"/>
      <c r="AE151" s="132"/>
      <c r="AF151" s="132"/>
      <c r="AG151" s="132"/>
      <c r="AH151" s="132"/>
      <c r="AI151" s="132"/>
      <c r="AJ151" s="132"/>
      <c r="AK151" s="132"/>
      <c r="AL151" s="132"/>
      <c r="AM151" s="132"/>
      <c r="AN151" s="132"/>
      <c r="AO151" s="132"/>
      <c r="AP151" s="132"/>
      <c r="AQ151" s="132"/>
      <c r="AR151" s="132"/>
      <c r="AS151" s="132"/>
      <c r="AT151" s="132"/>
      <c r="AU151" s="132"/>
      <c r="AV151" s="132"/>
      <c r="AW151" s="132"/>
      <c r="AX151" s="132"/>
      <c r="AY151" s="132"/>
      <c r="AZ151" s="132"/>
      <c r="BA151" s="132"/>
      <c r="BB151" s="132"/>
      <c r="BC151" s="132"/>
      <c r="BD151" s="132"/>
      <c r="BE151" s="132"/>
      <c r="BF151" s="132"/>
      <c r="BG151" s="132"/>
      <c r="BH151" s="132"/>
      <c r="BI151" s="132"/>
      <c r="BJ151" s="132"/>
      <c r="BK151" s="132"/>
      <c r="BL151" s="132"/>
      <c r="BM151" s="132"/>
      <c r="BN151" s="132"/>
      <c r="BO151" s="132"/>
      <c r="BP151" s="132"/>
      <c r="BQ151" s="132"/>
      <c r="BR151" s="132"/>
      <c r="BS151" s="132"/>
      <c r="BT151" s="132"/>
      <c r="BU151" s="132"/>
      <c r="BV151" s="132"/>
      <c r="BW151" s="132"/>
      <c r="BX151" s="132"/>
      <c r="BY151" s="132"/>
      <c r="BZ151" s="132"/>
      <c r="CA151" s="132"/>
      <c r="CB151" s="132"/>
      <c r="CC151" s="132"/>
      <c r="CD151" s="132"/>
      <c r="CE151" s="132"/>
      <c r="CF151" s="132"/>
      <c r="CG151" s="132"/>
      <c r="CH151" s="132"/>
      <c r="CI151" s="132"/>
      <c r="CJ151" s="132"/>
      <c r="CK151" s="132"/>
      <c r="CL151" s="132"/>
      <c r="CM151" s="132"/>
      <c r="CN151" s="132"/>
      <c r="CO151" s="132"/>
      <c r="CP151" s="132"/>
      <c r="CQ151" s="132"/>
      <c r="CR151" s="132"/>
      <c r="CS151" s="132"/>
      <c r="CT151" s="132"/>
      <c r="CU151" s="132"/>
      <c r="CV151" s="132"/>
      <c r="CW151" s="132"/>
      <c r="CX151" s="132"/>
      <c r="CY151" s="132"/>
      <c r="CZ151" s="132"/>
      <c r="DA151" s="132"/>
      <c r="DB151" s="132"/>
      <c r="DC151" s="132"/>
      <c r="DD151" s="132"/>
      <c r="DE151" s="132"/>
      <c r="DF151" s="132"/>
      <c r="DG151" s="132"/>
      <c r="DH151" s="132"/>
      <c r="DI151" s="132"/>
      <c r="DJ151" s="132"/>
      <c r="DK151" s="132"/>
      <c r="DL151" s="132"/>
      <c r="DM151" s="132"/>
      <c r="DN151" s="132"/>
      <c r="DO151" s="132"/>
      <c r="DP151" s="132"/>
      <c r="DQ151" s="132"/>
      <c r="DR151" s="132"/>
      <c r="DS151" s="132"/>
      <c r="DT151" s="132"/>
      <c r="DU151" s="132"/>
      <c r="DV151" s="132"/>
      <c r="DW151" s="132"/>
      <c r="DX151" s="132"/>
      <c r="DY151" s="132"/>
      <c r="DZ151" s="132"/>
      <c r="EA151" s="132"/>
      <c r="EB151" s="132"/>
      <c r="EC151" s="615"/>
      <c r="ED151" s="182" t="str">
        <f t="shared" si="2"/>
        <v>xxxxxxxxxxxxxxxxxxxxxxxxxxxxxxxxxxxxxxxxxxxxxxxxxxxxxxxxxxxxxxxxxxxxxxxxxxxxxxxxxxxxxxxxxxxxxxxxxxxxxxxxxxxxxxxxxxxxxxxxxxxxxxxx</v>
      </c>
    </row>
    <row r="152" spans="1:134" x14ac:dyDescent="0.25">
      <c r="A152" s="191">
        <v>5752</v>
      </c>
      <c r="B152" s="227" t="s">
        <v>141</v>
      </c>
      <c r="C152" s="865">
        <f>SUMPRODUCT(SUMIF('Sch Parent Trial Balance Input'!$A:$A,'Sch Parent TB Converter'!$G152:$EC152,'Sch Parent Trial Balance Input'!C:C))</f>
        <v>0</v>
      </c>
      <c r="D152" s="865">
        <f>SUMPRODUCT(SUMIF('Sch Parent Trial Balance Input'!$A:$A,'Sch Parent TB Converter'!$G152:$EC152,'Sch Parent Trial Balance Input'!D:D))</f>
        <v>0</v>
      </c>
      <c r="E152" s="865">
        <f>SUMPRODUCT(SUMIF('Sch Parent Trial Balance Input'!$A:$A,'Sch Parent TB Converter'!$G152:$EC152,'Sch Parent Trial Balance Input'!E:E))</f>
        <v>0</v>
      </c>
      <c r="F152" s="865">
        <f>SUMPRODUCT(SUMIF('Sch Parent Trial Balance Input'!$A:$A,'Sch Parent TB Converter'!$G152:$EC152,'Sch Parent Trial Balance Input'!F:F))</f>
        <v>0</v>
      </c>
      <c r="G152" s="132"/>
      <c r="H152" s="132"/>
      <c r="I152" s="132"/>
      <c r="J152" s="132"/>
      <c r="K152" s="132"/>
      <c r="L152" s="132"/>
      <c r="M152" s="132"/>
      <c r="N152" s="132"/>
      <c r="O152" s="132"/>
      <c r="P152" s="132"/>
      <c r="Q152" s="132"/>
      <c r="R152" s="132"/>
      <c r="S152" s="132"/>
      <c r="T152" s="132"/>
      <c r="U152" s="132"/>
      <c r="V152" s="132"/>
      <c r="W152" s="132"/>
      <c r="X152" s="132"/>
      <c r="Y152" s="132"/>
      <c r="Z152" s="132"/>
      <c r="AA152" s="132"/>
      <c r="AB152" s="132"/>
      <c r="AC152" s="132"/>
      <c r="AD152" s="132"/>
      <c r="AE152" s="132"/>
      <c r="AF152" s="132"/>
      <c r="AG152" s="132"/>
      <c r="AH152" s="132"/>
      <c r="AI152" s="132"/>
      <c r="AJ152" s="132"/>
      <c r="AK152" s="132"/>
      <c r="AL152" s="132"/>
      <c r="AM152" s="132"/>
      <c r="AN152" s="132"/>
      <c r="AO152" s="132"/>
      <c r="AP152" s="132"/>
      <c r="AQ152" s="132"/>
      <c r="AR152" s="132"/>
      <c r="AS152" s="132"/>
      <c r="AT152" s="132"/>
      <c r="AU152" s="132"/>
      <c r="AV152" s="132"/>
      <c r="AW152" s="132"/>
      <c r="AX152" s="132"/>
      <c r="AY152" s="132"/>
      <c r="AZ152" s="132"/>
      <c r="BA152" s="132"/>
      <c r="BB152" s="132"/>
      <c r="BC152" s="132"/>
      <c r="BD152" s="132"/>
      <c r="BE152" s="132"/>
      <c r="BF152" s="132"/>
      <c r="BG152" s="132"/>
      <c r="BH152" s="132"/>
      <c r="BI152" s="132"/>
      <c r="BJ152" s="132"/>
      <c r="BK152" s="132"/>
      <c r="BL152" s="132"/>
      <c r="BM152" s="132"/>
      <c r="BN152" s="132"/>
      <c r="BO152" s="132"/>
      <c r="BP152" s="132"/>
      <c r="BQ152" s="132"/>
      <c r="BR152" s="132"/>
      <c r="BS152" s="132"/>
      <c r="BT152" s="132"/>
      <c r="BU152" s="132"/>
      <c r="BV152" s="132"/>
      <c r="BW152" s="132"/>
      <c r="BX152" s="132"/>
      <c r="BY152" s="132"/>
      <c r="BZ152" s="132"/>
      <c r="CA152" s="132"/>
      <c r="CB152" s="132"/>
      <c r="CC152" s="132"/>
      <c r="CD152" s="132"/>
      <c r="CE152" s="132"/>
      <c r="CF152" s="132"/>
      <c r="CG152" s="132"/>
      <c r="CH152" s="132"/>
      <c r="CI152" s="132"/>
      <c r="CJ152" s="132"/>
      <c r="CK152" s="132"/>
      <c r="CL152" s="132"/>
      <c r="CM152" s="132"/>
      <c r="CN152" s="132"/>
      <c r="CO152" s="132"/>
      <c r="CP152" s="132"/>
      <c r="CQ152" s="132"/>
      <c r="CR152" s="132"/>
      <c r="CS152" s="132"/>
      <c r="CT152" s="132"/>
      <c r="CU152" s="132"/>
      <c r="CV152" s="132"/>
      <c r="CW152" s="132"/>
      <c r="CX152" s="132"/>
      <c r="CY152" s="132"/>
      <c r="CZ152" s="132"/>
      <c r="DA152" s="132"/>
      <c r="DB152" s="132"/>
      <c r="DC152" s="132"/>
      <c r="DD152" s="132"/>
      <c r="DE152" s="132"/>
      <c r="DF152" s="132"/>
      <c r="DG152" s="132"/>
      <c r="DH152" s="132"/>
      <c r="DI152" s="132"/>
      <c r="DJ152" s="132"/>
      <c r="DK152" s="132"/>
      <c r="DL152" s="132"/>
      <c r="DM152" s="132"/>
      <c r="DN152" s="132"/>
      <c r="DO152" s="132"/>
      <c r="DP152" s="132"/>
      <c r="DQ152" s="132"/>
      <c r="DR152" s="132"/>
      <c r="DS152" s="132"/>
      <c r="DT152" s="132"/>
      <c r="DU152" s="132"/>
      <c r="DV152" s="132"/>
      <c r="DW152" s="132"/>
      <c r="DX152" s="132"/>
      <c r="DY152" s="132"/>
      <c r="DZ152" s="132"/>
      <c r="EA152" s="132"/>
      <c r="EB152" s="132"/>
      <c r="EC152" s="615"/>
      <c r="ED152" s="182" t="str">
        <f t="shared" si="2"/>
        <v>xxxxxxxxxxxxxxxxxxxxxxxxxxxxxxxxxxxxxxxxxxxxxxxxxxxxxxxxxxxxxxxxxxxxxxxxxxxxxxxxxxxxxxxxxxxxxxxxxxxxxxxxxxxxxxxxxxxxxxxxxxxxxxxx</v>
      </c>
    </row>
    <row r="153" spans="1:134" x14ac:dyDescent="0.25">
      <c r="A153" s="191">
        <v>5612</v>
      </c>
      <c r="B153" s="227" t="s">
        <v>142</v>
      </c>
      <c r="C153" s="865">
        <f>SUMPRODUCT(SUMIF('Sch Parent Trial Balance Input'!$A:$A,'Sch Parent TB Converter'!$G153:$EC153,'Sch Parent Trial Balance Input'!C:C))</f>
        <v>0</v>
      </c>
      <c r="D153" s="865">
        <f>SUMPRODUCT(SUMIF('Sch Parent Trial Balance Input'!$A:$A,'Sch Parent TB Converter'!$G153:$EC153,'Sch Parent Trial Balance Input'!D:D))</f>
        <v>0</v>
      </c>
      <c r="E153" s="865">
        <f>SUMPRODUCT(SUMIF('Sch Parent Trial Balance Input'!$A:$A,'Sch Parent TB Converter'!$G153:$EC153,'Sch Parent Trial Balance Input'!E:E))</f>
        <v>0</v>
      </c>
      <c r="F153" s="865">
        <f>SUMPRODUCT(SUMIF('Sch Parent Trial Balance Input'!$A:$A,'Sch Parent TB Converter'!$G153:$EC153,'Sch Parent Trial Balance Input'!F:F))</f>
        <v>0</v>
      </c>
      <c r="G153" s="132"/>
      <c r="H153" s="132"/>
      <c r="I153" s="132"/>
      <c r="J153" s="132"/>
      <c r="K153" s="132"/>
      <c r="L153" s="132"/>
      <c r="M153" s="132"/>
      <c r="N153" s="132"/>
      <c r="O153" s="132"/>
      <c r="P153" s="132"/>
      <c r="Q153" s="132"/>
      <c r="R153" s="132"/>
      <c r="S153" s="132"/>
      <c r="T153" s="132"/>
      <c r="U153" s="132"/>
      <c r="V153" s="132"/>
      <c r="W153" s="132"/>
      <c r="X153" s="132"/>
      <c r="Y153" s="132"/>
      <c r="Z153" s="132"/>
      <c r="AA153" s="132"/>
      <c r="AB153" s="132"/>
      <c r="AC153" s="132"/>
      <c r="AD153" s="132"/>
      <c r="AE153" s="132"/>
      <c r="AF153" s="132"/>
      <c r="AG153" s="132"/>
      <c r="AH153" s="132"/>
      <c r="AI153" s="132"/>
      <c r="AJ153" s="132"/>
      <c r="AK153" s="132"/>
      <c r="AL153" s="132"/>
      <c r="AM153" s="132"/>
      <c r="AN153" s="132"/>
      <c r="AO153" s="132"/>
      <c r="AP153" s="132"/>
      <c r="AQ153" s="132"/>
      <c r="AR153" s="132"/>
      <c r="AS153" s="132"/>
      <c r="AT153" s="132"/>
      <c r="AU153" s="132"/>
      <c r="AV153" s="132"/>
      <c r="AW153" s="132"/>
      <c r="AX153" s="132"/>
      <c r="AY153" s="132"/>
      <c r="AZ153" s="132"/>
      <c r="BA153" s="132"/>
      <c r="BB153" s="132"/>
      <c r="BC153" s="132"/>
      <c r="BD153" s="132"/>
      <c r="BE153" s="132"/>
      <c r="BF153" s="132"/>
      <c r="BG153" s="132"/>
      <c r="BH153" s="132"/>
      <c r="BI153" s="132"/>
      <c r="BJ153" s="132"/>
      <c r="BK153" s="132"/>
      <c r="BL153" s="132"/>
      <c r="BM153" s="132"/>
      <c r="BN153" s="132"/>
      <c r="BO153" s="132"/>
      <c r="BP153" s="132"/>
      <c r="BQ153" s="132"/>
      <c r="BR153" s="132"/>
      <c r="BS153" s="132"/>
      <c r="BT153" s="132"/>
      <c r="BU153" s="132"/>
      <c r="BV153" s="132"/>
      <c r="BW153" s="132"/>
      <c r="BX153" s="132"/>
      <c r="BY153" s="132"/>
      <c r="BZ153" s="132"/>
      <c r="CA153" s="132"/>
      <c r="CB153" s="132"/>
      <c r="CC153" s="132"/>
      <c r="CD153" s="132"/>
      <c r="CE153" s="132"/>
      <c r="CF153" s="132"/>
      <c r="CG153" s="132"/>
      <c r="CH153" s="132"/>
      <c r="CI153" s="132"/>
      <c r="CJ153" s="132"/>
      <c r="CK153" s="132"/>
      <c r="CL153" s="132"/>
      <c r="CM153" s="132"/>
      <c r="CN153" s="132"/>
      <c r="CO153" s="132"/>
      <c r="CP153" s="132"/>
      <c r="CQ153" s="132"/>
      <c r="CR153" s="132"/>
      <c r="CS153" s="132"/>
      <c r="CT153" s="132"/>
      <c r="CU153" s="132"/>
      <c r="CV153" s="132"/>
      <c r="CW153" s="132"/>
      <c r="CX153" s="132"/>
      <c r="CY153" s="132"/>
      <c r="CZ153" s="132"/>
      <c r="DA153" s="132"/>
      <c r="DB153" s="132"/>
      <c r="DC153" s="132"/>
      <c r="DD153" s="132"/>
      <c r="DE153" s="132"/>
      <c r="DF153" s="132"/>
      <c r="DG153" s="132"/>
      <c r="DH153" s="132"/>
      <c r="DI153" s="132"/>
      <c r="DJ153" s="132"/>
      <c r="DK153" s="132"/>
      <c r="DL153" s="132"/>
      <c r="DM153" s="132"/>
      <c r="DN153" s="132"/>
      <c r="DO153" s="132"/>
      <c r="DP153" s="132"/>
      <c r="DQ153" s="132"/>
      <c r="DR153" s="132"/>
      <c r="DS153" s="132"/>
      <c r="DT153" s="132"/>
      <c r="DU153" s="132"/>
      <c r="DV153" s="132"/>
      <c r="DW153" s="132"/>
      <c r="DX153" s="132"/>
      <c r="DY153" s="132"/>
      <c r="DZ153" s="132"/>
      <c r="EA153" s="132"/>
      <c r="EB153" s="132"/>
      <c r="EC153" s="615"/>
      <c r="ED153" s="182" t="str">
        <f t="shared" si="2"/>
        <v>xxxxxxxxxxxxxxxxxxxxxxxxxxxxxxxxxxxxxxxxxxxxxxxxxxxxxxxxxxxxxxxxxxxxxxxxxxxxxxxxxxxxxxxxxxxxxxxxxxxxxxxxxxxxxxxxxxxxxxxxxxxxxxxx</v>
      </c>
    </row>
    <row r="154" spans="1:134" x14ac:dyDescent="0.25">
      <c r="A154" s="191">
        <v>5622</v>
      </c>
      <c r="B154" s="227" t="s">
        <v>140</v>
      </c>
      <c r="C154" s="865">
        <f>SUMPRODUCT(SUMIF('Sch Parent Trial Balance Input'!$A:$A,'Sch Parent TB Converter'!$G154:$EC154,'Sch Parent Trial Balance Input'!C:C))</f>
        <v>0</v>
      </c>
      <c r="D154" s="865">
        <f>SUMPRODUCT(SUMIF('Sch Parent Trial Balance Input'!$A:$A,'Sch Parent TB Converter'!$G154:$EC154,'Sch Parent Trial Balance Input'!D:D))</f>
        <v>0</v>
      </c>
      <c r="E154" s="865">
        <f>SUMPRODUCT(SUMIF('Sch Parent Trial Balance Input'!$A:$A,'Sch Parent TB Converter'!$G154:$EC154,'Sch Parent Trial Balance Input'!E:E))</f>
        <v>0</v>
      </c>
      <c r="F154" s="865">
        <f>SUMPRODUCT(SUMIF('Sch Parent Trial Balance Input'!$A:$A,'Sch Parent TB Converter'!$G154:$EC154,'Sch Parent Trial Balance Input'!F:F))</f>
        <v>0</v>
      </c>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E154" s="132"/>
      <c r="BF154" s="132"/>
      <c r="BG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32"/>
      <c r="DK154" s="132"/>
      <c r="DL154" s="132"/>
      <c r="DM154" s="132"/>
      <c r="DN154" s="132"/>
      <c r="DO154" s="132"/>
      <c r="DP154" s="132"/>
      <c r="DQ154" s="132"/>
      <c r="DR154" s="132"/>
      <c r="DS154" s="132"/>
      <c r="DT154" s="132"/>
      <c r="DU154" s="132"/>
      <c r="DV154" s="132"/>
      <c r="DW154" s="132"/>
      <c r="DX154" s="132"/>
      <c r="DY154" s="132"/>
      <c r="DZ154" s="132"/>
      <c r="EA154" s="132"/>
      <c r="EB154" s="132"/>
      <c r="EC154" s="615"/>
      <c r="ED154" s="182" t="str">
        <f t="shared" si="2"/>
        <v>xxxxxxxxxxxxxxxxxxxxxxxxxxxxxxxxxxxxxxxxxxxxxxxxxxxxxxxxxxxxxxxxxxxxxxxxxxxxxxxxxxxxxxxxxxxxxxxxxxxxxxxxxxxxxxxxxxxxxxxxxxxxxxxx</v>
      </c>
    </row>
    <row r="155" spans="1:134" x14ac:dyDescent="0.25">
      <c r="A155" s="191">
        <v>5732</v>
      </c>
      <c r="B155" s="227" t="s">
        <v>139</v>
      </c>
      <c r="C155" s="865">
        <f>SUMPRODUCT(SUMIF('Sch Parent Trial Balance Input'!$A:$A,'Sch Parent TB Converter'!$G155:$EC155,'Sch Parent Trial Balance Input'!C:C))</f>
        <v>0</v>
      </c>
      <c r="D155" s="865">
        <f>SUMPRODUCT(SUMIF('Sch Parent Trial Balance Input'!$A:$A,'Sch Parent TB Converter'!$G155:$EC155,'Sch Parent Trial Balance Input'!D:D))</f>
        <v>0</v>
      </c>
      <c r="E155" s="865">
        <f>SUMPRODUCT(SUMIF('Sch Parent Trial Balance Input'!$A:$A,'Sch Parent TB Converter'!$G155:$EC155,'Sch Parent Trial Balance Input'!E:E))</f>
        <v>0</v>
      </c>
      <c r="F155" s="865">
        <f>SUMPRODUCT(SUMIF('Sch Parent Trial Balance Input'!$A:$A,'Sch Parent TB Converter'!$G155:$EC155,'Sch Parent Trial Balance Input'!F:F))</f>
        <v>0</v>
      </c>
      <c r="G155" s="132"/>
      <c r="H155" s="132"/>
      <c r="I155" s="132"/>
      <c r="J155" s="132"/>
      <c r="K155" s="132"/>
      <c r="L155" s="132"/>
      <c r="M155" s="132"/>
      <c r="N155" s="132"/>
      <c r="O155" s="132"/>
      <c r="P155" s="132"/>
      <c r="Q155" s="132"/>
      <c r="R155" s="132"/>
      <c r="S155" s="132"/>
      <c r="T155" s="132"/>
      <c r="U155" s="132"/>
      <c r="V155" s="132"/>
      <c r="W155" s="132"/>
      <c r="X155" s="132"/>
      <c r="Y155" s="132"/>
      <c r="Z155" s="132"/>
      <c r="AA155" s="132"/>
      <c r="AB155" s="132"/>
      <c r="AC155" s="132"/>
      <c r="AD155" s="132"/>
      <c r="AE155" s="132"/>
      <c r="AF155" s="132"/>
      <c r="AG155" s="132"/>
      <c r="AH155" s="132"/>
      <c r="AI155" s="132"/>
      <c r="AJ155" s="132"/>
      <c r="AK155" s="132"/>
      <c r="AL155" s="132"/>
      <c r="AM155" s="132"/>
      <c r="AN155" s="132"/>
      <c r="AO155" s="132"/>
      <c r="AP155" s="132"/>
      <c r="AQ155" s="132"/>
      <c r="AR155" s="132"/>
      <c r="AS155" s="132"/>
      <c r="AT155" s="132"/>
      <c r="AU155" s="132"/>
      <c r="AV155" s="132"/>
      <c r="AW155" s="132"/>
      <c r="AX155" s="132"/>
      <c r="AY155" s="132"/>
      <c r="AZ155" s="132"/>
      <c r="BA155" s="132"/>
      <c r="BB155" s="132"/>
      <c r="BC155" s="132"/>
      <c r="BD155" s="132"/>
      <c r="BE155" s="132"/>
      <c r="BF155" s="132"/>
      <c r="BG155" s="132"/>
      <c r="BH155" s="132"/>
      <c r="BI155" s="132"/>
      <c r="BJ155" s="132"/>
      <c r="BK155" s="132"/>
      <c r="BL155" s="132"/>
      <c r="BM155" s="132"/>
      <c r="BN155" s="132"/>
      <c r="BO155" s="132"/>
      <c r="BP155" s="132"/>
      <c r="BQ155" s="132"/>
      <c r="BR155" s="132"/>
      <c r="BS155" s="132"/>
      <c r="BT155" s="132"/>
      <c r="BU155" s="132"/>
      <c r="BV155" s="132"/>
      <c r="BW155" s="132"/>
      <c r="BX155" s="132"/>
      <c r="BY155" s="132"/>
      <c r="BZ155" s="132"/>
      <c r="CA155" s="132"/>
      <c r="CB155" s="132"/>
      <c r="CC155" s="132"/>
      <c r="CD155" s="132"/>
      <c r="CE155" s="132"/>
      <c r="CF155" s="132"/>
      <c r="CG155" s="132"/>
      <c r="CH155" s="132"/>
      <c r="CI155" s="132"/>
      <c r="CJ155" s="132"/>
      <c r="CK155" s="132"/>
      <c r="CL155" s="132"/>
      <c r="CM155" s="132"/>
      <c r="CN155" s="132"/>
      <c r="CO155" s="132"/>
      <c r="CP155" s="132"/>
      <c r="CQ155" s="132"/>
      <c r="CR155" s="132"/>
      <c r="CS155" s="132"/>
      <c r="CT155" s="132"/>
      <c r="CU155" s="132"/>
      <c r="CV155" s="132"/>
      <c r="CW155" s="132"/>
      <c r="CX155" s="132"/>
      <c r="CY155" s="132"/>
      <c r="CZ155" s="132"/>
      <c r="DA155" s="132"/>
      <c r="DB155" s="132"/>
      <c r="DC155" s="132"/>
      <c r="DD155" s="132"/>
      <c r="DE155" s="132"/>
      <c r="DF155" s="132"/>
      <c r="DG155" s="132"/>
      <c r="DH155" s="132"/>
      <c r="DI155" s="132"/>
      <c r="DJ155" s="132"/>
      <c r="DK155" s="132"/>
      <c r="DL155" s="132"/>
      <c r="DM155" s="132"/>
      <c r="DN155" s="132"/>
      <c r="DO155" s="132"/>
      <c r="DP155" s="132"/>
      <c r="DQ155" s="132"/>
      <c r="DR155" s="132"/>
      <c r="DS155" s="132"/>
      <c r="DT155" s="132"/>
      <c r="DU155" s="132"/>
      <c r="DV155" s="132"/>
      <c r="DW155" s="132"/>
      <c r="DX155" s="132"/>
      <c r="DY155" s="132"/>
      <c r="DZ155" s="132"/>
      <c r="EA155" s="132"/>
      <c r="EB155" s="132"/>
      <c r="EC155" s="615"/>
      <c r="ED155" s="182" t="str">
        <f t="shared" si="2"/>
        <v>xxxxxxxxxxxxxxxxxxxxxxxxxxxxxxxxxxxxxxxxxxxxxxxxxxxxxxxxxxxxxxxxxxxxxxxxxxxxxxxxxxxxxxxxxxxxxxxxxxxxxxxxxxxxxxxxxxxxxxxxxxxxxxxx</v>
      </c>
    </row>
    <row r="156" spans="1:134" x14ac:dyDescent="0.25">
      <c r="A156" s="191"/>
      <c r="B156" s="5"/>
      <c r="C156" s="865"/>
      <c r="D156" s="867"/>
      <c r="E156" s="867"/>
      <c r="F156" s="867"/>
      <c r="G156" s="132"/>
      <c r="H156" s="132"/>
      <c r="I156" s="132"/>
      <c r="J156" s="132"/>
      <c r="K156" s="132"/>
      <c r="L156" s="132"/>
      <c r="M156" s="132"/>
      <c r="N156" s="132"/>
      <c r="O156" s="132"/>
      <c r="P156" s="132"/>
      <c r="Q156" s="132"/>
      <c r="R156" s="132"/>
      <c r="S156" s="132"/>
      <c r="T156" s="132"/>
      <c r="U156" s="132"/>
      <c r="V156" s="132"/>
      <c r="W156" s="132"/>
      <c r="X156" s="132"/>
      <c r="Y156" s="132"/>
      <c r="Z156" s="132"/>
      <c r="AA156" s="132"/>
      <c r="AB156" s="132"/>
      <c r="AC156" s="132"/>
      <c r="AD156" s="132"/>
      <c r="AE156" s="132"/>
      <c r="AF156" s="132"/>
      <c r="AG156" s="132"/>
      <c r="AH156" s="132"/>
      <c r="AI156" s="132"/>
      <c r="AJ156" s="132"/>
      <c r="AK156" s="132"/>
      <c r="AL156" s="132"/>
      <c r="AM156" s="132"/>
      <c r="AN156" s="132"/>
      <c r="AO156" s="132"/>
      <c r="AP156" s="132"/>
      <c r="AQ156" s="132"/>
      <c r="AR156" s="132"/>
      <c r="AS156" s="132"/>
      <c r="AT156" s="132"/>
      <c r="AU156" s="132"/>
      <c r="AV156" s="132"/>
      <c r="AW156" s="132"/>
      <c r="AX156" s="132"/>
      <c r="AY156" s="132"/>
      <c r="AZ156" s="132"/>
      <c r="BA156" s="132"/>
      <c r="BB156" s="132"/>
      <c r="BC156" s="132"/>
      <c r="BD156" s="132"/>
      <c r="BE156" s="132"/>
      <c r="BF156" s="132"/>
      <c r="BG156" s="132"/>
      <c r="BH156" s="132"/>
      <c r="BI156" s="132"/>
      <c r="BJ156" s="132"/>
      <c r="BK156" s="132"/>
      <c r="BL156" s="132"/>
      <c r="BM156" s="132"/>
      <c r="BN156" s="132"/>
      <c r="BO156" s="132"/>
      <c r="BP156" s="132"/>
      <c r="BQ156" s="132"/>
      <c r="BR156" s="132"/>
      <c r="BS156" s="132"/>
      <c r="BT156" s="132"/>
      <c r="BU156" s="132"/>
      <c r="BV156" s="132"/>
      <c r="BW156" s="132"/>
      <c r="BX156" s="132"/>
      <c r="BY156" s="132"/>
      <c r="BZ156" s="132"/>
      <c r="CA156" s="132"/>
      <c r="CB156" s="132"/>
      <c r="CC156" s="132"/>
      <c r="CD156" s="132"/>
      <c r="CE156" s="132"/>
      <c r="CF156" s="132"/>
      <c r="CG156" s="132"/>
      <c r="CH156" s="132"/>
      <c r="CI156" s="132"/>
      <c r="CJ156" s="132"/>
      <c r="CK156" s="132"/>
      <c r="CL156" s="132"/>
      <c r="CM156" s="132"/>
      <c r="CN156" s="132"/>
      <c r="CO156" s="132"/>
      <c r="CP156" s="132"/>
      <c r="CQ156" s="132"/>
      <c r="CR156" s="132"/>
      <c r="CS156" s="132"/>
      <c r="CT156" s="132"/>
      <c r="CU156" s="132"/>
      <c r="CV156" s="132"/>
      <c r="CW156" s="132"/>
      <c r="CX156" s="132"/>
      <c r="CY156" s="132"/>
      <c r="CZ156" s="132"/>
      <c r="DA156" s="132"/>
      <c r="DB156" s="132"/>
      <c r="DC156" s="132"/>
      <c r="DD156" s="132"/>
      <c r="DE156" s="132"/>
      <c r="DF156" s="132"/>
      <c r="DG156" s="132"/>
      <c r="DH156" s="132"/>
      <c r="DI156" s="132"/>
      <c r="DJ156" s="132"/>
      <c r="DK156" s="132"/>
      <c r="DL156" s="132"/>
      <c r="DM156" s="132"/>
      <c r="DN156" s="132"/>
      <c r="DO156" s="132"/>
      <c r="DP156" s="132"/>
      <c r="DQ156" s="132"/>
      <c r="DR156" s="132"/>
      <c r="DS156" s="132"/>
      <c r="DT156" s="132"/>
      <c r="DU156" s="132"/>
      <c r="DV156" s="132"/>
      <c r="DW156" s="132"/>
      <c r="DX156" s="132"/>
      <c r="DY156" s="132"/>
      <c r="DZ156" s="132"/>
      <c r="EA156" s="132"/>
      <c r="EB156" s="132"/>
      <c r="EC156" s="615"/>
      <c r="ED156" s="182" t="str">
        <f t="shared" si="2"/>
        <v>xxxxxxxxxxxxxxxxxxxxxxxxxxxxxxxxxxxxxxxxxxxxxxxxxxxxxxxxxxxxxxxxxxxxxxxxxxxxxxxxxxxxxxxxxxxxxxxxxxxxxxxxxxxxxxxxxxxxxxxxxxxxxxxx</v>
      </c>
    </row>
    <row r="157" spans="1:134" ht="13" x14ac:dyDescent="0.3">
      <c r="A157" s="230"/>
      <c r="B157" s="232" t="s">
        <v>235</v>
      </c>
      <c r="C157" s="868"/>
      <c r="D157" s="869"/>
      <c r="E157" s="869"/>
      <c r="F157" s="869"/>
      <c r="G157" s="616"/>
      <c r="H157" s="616"/>
      <c r="I157" s="616"/>
      <c r="J157" s="616"/>
      <c r="K157" s="616"/>
      <c r="L157" s="616"/>
      <c r="M157" s="616"/>
      <c r="N157" s="616"/>
      <c r="O157" s="616"/>
      <c r="P157" s="616"/>
      <c r="Q157" s="616"/>
      <c r="R157" s="616"/>
      <c r="S157" s="616"/>
      <c r="T157" s="616"/>
      <c r="U157" s="616"/>
      <c r="V157" s="616"/>
      <c r="W157" s="616"/>
      <c r="X157" s="616"/>
      <c r="Y157" s="616"/>
      <c r="Z157" s="616"/>
      <c r="AA157" s="616"/>
      <c r="AB157" s="616"/>
      <c r="AC157" s="616"/>
      <c r="AD157" s="616"/>
      <c r="AE157" s="616"/>
      <c r="AF157" s="616"/>
      <c r="AG157" s="616"/>
      <c r="AH157" s="616"/>
      <c r="AI157" s="616"/>
      <c r="AJ157" s="616"/>
      <c r="AK157" s="616"/>
      <c r="AL157" s="616"/>
      <c r="AM157" s="616"/>
      <c r="AN157" s="616"/>
      <c r="AO157" s="616"/>
      <c r="AP157" s="616"/>
      <c r="AQ157" s="616"/>
      <c r="AR157" s="616"/>
      <c r="AS157" s="616"/>
      <c r="AT157" s="616"/>
      <c r="AU157" s="616"/>
      <c r="AV157" s="616"/>
      <c r="AW157" s="616"/>
      <c r="AX157" s="616"/>
      <c r="AY157" s="616"/>
      <c r="AZ157" s="616"/>
      <c r="BA157" s="616"/>
      <c r="BB157" s="616"/>
      <c r="BC157" s="616"/>
      <c r="BD157" s="616"/>
      <c r="BE157" s="616"/>
      <c r="BF157" s="616"/>
      <c r="BG157" s="616"/>
      <c r="BH157" s="616"/>
      <c r="BI157" s="616"/>
      <c r="BJ157" s="616"/>
      <c r="BK157" s="616"/>
      <c r="BL157" s="616"/>
      <c r="BM157" s="616"/>
      <c r="BN157" s="616"/>
      <c r="BO157" s="616"/>
      <c r="BP157" s="616"/>
      <c r="BQ157" s="616"/>
      <c r="BR157" s="616"/>
      <c r="BS157" s="616"/>
      <c r="BT157" s="616"/>
      <c r="BU157" s="616"/>
      <c r="BV157" s="616"/>
      <c r="BW157" s="616"/>
      <c r="BX157" s="616"/>
      <c r="BY157" s="616"/>
      <c r="BZ157" s="616"/>
      <c r="CA157" s="616"/>
      <c r="CB157" s="616"/>
      <c r="CC157" s="616"/>
      <c r="CD157" s="616"/>
      <c r="CE157" s="616"/>
      <c r="CF157" s="616"/>
      <c r="CG157" s="616"/>
      <c r="CH157" s="616"/>
      <c r="CI157" s="616"/>
      <c r="CJ157" s="616"/>
      <c r="CK157" s="616"/>
      <c r="CL157" s="616"/>
      <c r="CM157" s="616"/>
      <c r="CN157" s="616"/>
      <c r="CO157" s="616"/>
      <c r="CP157" s="616"/>
      <c r="CQ157" s="616"/>
      <c r="CR157" s="616"/>
      <c r="CS157" s="616"/>
      <c r="CT157" s="616"/>
      <c r="CU157" s="616"/>
      <c r="CV157" s="616"/>
      <c r="CW157" s="616"/>
      <c r="CX157" s="616"/>
      <c r="CY157" s="616"/>
      <c r="CZ157" s="616"/>
      <c r="DA157" s="616"/>
      <c r="DB157" s="616"/>
      <c r="DC157" s="616"/>
      <c r="DD157" s="616"/>
      <c r="DE157" s="616"/>
      <c r="DF157" s="616"/>
      <c r="DG157" s="616"/>
      <c r="DH157" s="616"/>
      <c r="DI157" s="616"/>
      <c r="DJ157" s="616"/>
      <c r="DK157" s="616"/>
      <c r="DL157" s="616"/>
      <c r="DM157" s="616"/>
      <c r="DN157" s="616"/>
      <c r="DO157" s="616"/>
      <c r="DP157" s="616"/>
      <c r="DQ157" s="616"/>
      <c r="DR157" s="616"/>
      <c r="DS157" s="616"/>
      <c r="DT157" s="616"/>
      <c r="DU157" s="616"/>
      <c r="DV157" s="616"/>
      <c r="DW157" s="616"/>
      <c r="DX157" s="616"/>
      <c r="DY157" s="616"/>
      <c r="DZ157" s="616"/>
      <c r="EA157" s="616"/>
      <c r="EB157" s="616"/>
      <c r="EC157" s="617"/>
      <c r="ED157" s="182" t="str">
        <f t="shared" si="2"/>
        <v>xxxxxxxxxxxxxxxxxxxxxxxxxxxxxxxxxxxxxxxxxxxxxxxxxxxxxxxxxxxxxxxxxxxxxxxxxxxxxxxxxxxxxxxxxxxxxxxxxxxxxxxxxxxxxxxxxxxxxxxxxxxxxxxx</v>
      </c>
    </row>
    <row r="158" spans="1:134" ht="13" x14ac:dyDescent="0.3">
      <c r="A158" s="191"/>
      <c r="B158" s="561" t="s">
        <v>213</v>
      </c>
      <c r="C158" s="865"/>
      <c r="D158" s="867"/>
      <c r="E158" s="867"/>
      <c r="F158" s="867"/>
      <c r="G158" s="613"/>
      <c r="H158" s="613"/>
      <c r="I158" s="613"/>
      <c r="J158" s="613"/>
      <c r="K158" s="613"/>
      <c r="L158" s="613"/>
      <c r="M158" s="613"/>
      <c r="N158" s="613"/>
      <c r="O158" s="613"/>
      <c r="P158" s="613"/>
      <c r="Q158" s="613"/>
      <c r="R158" s="613"/>
      <c r="S158" s="613"/>
      <c r="T158" s="613"/>
      <c r="U158" s="613"/>
      <c r="V158" s="613"/>
      <c r="W158" s="613"/>
      <c r="X158" s="613"/>
      <c r="Y158" s="613"/>
      <c r="Z158" s="613"/>
      <c r="AA158" s="613"/>
      <c r="AB158" s="613"/>
      <c r="AC158" s="613"/>
      <c r="AD158" s="613"/>
      <c r="AE158" s="613"/>
      <c r="AF158" s="613"/>
      <c r="AG158" s="613"/>
      <c r="AH158" s="613"/>
      <c r="AI158" s="613"/>
      <c r="AJ158" s="613"/>
      <c r="AK158" s="613"/>
      <c r="AL158" s="613"/>
      <c r="AM158" s="613"/>
      <c r="AN158" s="613"/>
      <c r="AO158" s="613"/>
      <c r="AP158" s="613"/>
      <c r="AQ158" s="613"/>
      <c r="AR158" s="613"/>
      <c r="AS158" s="613"/>
      <c r="AT158" s="613"/>
      <c r="AU158" s="613"/>
      <c r="AV158" s="613"/>
      <c r="AW158" s="613"/>
      <c r="AX158" s="613"/>
      <c r="AY158" s="613"/>
      <c r="AZ158" s="613"/>
      <c r="BA158" s="613"/>
      <c r="BB158" s="613"/>
      <c r="BC158" s="613"/>
      <c r="BD158" s="613"/>
      <c r="BE158" s="613"/>
      <c r="BF158" s="613"/>
      <c r="BG158" s="613"/>
      <c r="BH158" s="613"/>
      <c r="BI158" s="613"/>
      <c r="BJ158" s="613"/>
      <c r="BK158" s="613"/>
      <c r="BL158" s="613"/>
      <c r="BM158" s="613"/>
      <c r="BN158" s="613"/>
      <c r="BO158" s="613"/>
      <c r="BP158" s="613"/>
      <c r="BQ158" s="613"/>
      <c r="BR158" s="613"/>
      <c r="BS158" s="613"/>
      <c r="BT158" s="613"/>
      <c r="BU158" s="613"/>
      <c r="BV158" s="613"/>
      <c r="BW158" s="613"/>
      <c r="BX158" s="613"/>
      <c r="BY158" s="613"/>
      <c r="BZ158" s="613"/>
      <c r="CA158" s="613"/>
      <c r="CB158" s="613"/>
      <c r="CC158" s="613"/>
      <c r="CD158" s="613"/>
      <c r="CE158" s="613"/>
      <c r="CF158" s="613"/>
      <c r="CG158" s="613"/>
      <c r="CH158" s="613"/>
      <c r="CI158" s="613"/>
      <c r="CJ158" s="613"/>
      <c r="CK158" s="613"/>
      <c r="CL158" s="613"/>
      <c r="CM158" s="613"/>
      <c r="CN158" s="613"/>
      <c r="CO158" s="613"/>
      <c r="CP158" s="613"/>
      <c r="CQ158" s="613"/>
      <c r="CR158" s="613"/>
      <c r="CS158" s="613"/>
      <c r="CT158" s="613"/>
      <c r="CU158" s="613"/>
      <c r="CV158" s="613"/>
      <c r="CW158" s="613"/>
      <c r="CX158" s="613"/>
      <c r="CY158" s="613"/>
      <c r="CZ158" s="613"/>
      <c r="DA158" s="613"/>
      <c r="DB158" s="613"/>
      <c r="DC158" s="613"/>
      <c r="DD158" s="613"/>
      <c r="DE158" s="613"/>
      <c r="DF158" s="613"/>
      <c r="DG158" s="613"/>
      <c r="DH158" s="613"/>
      <c r="DI158" s="613"/>
      <c r="DJ158" s="613"/>
      <c r="DK158" s="613"/>
      <c r="DL158" s="613"/>
      <c r="DM158" s="613"/>
      <c r="DN158" s="613"/>
      <c r="DO158" s="613"/>
      <c r="DP158" s="613"/>
      <c r="DQ158" s="613"/>
      <c r="DR158" s="613"/>
      <c r="DS158" s="613"/>
      <c r="DT158" s="613"/>
      <c r="DU158" s="613"/>
      <c r="DV158" s="613"/>
      <c r="DW158" s="613"/>
      <c r="DX158" s="613"/>
      <c r="DY158" s="613"/>
      <c r="DZ158" s="613"/>
      <c r="EA158" s="613"/>
      <c r="EB158" s="613"/>
      <c r="EC158" s="614"/>
      <c r="ED158" s="182" t="str">
        <f t="shared" si="2"/>
        <v>xxxxxxxxxxxxxxxxxxxxxxxxxxxxxxxxxxxxxxxxxxxxxxxxxxxxxxxxxxxxxxxxxxxxxxxxxxxxxxxxxxxxxxxxxxxxxxxxxxxxxxxxxxxxxxxxxxxxxxxxxxxxxxxx</v>
      </c>
    </row>
    <row r="159" spans="1:134" x14ac:dyDescent="0.25">
      <c r="A159" s="191">
        <v>5764</v>
      </c>
      <c r="B159" s="578" t="s">
        <v>207</v>
      </c>
      <c r="C159" s="865">
        <f>SUMPRODUCT(SUMIF('Sch Parent Trial Balance Input'!$A:$A,'Sch Parent TB Converter'!$G159:$EC159,'Sch Parent Trial Balance Input'!C:C))</f>
        <v>0</v>
      </c>
      <c r="D159" s="865">
        <f>SUMPRODUCT(SUMIF('Sch Parent Trial Balance Input'!$A:$A,'Sch Parent TB Converter'!$G159:$EC159,'Sch Parent Trial Balance Input'!D:D))</f>
        <v>0</v>
      </c>
      <c r="E159" s="865">
        <f>SUMPRODUCT(SUMIF('Sch Parent Trial Balance Input'!$A:$A,'Sch Parent TB Converter'!$G159:$EC159,'Sch Parent Trial Balance Input'!E:E))</f>
        <v>0</v>
      </c>
      <c r="F159" s="865">
        <f>SUMPRODUCT(SUMIF('Sch Parent Trial Balance Input'!$A:$A,'Sch Parent TB Converter'!$G159:$EC159,'Sch Parent Trial Balance Input'!F:F))</f>
        <v>0</v>
      </c>
      <c r="G159" s="629"/>
      <c r="H159" s="629"/>
      <c r="I159" s="629"/>
      <c r="J159" s="629"/>
      <c r="K159" s="629"/>
      <c r="L159" s="629"/>
      <c r="M159" s="629"/>
      <c r="N159" s="629"/>
      <c r="O159" s="629"/>
      <c r="P159" s="629"/>
      <c r="Q159" s="629"/>
      <c r="R159" s="629"/>
      <c r="S159" s="629"/>
      <c r="T159" s="629"/>
      <c r="U159" s="629"/>
      <c r="V159" s="629"/>
      <c r="W159" s="629"/>
      <c r="X159" s="629"/>
      <c r="Y159" s="629"/>
      <c r="Z159" s="629"/>
      <c r="AA159" s="629"/>
      <c r="AB159" s="629"/>
      <c r="AC159" s="629"/>
      <c r="AD159" s="629"/>
      <c r="AE159" s="629"/>
      <c r="AF159" s="629"/>
      <c r="AG159" s="629"/>
      <c r="AH159" s="629"/>
      <c r="AI159" s="629"/>
      <c r="AJ159" s="629"/>
      <c r="AK159" s="629"/>
      <c r="AL159" s="629"/>
      <c r="AM159" s="629"/>
      <c r="AN159" s="629"/>
      <c r="AO159" s="629"/>
      <c r="AP159" s="629"/>
      <c r="AQ159" s="629"/>
      <c r="AR159" s="629"/>
      <c r="AS159" s="629"/>
      <c r="AT159" s="629"/>
      <c r="AU159" s="629"/>
      <c r="AV159" s="629"/>
      <c r="AW159" s="629"/>
      <c r="AX159" s="629"/>
      <c r="AY159" s="629"/>
      <c r="AZ159" s="629"/>
      <c r="BA159" s="629"/>
      <c r="BB159" s="629"/>
      <c r="BC159" s="629"/>
      <c r="BD159" s="629"/>
      <c r="BE159" s="629"/>
      <c r="BF159" s="629"/>
      <c r="BG159" s="629"/>
      <c r="BH159" s="629"/>
      <c r="BI159" s="629"/>
      <c r="BJ159" s="629"/>
      <c r="BK159" s="629"/>
      <c r="BL159" s="629"/>
      <c r="BM159" s="629"/>
      <c r="BN159" s="629"/>
      <c r="BO159" s="629"/>
      <c r="BP159" s="629"/>
      <c r="BQ159" s="629"/>
      <c r="BR159" s="629"/>
      <c r="BS159" s="629"/>
      <c r="BT159" s="629"/>
      <c r="BU159" s="629"/>
      <c r="BV159" s="629"/>
      <c r="BW159" s="629"/>
      <c r="BX159" s="629"/>
      <c r="BY159" s="629"/>
      <c r="BZ159" s="629"/>
      <c r="CA159" s="629"/>
      <c r="CB159" s="629"/>
      <c r="CC159" s="629"/>
      <c r="CD159" s="629"/>
      <c r="CE159" s="629"/>
      <c r="CF159" s="629"/>
      <c r="CG159" s="629"/>
      <c r="CH159" s="629"/>
      <c r="CI159" s="629"/>
      <c r="CJ159" s="629"/>
      <c r="CK159" s="629"/>
      <c r="CL159" s="629"/>
      <c r="CM159" s="629"/>
      <c r="CN159" s="629"/>
      <c r="CO159" s="629"/>
      <c r="CP159" s="629"/>
      <c r="CQ159" s="629"/>
      <c r="CR159" s="629"/>
      <c r="CS159" s="629"/>
      <c r="CT159" s="629"/>
      <c r="CU159" s="629"/>
      <c r="CV159" s="629"/>
      <c r="CW159" s="629"/>
      <c r="CX159" s="629"/>
      <c r="CY159" s="629"/>
      <c r="CZ159" s="629"/>
      <c r="DA159" s="629"/>
      <c r="DB159" s="629"/>
      <c r="DC159" s="629"/>
      <c r="DD159" s="629"/>
      <c r="DE159" s="629"/>
      <c r="DF159" s="629"/>
      <c r="DG159" s="629"/>
      <c r="DH159" s="629"/>
      <c r="DI159" s="629"/>
      <c r="DJ159" s="629"/>
      <c r="DK159" s="629"/>
      <c r="DL159" s="629"/>
      <c r="DM159" s="629"/>
      <c r="DN159" s="629"/>
      <c r="DO159" s="629"/>
      <c r="DP159" s="629"/>
      <c r="DQ159" s="629"/>
      <c r="DR159" s="629"/>
      <c r="DS159" s="629"/>
      <c r="DT159" s="629"/>
      <c r="DU159" s="629"/>
      <c r="DV159" s="629"/>
      <c r="DW159" s="629"/>
      <c r="DX159" s="629"/>
      <c r="DY159" s="629"/>
      <c r="DZ159" s="629"/>
      <c r="EA159" s="629"/>
      <c r="EB159" s="629"/>
      <c r="EC159" s="630"/>
      <c r="ED159" s="182" t="str">
        <f t="shared" si="2"/>
        <v>xxxxxxxxxxxxxxxxxxxxxxxxxxxxxxxxxxxxxxxxxxxxxxxxxxxxxxxxxxxxxxxxxxxxxxxxxxxxxxxxxxxxxxxxxxxxxxxxxxxxxxxxxxxxxxxxxxxxxxxxxxxxxxxx</v>
      </c>
    </row>
    <row r="160" spans="1:134" x14ac:dyDescent="0.25">
      <c r="A160" s="191">
        <v>5603</v>
      </c>
      <c r="B160" s="227" t="s">
        <v>208</v>
      </c>
      <c r="C160" s="865">
        <f>SUMPRODUCT(SUMIF('Sch Parent Trial Balance Input'!$A:$A,'Sch Parent TB Converter'!$G160:$EC160,'Sch Parent Trial Balance Input'!C:C))</f>
        <v>0</v>
      </c>
      <c r="D160" s="865">
        <f>SUMPRODUCT(SUMIF('Sch Parent Trial Balance Input'!$A:$A,'Sch Parent TB Converter'!$G160:$EC160,'Sch Parent Trial Balance Input'!D:D))</f>
        <v>0</v>
      </c>
      <c r="E160" s="865">
        <f>SUMPRODUCT(SUMIF('Sch Parent Trial Balance Input'!$A:$A,'Sch Parent TB Converter'!$G160:$EC160,'Sch Parent Trial Balance Input'!E:E))</f>
        <v>0</v>
      </c>
      <c r="F160" s="865">
        <f>SUMPRODUCT(SUMIF('Sch Parent Trial Balance Input'!$A:$A,'Sch Parent TB Converter'!$G160:$EC160,'Sch Parent Trial Balance Input'!F:F))</f>
        <v>0</v>
      </c>
      <c r="G160" s="132"/>
      <c r="H160" s="132"/>
      <c r="I160" s="132"/>
      <c r="J160" s="132"/>
      <c r="K160" s="132"/>
      <c r="L160" s="132"/>
      <c r="M160" s="132"/>
      <c r="N160" s="132"/>
      <c r="O160" s="132"/>
      <c r="P160" s="132"/>
      <c r="Q160" s="132"/>
      <c r="R160" s="132"/>
      <c r="S160" s="132"/>
      <c r="T160" s="132"/>
      <c r="U160" s="132"/>
      <c r="V160" s="132"/>
      <c r="W160" s="132"/>
      <c r="X160" s="132"/>
      <c r="Y160" s="132"/>
      <c r="Z160" s="132"/>
      <c r="AA160" s="132"/>
      <c r="AB160" s="132"/>
      <c r="AC160" s="132"/>
      <c r="AD160" s="132"/>
      <c r="AE160" s="132"/>
      <c r="AF160" s="132"/>
      <c r="AG160" s="132"/>
      <c r="AH160" s="132"/>
      <c r="AI160" s="132"/>
      <c r="AJ160" s="132"/>
      <c r="AK160" s="132"/>
      <c r="AL160" s="132"/>
      <c r="AM160" s="132"/>
      <c r="AN160" s="132"/>
      <c r="AO160" s="132"/>
      <c r="AP160" s="132"/>
      <c r="AQ160" s="132"/>
      <c r="AR160" s="132"/>
      <c r="AS160" s="132"/>
      <c r="AT160" s="132"/>
      <c r="AU160" s="132"/>
      <c r="AV160" s="132"/>
      <c r="AW160" s="132"/>
      <c r="AX160" s="132"/>
      <c r="AY160" s="132"/>
      <c r="AZ160" s="132"/>
      <c r="BA160" s="132"/>
      <c r="BB160" s="132"/>
      <c r="BC160" s="132"/>
      <c r="BD160" s="132"/>
      <c r="BE160" s="132"/>
      <c r="BF160" s="132"/>
      <c r="BG160" s="132"/>
      <c r="BH160" s="132"/>
      <c r="BI160" s="132"/>
      <c r="BJ160" s="132"/>
      <c r="BK160" s="132"/>
      <c r="BL160" s="132"/>
      <c r="BM160" s="132"/>
      <c r="BN160" s="132"/>
      <c r="BO160" s="132"/>
      <c r="BP160" s="132"/>
      <c r="BQ160" s="132"/>
      <c r="BR160" s="132"/>
      <c r="BS160" s="132"/>
      <c r="BT160" s="132"/>
      <c r="BU160" s="132"/>
      <c r="BV160" s="132"/>
      <c r="BW160" s="132"/>
      <c r="BX160" s="132"/>
      <c r="BY160" s="132"/>
      <c r="BZ160" s="132"/>
      <c r="CA160" s="132"/>
      <c r="CB160" s="132"/>
      <c r="CC160" s="132"/>
      <c r="CD160" s="132"/>
      <c r="CE160" s="132"/>
      <c r="CF160" s="132"/>
      <c r="CG160" s="132"/>
      <c r="CH160" s="132"/>
      <c r="CI160" s="132"/>
      <c r="CJ160" s="132"/>
      <c r="CK160" s="132"/>
      <c r="CL160" s="132"/>
      <c r="CM160" s="132"/>
      <c r="CN160" s="132"/>
      <c r="CO160" s="132"/>
      <c r="CP160" s="132"/>
      <c r="CQ160" s="132"/>
      <c r="CR160" s="132"/>
      <c r="CS160" s="132"/>
      <c r="CT160" s="132"/>
      <c r="CU160" s="132"/>
      <c r="CV160" s="132"/>
      <c r="CW160" s="132"/>
      <c r="CX160" s="132"/>
      <c r="CY160" s="132"/>
      <c r="CZ160" s="132"/>
      <c r="DA160" s="132"/>
      <c r="DB160" s="132"/>
      <c r="DC160" s="132"/>
      <c r="DD160" s="132"/>
      <c r="DE160" s="132"/>
      <c r="DF160" s="132"/>
      <c r="DG160" s="132"/>
      <c r="DH160" s="132"/>
      <c r="DI160" s="132"/>
      <c r="DJ160" s="132"/>
      <c r="DK160" s="132"/>
      <c r="DL160" s="132"/>
      <c r="DM160" s="132"/>
      <c r="DN160" s="132"/>
      <c r="DO160" s="132"/>
      <c r="DP160" s="132"/>
      <c r="DQ160" s="132"/>
      <c r="DR160" s="132"/>
      <c r="DS160" s="132"/>
      <c r="DT160" s="132"/>
      <c r="DU160" s="132"/>
      <c r="DV160" s="132"/>
      <c r="DW160" s="132"/>
      <c r="DX160" s="132"/>
      <c r="DY160" s="132"/>
      <c r="DZ160" s="132"/>
      <c r="EA160" s="132"/>
      <c r="EB160" s="132"/>
      <c r="EC160" s="615"/>
      <c r="ED160" s="182" t="str">
        <f t="shared" si="2"/>
        <v>xxxxxxxxxxxxxxxxxxxxxxxxxxxxxxxxxxxxxxxxxxxxxxxxxxxxxxxxxxxxxxxxxxxxxxxxxxxxxxxxxxxxxxxxxxxxxxxxxxxxxxxxxxxxxxxxxxxxxxxxxxxxxxxx</v>
      </c>
    </row>
    <row r="161" spans="1:134" s="817" customFormat="1" x14ac:dyDescent="0.25">
      <c r="A161" s="191">
        <v>5607</v>
      </c>
      <c r="B161" s="60" t="s">
        <v>209</v>
      </c>
      <c r="C161" s="866">
        <f>SUMPRODUCT(SUMIF('Sch Parent Trial Balance Input'!$A:$A,'Sch Parent TB Converter'!$G161:$EC161,'Sch Parent Trial Balance Input'!C:C))</f>
        <v>0</v>
      </c>
      <c r="D161" s="866">
        <f>SUMPRODUCT(SUMIF('Sch Parent Trial Balance Input'!$A:$A,'Sch Parent TB Converter'!$G161:$EC161,'Sch Parent Trial Balance Input'!D:D))</f>
        <v>0</v>
      </c>
      <c r="E161" s="866">
        <f>SUMPRODUCT(SUMIF('Sch Parent Trial Balance Input'!$A:$A,'Sch Parent TB Converter'!$G161:$EC161,'Sch Parent Trial Balance Input'!E:E))</f>
        <v>0</v>
      </c>
      <c r="F161" s="866">
        <f>SUMPRODUCT(SUMIF('Sch Parent Trial Balance Input'!$A:$A,'Sch Parent TB Converter'!$G161:$EC161,'Sch Parent Trial Balance Input'!F:F))</f>
        <v>0</v>
      </c>
      <c r="G161" s="860"/>
      <c r="H161" s="860"/>
      <c r="I161" s="860"/>
      <c r="J161" s="860"/>
      <c r="K161" s="860"/>
      <c r="L161" s="860"/>
      <c r="M161" s="860"/>
      <c r="N161" s="860"/>
      <c r="O161" s="860"/>
      <c r="P161" s="860"/>
      <c r="Q161" s="860"/>
      <c r="R161" s="860"/>
      <c r="S161" s="860"/>
      <c r="T161" s="860"/>
      <c r="U161" s="860"/>
      <c r="V161" s="860"/>
      <c r="W161" s="860"/>
      <c r="X161" s="860"/>
      <c r="Y161" s="860"/>
      <c r="Z161" s="860"/>
      <c r="AA161" s="860"/>
      <c r="AB161" s="860"/>
      <c r="AC161" s="860"/>
      <c r="AD161" s="860"/>
      <c r="AE161" s="860"/>
      <c r="AF161" s="860"/>
      <c r="AG161" s="860"/>
      <c r="AH161" s="860"/>
      <c r="AI161" s="860"/>
      <c r="AJ161" s="860"/>
      <c r="AK161" s="860"/>
      <c r="AL161" s="860"/>
      <c r="AM161" s="860"/>
      <c r="AN161" s="860"/>
      <c r="AO161" s="860"/>
      <c r="AP161" s="860"/>
      <c r="AQ161" s="860"/>
      <c r="AR161" s="860"/>
      <c r="AS161" s="860"/>
      <c r="AT161" s="860"/>
      <c r="AU161" s="860"/>
      <c r="AV161" s="860"/>
      <c r="AW161" s="860"/>
      <c r="AX161" s="860"/>
      <c r="AY161" s="860"/>
      <c r="AZ161" s="860"/>
      <c r="BA161" s="860"/>
      <c r="BB161" s="860"/>
      <c r="BC161" s="860"/>
      <c r="BD161" s="860"/>
      <c r="BE161" s="860"/>
      <c r="BF161" s="860"/>
      <c r="BG161" s="860"/>
      <c r="BH161" s="860"/>
      <c r="BI161" s="860"/>
      <c r="BJ161" s="860"/>
      <c r="BK161" s="860"/>
      <c r="BL161" s="860"/>
      <c r="BM161" s="860"/>
      <c r="BN161" s="860"/>
      <c r="BO161" s="860"/>
      <c r="BP161" s="860"/>
      <c r="BQ161" s="860"/>
      <c r="BR161" s="860"/>
      <c r="BS161" s="860"/>
      <c r="BT161" s="860"/>
      <c r="BU161" s="860"/>
      <c r="BV161" s="860"/>
      <c r="BW161" s="860"/>
      <c r="BX161" s="860"/>
      <c r="BY161" s="860"/>
      <c r="BZ161" s="860"/>
      <c r="CA161" s="860"/>
      <c r="CB161" s="860"/>
      <c r="CC161" s="860"/>
      <c r="CD161" s="860"/>
      <c r="CE161" s="860"/>
      <c r="CF161" s="860"/>
      <c r="CG161" s="860"/>
      <c r="CH161" s="860"/>
      <c r="CI161" s="860"/>
      <c r="CJ161" s="860"/>
      <c r="CK161" s="860"/>
      <c r="CL161" s="860"/>
      <c r="CM161" s="860"/>
      <c r="CN161" s="860"/>
      <c r="CO161" s="860"/>
      <c r="CP161" s="860"/>
      <c r="CQ161" s="860"/>
      <c r="CR161" s="860"/>
      <c r="CS161" s="860"/>
      <c r="CT161" s="860"/>
      <c r="CU161" s="860"/>
      <c r="CV161" s="860"/>
      <c r="CW161" s="860"/>
      <c r="CX161" s="860"/>
      <c r="CY161" s="860"/>
      <c r="CZ161" s="860"/>
      <c r="DA161" s="860"/>
      <c r="DB161" s="860"/>
      <c r="DC161" s="860"/>
      <c r="DD161" s="860"/>
      <c r="DE161" s="860"/>
      <c r="DF161" s="860"/>
      <c r="DG161" s="860"/>
      <c r="DH161" s="860"/>
      <c r="DI161" s="860"/>
      <c r="DJ161" s="860"/>
      <c r="DK161" s="860"/>
      <c r="DL161" s="860"/>
      <c r="DM161" s="860"/>
      <c r="DN161" s="860"/>
      <c r="DO161" s="860"/>
      <c r="DP161" s="860"/>
      <c r="DQ161" s="860"/>
      <c r="DR161" s="860"/>
      <c r="DS161" s="860"/>
      <c r="DT161" s="860"/>
      <c r="DU161" s="860"/>
      <c r="DV161" s="860"/>
      <c r="DW161" s="860"/>
      <c r="DX161" s="860"/>
      <c r="DY161" s="860"/>
      <c r="DZ161" s="860"/>
      <c r="EA161" s="860"/>
      <c r="EB161" s="860"/>
      <c r="EC161" s="917"/>
      <c r="ED161" s="182" t="str">
        <f t="shared" si="2"/>
        <v>xxxxxxxxxxxxxxxxxxxxxxxxxxxxxxxxxxxxxxxxxxxxxxxxxxxxxxxxxxxxxxxxxxxxxxxxxxxxxxxxxxxxxxxxxxxxxxxxxxxxxxxxxxxxxxxxxxxxxxxxxxxxxxxx</v>
      </c>
    </row>
    <row r="162" spans="1:134" x14ac:dyDescent="0.25">
      <c r="A162" s="191">
        <v>5724</v>
      </c>
      <c r="B162" s="227" t="s">
        <v>210</v>
      </c>
      <c r="C162" s="865">
        <f>SUMPRODUCT(SUMIF('Sch Parent Trial Balance Input'!$A:$A,'Sch Parent TB Converter'!$G162:$EC162,'Sch Parent Trial Balance Input'!C:C))</f>
        <v>0</v>
      </c>
      <c r="D162" s="865">
        <f>SUMPRODUCT(SUMIF('Sch Parent Trial Balance Input'!$A:$A,'Sch Parent TB Converter'!$G162:$EC162,'Sch Parent Trial Balance Input'!D:D))</f>
        <v>0</v>
      </c>
      <c r="E162" s="865">
        <f>SUMPRODUCT(SUMIF('Sch Parent Trial Balance Input'!$A:$A,'Sch Parent TB Converter'!$G162:$EC162,'Sch Parent Trial Balance Input'!E:E))</f>
        <v>0</v>
      </c>
      <c r="F162" s="865">
        <f>SUMPRODUCT(SUMIF('Sch Parent Trial Balance Input'!$A:$A,'Sch Parent TB Converter'!$G162:$EC162,'Sch Parent Trial Balance Input'!F:F))</f>
        <v>0</v>
      </c>
      <c r="G162" s="132"/>
      <c r="H162" s="132"/>
      <c r="I162" s="132"/>
      <c r="J162" s="132"/>
      <c r="K162" s="132"/>
      <c r="L162" s="132"/>
      <c r="M162" s="132"/>
      <c r="N162" s="132"/>
      <c r="O162" s="132"/>
      <c r="P162" s="132"/>
      <c r="Q162" s="132"/>
      <c r="R162" s="132"/>
      <c r="S162" s="132"/>
      <c r="T162" s="132"/>
      <c r="U162" s="132"/>
      <c r="V162" s="132"/>
      <c r="W162" s="132"/>
      <c r="X162" s="132"/>
      <c r="Y162" s="132"/>
      <c r="Z162" s="132"/>
      <c r="AA162" s="132"/>
      <c r="AB162" s="132"/>
      <c r="AC162" s="132"/>
      <c r="AD162" s="132"/>
      <c r="AE162" s="132"/>
      <c r="AF162" s="132"/>
      <c r="AG162" s="132"/>
      <c r="AH162" s="132"/>
      <c r="AI162" s="132"/>
      <c r="AJ162" s="132"/>
      <c r="AK162" s="132"/>
      <c r="AL162" s="132"/>
      <c r="AM162" s="132"/>
      <c r="AN162" s="132"/>
      <c r="AO162" s="132"/>
      <c r="AP162" s="132"/>
      <c r="AQ162" s="132"/>
      <c r="AR162" s="132"/>
      <c r="AS162" s="132"/>
      <c r="AT162" s="132"/>
      <c r="AU162" s="132"/>
      <c r="AV162" s="132"/>
      <c r="AW162" s="132"/>
      <c r="AX162" s="132"/>
      <c r="AY162" s="132"/>
      <c r="AZ162" s="132"/>
      <c r="BA162" s="132"/>
      <c r="BB162" s="132"/>
      <c r="BC162" s="132"/>
      <c r="BD162" s="132"/>
      <c r="BE162" s="132"/>
      <c r="BF162" s="132"/>
      <c r="BG162" s="132"/>
      <c r="BH162" s="132"/>
      <c r="BI162" s="132"/>
      <c r="BJ162" s="132"/>
      <c r="BK162" s="132"/>
      <c r="BL162" s="132"/>
      <c r="BM162" s="132"/>
      <c r="BN162" s="132"/>
      <c r="BO162" s="132"/>
      <c r="BP162" s="132"/>
      <c r="BQ162" s="132"/>
      <c r="BR162" s="132"/>
      <c r="BS162" s="132"/>
      <c r="BT162" s="132"/>
      <c r="BU162" s="132"/>
      <c r="BV162" s="132"/>
      <c r="BW162" s="132"/>
      <c r="BX162" s="132"/>
      <c r="BY162" s="132"/>
      <c r="BZ162" s="132"/>
      <c r="CA162" s="132"/>
      <c r="CB162" s="132"/>
      <c r="CC162" s="132"/>
      <c r="CD162" s="132"/>
      <c r="CE162" s="132"/>
      <c r="CF162" s="132"/>
      <c r="CG162" s="132"/>
      <c r="CH162" s="132"/>
      <c r="CI162" s="132"/>
      <c r="CJ162" s="132"/>
      <c r="CK162" s="132"/>
      <c r="CL162" s="132"/>
      <c r="CM162" s="132"/>
      <c r="CN162" s="132"/>
      <c r="CO162" s="132"/>
      <c r="CP162" s="132"/>
      <c r="CQ162" s="132"/>
      <c r="CR162" s="132"/>
      <c r="CS162" s="132"/>
      <c r="CT162" s="132"/>
      <c r="CU162" s="132"/>
      <c r="CV162" s="132"/>
      <c r="CW162" s="132"/>
      <c r="CX162" s="132"/>
      <c r="CY162" s="132"/>
      <c r="CZ162" s="132"/>
      <c r="DA162" s="132"/>
      <c r="DB162" s="132"/>
      <c r="DC162" s="132"/>
      <c r="DD162" s="132"/>
      <c r="DE162" s="132"/>
      <c r="DF162" s="132"/>
      <c r="DG162" s="132"/>
      <c r="DH162" s="132"/>
      <c r="DI162" s="132"/>
      <c r="DJ162" s="132"/>
      <c r="DK162" s="132"/>
      <c r="DL162" s="132"/>
      <c r="DM162" s="132"/>
      <c r="DN162" s="132"/>
      <c r="DO162" s="132"/>
      <c r="DP162" s="132"/>
      <c r="DQ162" s="132"/>
      <c r="DR162" s="132"/>
      <c r="DS162" s="132"/>
      <c r="DT162" s="132"/>
      <c r="DU162" s="132"/>
      <c r="DV162" s="132"/>
      <c r="DW162" s="132"/>
      <c r="DX162" s="132"/>
      <c r="DY162" s="132"/>
      <c r="DZ162" s="132"/>
      <c r="EA162" s="132"/>
      <c r="EB162" s="132"/>
      <c r="EC162" s="615"/>
      <c r="ED162" s="182" t="str">
        <f t="shared" si="2"/>
        <v>xxxxxxxxxxxxxxxxxxxxxxxxxxxxxxxxxxxxxxxxxxxxxxxxxxxxxxxxxxxxxxxxxxxxxxxxxxxxxxxxxxxxxxxxxxxxxxxxxxxxxxxxxxxxxxxxxxxxxxxxxxxxxxxx</v>
      </c>
    </row>
    <row r="163" spans="1:134" x14ac:dyDescent="0.25">
      <c r="A163" s="191">
        <v>5714</v>
      </c>
      <c r="B163" s="578" t="s">
        <v>180</v>
      </c>
      <c r="C163" s="865">
        <f>SUMPRODUCT(SUMIF('Sch Parent Trial Balance Input'!$A:$A,'Sch Parent TB Converter'!$G163:$EC163,'Sch Parent Trial Balance Input'!C:C))</f>
        <v>0</v>
      </c>
      <c r="D163" s="865">
        <f>SUMPRODUCT(SUMIF('Sch Parent Trial Balance Input'!$A:$A,'Sch Parent TB Converter'!$G163:$EC163,'Sch Parent Trial Balance Input'!D:D))</f>
        <v>0</v>
      </c>
      <c r="E163" s="865">
        <f>SUMPRODUCT(SUMIF('Sch Parent Trial Balance Input'!$A:$A,'Sch Parent TB Converter'!$G163:$EC163,'Sch Parent Trial Balance Input'!E:E))</f>
        <v>0</v>
      </c>
      <c r="F163" s="865">
        <f>SUMPRODUCT(SUMIF('Sch Parent Trial Balance Input'!$A:$A,'Sch Parent TB Converter'!$G163:$EC163,'Sch Parent Trial Balance Input'!F:F))</f>
        <v>0</v>
      </c>
      <c r="G163" s="629"/>
      <c r="H163" s="629"/>
      <c r="I163" s="629"/>
      <c r="J163" s="629"/>
      <c r="K163" s="629"/>
      <c r="L163" s="629"/>
      <c r="M163" s="629"/>
      <c r="N163" s="629"/>
      <c r="O163" s="629"/>
      <c r="P163" s="629"/>
      <c r="Q163" s="629"/>
      <c r="R163" s="629"/>
      <c r="S163" s="629"/>
      <c r="T163" s="629"/>
      <c r="U163" s="629"/>
      <c r="V163" s="629"/>
      <c r="W163" s="629"/>
      <c r="X163" s="629"/>
      <c r="Y163" s="629"/>
      <c r="Z163" s="629"/>
      <c r="AA163" s="629"/>
      <c r="AB163" s="629"/>
      <c r="AC163" s="629"/>
      <c r="AD163" s="629"/>
      <c r="AE163" s="629"/>
      <c r="AF163" s="629"/>
      <c r="AG163" s="629"/>
      <c r="AH163" s="629"/>
      <c r="AI163" s="629"/>
      <c r="AJ163" s="629"/>
      <c r="AK163" s="629"/>
      <c r="AL163" s="629"/>
      <c r="AM163" s="629"/>
      <c r="AN163" s="629"/>
      <c r="AO163" s="629"/>
      <c r="AP163" s="629"/>
      <c r="AQ163" s="629"/>
      <c r="AR163" s="629"/>
      <c r="AS163" s="629"/>
      <c r="AT163" s="629"/>
      <c r="AU163" s="629"/>
      <c r="AV163" s="629"/>
      <c r="AW163" s="629"/>
      <c r="AX163" s="629"/>
      <c r="AY163" s="629"/>
      <c r="AZ163" s="629"/>
      <c r="BA163" s="629"/>
      <c r="BB163" s="629"/>
      <c r="BC163" s="629"/>
      <c r="BD163" s="629"/>
      <c r="BE163" s="629"/>
      <c r="BF163" s="629"/>
      <c r="BG163" s="629"/>
      <c r="BH163" s="629"/>
      <c r="BI163" s="629"/>
      <c r="BJ163" s="629"/>
      <c r="BK163" s="629"/>
      <c r="BL163" s="629"/>
      <c r="BM163" s="629"/>
      <c r="BN163" s="629"/>
      <c r="BO163" s="629"/>
      <c r="BP163" s="629"/>
      <c r="BQ163" s="629"/>
      <c r="BR163" s="629"/>
      <c r="BS163" s="629"/>
      <c r="BT163" s="629"/>
      <c r="BU163" s="629"/>
      <c r="BV163" s="629"/>
      <c r="BW163" s="629"/>
      <c r="BX163" s="629"/>
      <c r="BY163" s="629"/>
      <c r="BZ163" s="629"/>
      <c r="CA163" s="629"/>
      <c r="CB163" s="629"/>
      <c r="CC163" s="629"/>
      <c r="CD163" s="629"/>
      <c r="CE163" s="629"/>
      <c r="CF163" s="629"/>
      <c r="CG163" s="629"/>
      <c r="CH163" s="629"/>
      <c r="CI163" s="629"/>
      <c r="CJ163" s="629"/>
      <c r="CK163" s="629"/>
      <c r="CL163" s="629"/>
      <c r="CM163" s="629"/>
      <c r="CN163" s="629"/>
      <c r="CO163" s="629"/>
      <c r="CP163" s="629"/>
      <c r="CQ163" s="629"/>
      <c r="CR163" s="629"/>
      <c r="CS163" s="629"/>
      <c r="CT163" s="629"/>
      <c r="CU163" s="629"/>
      <c r="CV163" s="629"/>
      <c r="CW163" s="629"/>
      <c r="CX163" s="629"/>
      <c r="CY163" s="629"/>
      <c r="CZ163" s="629"/>
      <c r="DA163" s="629"/>
      <c r="DB163" s="629"/>
      <c r="DC163" s="629"/>
      <c r="DD163" s="629"/>
      <c r="DE163" s="629"/>
      <c r="DF163" s="629"/>
      <c r="DG163" s="629"/>
      <c r="DH163" s="629"/>
      <c r="DI163" s="629"/>
      <c r="DJ163" s="629"/>
      <c r="DK163" s="629"/>
      <c r="DL163" s="629"/>
      <c r="DM163" s="629"/>
      <c r="DN163" s="629"/>
      <c r="DO163" s="629"/>
      <c r="DP163" s="629"/>
      <c r="DQ163" s="629"/>
      <c r="DR163" s="629"/>
      <c r="DS163" s="629"/>
      <c r="DT163" s="629"/>
      <c r="DU163" s="629"/>
      <c r="DV163" s="629"/>
      <c r="DW163" s="629"/>
      <c r="DX163" s="629"/>
      <c r="DY163" s="629"/>
      <c r="DZ163" s="629"/>
      <c r="EA163" s="629"/>
      <c r="EB163" s="629"/>
      <c r="EC163" s="630"/>
      <c r="ED163" s="182" t="str">
        <f t="shared" si="2"/>
        <v>xxxxxxxxxxxxxxxxxxxxxxxxxxxxxxxxxxxxxxxxxxxxxxxxxxxxxxxxxxxxxxxxxxxxxxxxxxxxxxxxxxxxxxxxxxxxxxxxxxxxxxxxxxxxxxxxxxxxxxxxxxxxxxxx</v>
      </c>
    </row>
    <row r="164" spans="1:134" x14ac:dyDescent="0.25">
      <c r="A164" s="1133">
        <v>5814</v>
      </c>
      <c r="B164" s="1302" t="s">
        <v>211</v>
      </c>
      <c r="C164" s="865">
        <f>SUMPRODUCT(SUMIF('Sch Parent Trial Balance Input'!$A:$A,'Sch Parent TB Converter'!$G164:$EC164,'Sch Parent Trial Balance Input'!C:C))</f>
        <v>0</v>
      </c>
      <c r="D164" s="865">
        <f>SUMPRODUCT(SUMIF('Sch Parent Trial Balance Input'!$A:$A,'Sch Parent TB Converter'!$G164:$EC164,'Sch Parent Trial Balance Input'!D:D))</f>
        <v>0</v>
      </c>
      <c r="E164" s="865">
        <f>SUMPRODUCT(SUMIF('Sch Parent Trial Balance Input'!$A:$A,'Sch Parent TB Converter'!$G164:$EC164,'Sch Parent Trial Balance Input'!E:E))</f>
        <v>0</v>
      </c>
      <c r="F164" s="865">
        <f>SUMPRODUCT(SUMIF('Sch Parent Trial Balance Input'!$A:$A,'Sch Parent TB Converter'!$G164:$EC164,'Sch Parent Trial Balance Input'!F:F))</f>
        <v>0</v>
      </c>
      <c r="G164" s="1134"/>
      <c r="H164" s="1134"/>
      <c r="I164" s="1134"/>
      <c r="J164" s="1134"/>
      <c r="K164" s="629"/>
      <c r="L164" s="629"/>
      <c r="M164" s="629"/>
      <c r="N164" s="629"/>
      <c r="O164" s="629"/>
      <c r="P164" s="629"/>
      <c r="Q164" s="629"/>
      <c r="R164" s="629"/>
      <c r="S164" s="629"/>
      <c r="T164" s="629"/>
      <c r="U164" s="629"/>
      <c r="V164" s="629"/>
      <c r="W164" s="629"/>
      <c r="X164" s="629"/>
      <c r="Y164" s="629"/>
      <c r="Z164" s="629"/>
      <c r="AA164" s="629"/>
      <c r="AB164" s="629"/>
      <c r="AC164" s="629"/>
      <c r="AD164" s="629"/>
      <c r="AE164" s="629"/>
      <c r="AF164" s="629"/>
      <c r="AG164" s="629"/>
      <c r="AH164" s="629"/>
      <c r="AI164" s="629"/>
      <c r="AJ164" s="629"/>
      <c r="AK164" s="629"/>
      <c r="AL164" s="629"/>
      <c r="AM164" s="629"/>
      <c r="AN164" s="629"/>
      <c r="AO164" s="629"/>
      <c r="AP164" s="629"/>
      <c r="AQ164" s="629"/>
      <c r="AR164" s="629"/>
      <c r="AS164" s="629"/>
      <c r="AT164" s="629"/>
      <c r="AU164" s="629"/>
      <c r="AV164" s="629"/>
      <c r="AW164" s="629"/>
      <c r="AX164" s="629"/>
      <c r="AY164" s="629"/>
      <c r="AZ164" s="629"/>
      <c r="BA164" s="629"/>
      <c r="BB164" s="629"/>
      <c r="BC164" s="629"/>
      <c r="BD164" s="629"/>
      <c r="BE164" s="629"/>
      <c r="BF164" s="629"/>
      <c r="BG164" s="629"/>
      <c r="BH164" s="629"/>
      <c r="BI164" s="629"/>
      <c r="BJ164" s="629"/>
      <c r="BK164" s="629"/>
      <c r="BL164" s="629"/>
      <c r="BM164" s="629"/>
      <c r="BN164" s="629"/>
      <c r="BO164" s="629"/>
      <c r="BP164" s="629"/>
      <c r="BQ164" s="629"/>
      <c r="BR164" s="629"/>
      <c r="BS164" s="629"/>
      <c r="BT164" s="629"/>
      <c r="BU164" s="629"/>
      <c r="BV164" s="629"/>
      <c r="BW164" s="629"/>
      <c r="BX164" s="629"/>
      <c r="BY164" s="629"/>
      <c r="BZ164" s="629"/>
      <c r="CA164" s="629"/>
      <c r="CB164" s="629"/>
      <c r="CC164" s="629"/>
      <c r="CD164" s="629"/>
      <c r="CE164" s="629"/>
      <c r="CF164" s="629"/>
      <c r="CG164" s="629"/>
      <c r="CH164" s="629"/>
      <c r="CI164" s="629"/>
      <c r="CJ164" s="629"/>
      <c r="CK164" s="629"/>
      <c r="CL164" s="629"/>
      <c r="CM164" s="629"/>
      <c r="CN164" s="629"/>
      <c r="CO164" s="629"/>
      <c r="CP164" s="629"/>
      <c r="CQ164" s="629"/>
      <c r="CR164" s="629"/>
      <c r="CS164" s="629"/>
      <c r="CT164" s="629"/>
      <c r="CU164" s="629"/>
      <c r="CV164" s="629"/>
      <c r="CW164" s="629"/>
      <c r="CX164" s="629"/>
      <c r="CY164" s="629"/>
      <c r="CZ164" s="629"/>
      <c r="DA164" s="629"/>
      <c r="DB164" s="629"/>
      <c r="DC164" s="629"/>
      <c r="DD164" s="629"/>
      <c r="DE164" s="629"/>
      <c r="DF164" s="629"/>
      <c r="DG164" s="629"/>
      <c r="DH164" s="629"/>
      <c r="DI164" s="629"/>
      <c r="DJ164" s="629"/>
      <c r="DK164" s="629"/>
      <c r="DL164" s="629"/>
      <c r="DM164" s="629"/>
      <c r="DN164" s="629"/>
      <c r="DO164" s="629"/>
      <c r="DP164" s="629"/>
      <c r="DQ164" s="629"/>
      <c r="DR164" s="629"/>
      <c r="DS164" s="629"/>
      <c r="DT164" s="629"/>
      <c r="DU164" s="629"/>
      <c r="DV164" s="629"/>
      <c r="DW164" s="629"/>
      <c r="DX164" s="629"/>
      <c r="DY164" s="629"/>
      <c r="DZ164" s="629"/>
      <c r="EA164" s="629"/>
      <c r="EB164" s="629"/>
      <c r="EC164" s="630"/>
      <c r="ED164" s="182" t="str">
        <f t="shared" si="2"/>
        <v>xxxxxxxxxxxxxxxxxxxxxxxxxxxxxxxxxxxxxxxxxxxxxxxxxxxxxxxxxxxxxxxxxxxxxxxxxxxxxxxxxxxxxxxxxxxxxxxxxxxxxxxxxxxxxxxxxxxxxxxxxxxxxxxx</v>
      </c>
    </row>
    <row r="165" spans="1:134" x14ac:dyDescent="0.25">
      <c r="A165" s="191">
        <v>5754</v>
      </c>
      <c r="B165" s="227" t="s">
        <v>141</v>
      </c>
      <c r="C165" s="865">
        <f>SUMPRODUCT(SUMIF('Sch Parent Trial Balance Input'!$A:$A,'Sch Parent TB Converter'!$G165:$EC165,'Sch Parent Trial Balance Input'!C:C))</f>
        <v>0</v>
      </c>
      <c r="D165" s="865">
        <f>SUMPRODUCT(SUMIF('Sch Parent Trial Balance Input'!$A:$A,'Sch Parent TB Converter'!$G165:$EC165,'Sch Parent Trial Balance Input'!D:D))</f>
        <v>0</v>
      </c>
      <c r="E165" s="865">
        <f>SUMPRODUCT(SUMIF('Sch Parent Trial Balance Input'!$A:$A,'Sch Parent TB Converter'!$G165:$EC165,'Sch Parent Trial Balance Input'!E:E))</f>
        <v>0</v>
      </c>
      <c r="F165" s="865">
        <f>SUMPRODUCT(SUMIF('Sch Parent Trial Balance Input'!$A:$A,'Sch Parent TB Converter'!$G165:$EC165,'Sch Parent Trial Balance Input'!F:F))</f>
        <v>0</v>
      </c>
      <c r="G165" s="132"/>
      <c r="H165" s="132"/>
      <c r="I165" s="132"/>
      <c r="J165" s="132"/>
      <c r="K165" s="132"/>
      <c r="L165" s="132"/>
      <c r="M165" s="132"/>
      <c r="N165" s="132"/>
      <c r="O165" s="132"/>
      <c r="P165" s="132"/>
      <c r="Q165" s="132"/>
      <c r="R165" s="132"/>
      <c r="S165" s="132"/>
      <c r="T165" s="132"/>
      <c r="U165" s="132"/>
      <c r="V165" s="132"/>
      <c r="W165" s="132"/>
      <c r="X165" s="132"/>
      <c r="Y165" s="132"/>
      <c r="Z165" s="132"/>
      <c r="AA165" s="132"/>
      <c r="AB165" s="132"/>
      <c r="AC165" s="132"/>
      <c r="AD165" s="132"/>
      <c r="AE165" s="132"/>
      <c r="AF165" s="132"/>
      <c r="AG165" s="132"/>
      <c r="AH165" s="132"/>
      <c r="AI165" s="132"/>
      <c r="AJ165" s="132"/>
      <c r="AK165" s="132"/>
      <c r="AL165" s="132"/>
      <c r="AM165" s="132"/>
      <c r="AN165" s="132"/>
      <c r="AO165" s="132"/>
      <c r="AP165" s="132"/>
      <c r="AQ165" s="132"/>
      <c r="AR165" s="132"/>
      <c r="AS165" s="132"/>
      <c r="AT165" s="132"/>
      <c r="AU165" s="132"/>
      <c r="AV165" s="132"/>
      <c r="AW165" s="132"/>
      <c r="AX165" s="132"/>
      <c r="AY165" s="132"/>
      <c r="AZ165" s="132"/>
      <c r="BA165" s="132"/>
      <c r="BB165" s="132"/>
      <c r="BC165" s="132"/>
      <c r="BD165" s="132"/>
      <c r="BE165" s="132"/>
      <c r="BF165" s="132"/>
      <c r="BG165" s="132"/>
      <c r="BH165" s="132"/>
      <c r="BI165" s="132"/>
      <c r="BJ165" s="132"/>
      <c r="BK165" s="132"/>
      <c r="BL165" s="132"/>
      <c r="BM165" s="132"/>
      <c r="BN165" s="132"/>
      <c r="BO165" s="132"/>
      <c r="BP165" s="132"/>
      <c r="BQ165" s="132"/>
      <c r="BR165" s="132"/>
      <c r="BS165" s="132"/>
      <c r="BT165" s="132"/>
      <c r="BU165" s="132"/>
      <c r="BV165" s="132"/>
      <c r="BW165" s="132"/>
      <c r="BX165" s="132"/>
      <c r="BY165" s="132"/>
      <c r="BZ165" s="132"/>
      <c r="CA165" s="132"/>
      <c r="CB165" s="132"/>
      <c r="CC165" s="132"/>
      <c r="CD165" s="132"/>
      <c r="CE165" s="132"/>
      <c r="CF165" s="132"/>
      <c r="CG165" s="132"/>
      <c r="CH165" s="132"/>
      <c r="CI165" s="132"/>
      <c r="CJ165" s="132"/>
      <c r="CK165" s="132"/>
      <c r="CL165" s="132"/>
      <c r="CM165" s="132"/>
      <c r="CN165" s="132"/>
      <c r="CO165" s="132"/>
      <c r="CP165" s="132"/>
      <c r="CQ165" s="132"/>
      <c r="CR165" s="132"/>
      <c r="CS165" s="132"/>
      <c r="CT165" s="132"/>
      <c r="CU165" s="132"/>
      <c r="CV165" s="132"/>
      <c r="CW165" s="132"/>
      <c r="CX165" s="132"/>
      <c r="CY165" s="132"/>
      <c r="CZ165" s="132"/>
      <c r="DA165" s="132"/>
      <c r="DB165" s="132"/>
      <c r="DC165" s="132"/>
      <c r="DD165" s="132"/>
      <c r="DE165" s="132"/>
      <c r="DF165" s="132"/>
      <c r="DG165" s="132"/>
      <c r="DH165" s="132"/>
      <c r="DI165" s="132"/>
      <c r="DJ165" s="132"/>
      <c r="DK165" s="132"/>
      <c r="DL165" s="132"/>
      <c r="DM165" s="132"/>
      <c r="DN165" s="132"/>
      <c r="DO165" s="132"/>
      <c r="DP165" s="132"/>
      <c r="DQ165" s="132"/>
      <c r="DR165" s="132"/>
      <c r="DS165" s="132"/>
      <c r="DT165" s="132"/>
      <c r="DU165" s="132"/>
      <c r="DV165" s="132"/>
      <c r="DW165" s="132"/>
      <c r="DX165" s="132"/>
      <c r="DY165" s="132"/>
      <c r="DZ165" s="132"/>
      <c r="EA165" s="132"/>
      <c r="EB165" s="132"/>
      <c r="EC165" s="615"/>
      <c r="ED165" s="182" t="str">
        <f t="shared" si="2"/>
        <v>xxxxxxxxxxxxxxxxxxxxxxxxxxxxxxxxxxxxxxxxxxxxxxxxxxxxxxxxxxxxxxxxxxxxxxxxxxxxxxxxxxxxxxxxxxxxxxxxxxxxxxxxxxxxxxxxxxxxxxxxxxxxxxxx</v>
      </c>
    </row>
    <row r="166" spans="1:134" x14ac:dyDescent="0.25">
      <c r="A166" s="191">
        <v>5614</v>
      </c>
      <c r="B166" s="227" t="s">
        <v>142</v>
      </c>
      <c r="C166" s="865">
        <f>SUMPRODUCT(SUMIF('Sch Parent Trial Balance Input'!$A:$A,'Sch Parent TB Converter'!$G166:$EC166,'Sch Parent Trial Balance Input'!C:C))</f>
        <v>0</v>
      </c>
      <c r="D166" s="865">
        <f>SUMPRODUCT(SUMIF('Sch Parent Trial Balance Input'!$A:$A,'Sch Parent TB Converter'!$G166:$EC166,'Sch Parent Trial Balance Input'!D:D))</f>
        <v>0</v>
      </c>
      <c r="E166" s="865">
        <f>SUMPRODUCT(SUMIF('Sch Parent Trial Balance Input'!$A:$A,'Sch Parent TB Converter'!$G166:$EC166,'Sch Parent Trial Balance Input'!E:E))</f>
        <v>0</v>
      </c>
      <c r="F166" s="865">
        <f>SUMPRODUCT(SUMIF('Sch Parent Trial Balance Input'!$A:$A,'Sch Parent TB Converter'!$G166:$EC166,'Sch Parent Trial Balance Input'!F:F))</f>
        <v>0</v>
      </c>
      <c r="G166" s="132"/>
      <c r="H166" s="132"/>
      <c r="I166" s="132"/>
      <c r="J166" s="132"/>
      <c r="K166" s="132"/>
      <c r="L166" s="132"/>
      <c r="M166" s="132"/>
      <c r="N166" s="132"/>
      <c r="O166" s="132"/>
      <c r="P166" s="132"/>
      <c r="Q166" s="132"/>
      <c r="R166" s="132"/>
      <c r="S166" s="132"/>
      <c r="T166" s="132"/>
      <c r="U166" s="132"/>
      <c r="V166" s="132"/>
      <c r="W166" s="132"/>
      <c r="X166" s="132"/>
      <c r="Y166" s="132"/>
      <c r="Z166" s="132"/>
      <c r="AA166" s="132"/>
      <c r="AB166" s="132"/>
      <c r="AC166" s="132"/>
      <c r="AD166" s="132"/>
      <c r="AE166" s="132"/>
      <c r="AF166" s="132"/>
      <c r="AG166" s="132"/>
      <c r="AH166" s="132"/>
      <c r="AI166" s="132"/>
      <c r="AJ166" s="132"/>
      <c r="AK166" s="132"/>
      <c r="AL166" s="132"/>
      <c r="AM166" s="132"/>
      <c r="AN166" s="132"/>
      <c r="AO166" s="132"/>
      <c r="AP166" s="132"/>
      <c r="AQ166" s="132"/>
      <c r="AR166" s="132"/>
      <c r="AS166" s="132"/>
      <c r="AT166" s="132"/>
      <c r="AU166" s="132"/>
      <c r="AV166" s="132"/>
      <c r="AW166" s="132"/>
      <c r="AX166" s="132"/>
      <c r="AY166" s="132"/>
      <c r="AZ166" s="132"/>
      <c r="BA166" s="132"/>
      <c r="BB166" s="132"/>
      <c r="BC166" s="132"/>
      <c r="BD166" s="132"/>
      <c r="BE166" s="132"/>
      <c r="BF166" s="132"/>
      <c r="BG166" s="132"/>
      <c r="BH166" s="132"/>
      <c r="BI166" s="132"/>
      <c r="BJ166" s="132"/>
      <c r="BK166" s="132"/>
      <c r="BL166" s="132"/>
      <c r="BM166" s="132"/>
      <c r="BN166" s="132"/>
      <c r="BO166" s="132"/>
      <c r="BP166" s="132"/>
      <c r="BQ166" s="132"/>
      <c r="BR166" s="132"/>
      <c r="BS166" s="132"/>
      <c r="BT166" s="132"/>
      <c r="BU166" s="132"/>
      <c r="BV166" s="132"/>
      <c r="BW166" s="132"/>
      <c r="BX166" s="132"/>
      <c r="BY166" s="132"/>
      <c r="BZ166" s="132"/>
      <c r="CA166" s="132"/>
      <c r="CB166" s="132"/>
      <c r="CC166" s="132"/>
      <c r="CD166" s="132"/>
      <c r="CE166" s="132"/>
      <c r="CF166" s="132"/>
      <c r="CG166" s="132"/>
      <c r="CH166" s="132"/>
      <c r="CI166" s="132"/>
      <c r="CJ166" s="132"/>
      <c r="CK166" s="132"/>
      <c r="CL166" s="132"/>
      <c r="CM166" s="132"/>
      <c r="CN166" s="132"/>
      <c r="CO166" s="132"/>
      <c r="CP166" s="132"/>
      <c r="CQ166" s="132"/>
      <c r="CR166" s="132"/>
      <c r="CS166" s="132"/>
      <c r="CT166" s="132"/>
      <c r="CU166" s="132"/>
      <c r="CV166" s="132"/>
      <c r="CW166" s="132"/>
      <c r="CX166" s="132"/>
      <c r="CY166" s="132"/>
      <c r="CZ166" s="132"/>
      <c r="DA166" s="132"/>
      <c r="DB166" s="132"/>
      <c r="DC166" s="132"/>
      <c r="DD166" s="132"/>
      <c r="DE166" s="132"/>
      <c r="DF166" s="132"/>
      <c r="DG166" s="132"/>
      <c r="DH166" s="132"/>
      <c r="DI166" s="132"/>
      <c r="DJ166" s="132"/>
      <c r="DK166" s="132"/>
      <c r="DL166" s="132"/>
      <c r="DM166" s="132"/>
      <c r="DN166" s="132"/>
      <c r="DO166" s="132"/>
      <c r="DP166" s="132"/>
      <c r="DQ166" s="132"/>
      <c r="DR166" s="132"/>
      <c r="DS166" s="132"/>
      <c r="DT166" s="132"/>
      <c r="DU166" s="132"/>
      <c r="DV166" s="132"/>
      <c r="DW166" s="132"/>
      <c r="DX166" s="132"/>
      <c r="DY166" s="132"/>
      <c r="DZ166" s="132"/>
      <c r="EA166" s="132"/>
      <c r="EB166" s="132"/>
      <c r="EC166" s="615"/>
      <c r="ED166" s="182" t="str">
        <f t="shared" si="2"/>
        <v>xxxxxxxxxxxxxxxxxxxxxxxxxxxxxxxxxxxxxxxxxxxxxxxxxxxxxxxxxxxxxxxxxxxxxxxxxxxxxxxxxxxxxxxxxxxxxxxxxxxxxxxxxxxxxxxxxxxxxxxxxxxxxxxx</v>
      </c>
    </row>
    <row r="167" spans="1:134" x14ac:dyDescent="0.25">
      <c r="A167" s="191">
        <v>5624</v>
      </c>
      <c r="B167" s="227" t="s">
        <v>140</v>
      </c>
      <c r="C167" s="865">
        <f>SUMPRODUCT(SUMIF('Sch Parent Trial Balance Input'!$A:$A,'Sch Parent TB Converter'!$G167:$EC167,'Sch Parent Trial Balance Input'!C:C))</f>
        <v>0</v>
      </c>
      <c r="D167" s="865">
        <f>SUMPRODUCT(SUMIF('Sch Parent Trial Balance Input'!$A:$A,'Sch Parent TB Converter'!$G167:$EC167,'Sch Parent Trial Balance Input'!D:D))</f>
        <v>0</v>
      </c>
      <c r="E167" s="865">
        <f>SUMPRODUCT(SUMIF('Sch Parent Trial Balance Input'!$A:$A,'Sch Parent TB Converter'!$G167:$EC167,'Sch Parent Trial Balance Input'!E:E))</f>
        <v>0</v>
      </c>
      <c r="F167" s="865">
        <f>SUMPRODUCT(SUMIF('Sch Parent Trial Balance Input'!$A:$A,'Sch Parent TB Converter'!$G167:$EC167,'Sch Parent Trial Balance Input'!F:F))</f>
        <v>0</v>
      </c>
      <c r="G167" s="132"/>
      <c r="H167" s="132"/>
      <c r="I167" s="132"/>
      <c r="J167" s="132"/>
      <c r="K167" s="132"/>
      <c r="L167" s="132"/>
      <c r="M167" s="132"/>
      <c r="N167" s="132"/>
      <c r="O167" s="132"/>
      <c r="P167" s="132"/>
      <c r="Q167" s="132"/>
      <c r="R167" s="132"/>
      <c r="S167" s="132"/>
      <c r="T167" s="132"/>
      <c r="U167" s="132"/>
      <c r="V167" s="132"/>
      <c r="W167" s="132"/>
      <c r="X167" s="132"/>
      <c r="Y167" s="132"/>
      <c r="Z167" s="132"/>
      <c r="AA167" s="132"/>
      <c r="AB167" s="132"/>
      <c r="AC167" s="132"/>
      <c r="AD167" s="132"/>
      <c r="AE167" s="132"/>
      <c r="AF167" s="132"/>
      <c r="AG167" s="132"/>
      <c r="AH167" s="132"/>
      <c r="AI167" s="132"/>
      <c r="AJ167" s="132"/>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c r="CL167" s="132"/>
      <c r="CM167" s="132"/>
      <c r="CN167" s="132"/>
      <c r="CO167" s="132"/>
      <c r="CP167" s="132"/>
      <c r="CQ167" s="132"/>
      <c r="CR167" s="132"/>
      <c r="CS167" s="132"/>
      <c r="CT167" s="132"/>
      <c r="CU167" s="132"/>
      <c r="CV167" s="132"/>
      <c r="CW167" s="132"/>
      <c r="CX167" s="132"/>
      <c r="CY167" s="132"/>
      <c r="CZ167" s="132"/>
      <c r="DA167" s="132"/>
      <c r="DB167" s="132"/>
      <c r="DC167" s="132"/>
      <c r="DD167" s="132"/>
      <c r="DE167" s="132"/>
      <c r="DF167" s="132"/>
      <c r="DG167" s="132"/>
      <c r="DH167" s="132"/>
      <c r="DI167" s="132"/>
      <c r="DJ167" s="132"/>
      <c r="DK167" s="132"/>
      <c r="DL167" s="132"/>
      <c r="DM167" s="132"/>
      <c r="DN167" s="132"/>
      <c r="DO167" s="132"/>
      <c r="DP167" s="132"/>
      <c r="DQ167" s="132"/>
      <c r="DR167" s="132"/>
      <c r="DS167" s="132"/>
      <c r="DT167" s="132"/>
      <c r="DU167" s="132"/>
      <c r="DV167" s="132"/>
      <c r="DW167" s="132"/>
      <c r="DX167" s="132"/>
      <c r="DY167" s="132"/>
      <c r="DZ167" s="132"/>
      <c r="EA167" s="132"/>
      <c r="EB167" s="132"/>
      <c r="EC167" s="615"/>
      <c r="ED167" s="182" t="str">
        <f t="shared" si="2"/>
        <v>xxxxxxxxxxxxxxxxxxxxxxxxxxxxxxxxxxxxxxxxxxxxxxxxxxxxxxxxxxxxxxxxxxxxxxxxxxxxxxxxxxxxxxxxxxxxxxxxxxxxxxxxxxxxxxxxxxxxxxxxxxxxxxxx</v>
      </c>
    </row>
    <row r="168" spans="1:134" x14ac:dyDescent="0.25">
      <c r="A168" s="191">
        <v>5734</v>
      </c>
      <c r="B168" s="227" t="s">
        <v>139</v>
      </c>
      <c r="C168" s="865">
        <f>SUMPRODUCT(SUMIF('Sch Parent Trial Balance Input'!$A:$A,'Sch Parent TB Converter'!$G168:$EC168,'Sch Parent Trial Balance Input'!C:C))</f>
        <v>0</v>
      </c>
      <c r="D168" s="865">
        <f>SUMPRODUCT(SUMIF('Sch Parent Trial Balance Input'!$A:$A,'Sch Parent TB Converter'!$G168:$EC168,'Sch Parent Trial Balance Input'!D:D))</f>
        <v>0</v>
      </c>
      <c r="E168" s="865">
        <f>SUMPRODUCT(SUMIF('Sch Parent Trial Balance Input'!$A:$A,'Sch Parent TB Converter'!$G168:$EC168,'Sch Parent Trial Balance Input'!E:E))</f>
        <v>0</v>
      </c>
      <c r="F168" s="865">
        <f>SUMPRODUCT(SUMIF('Sch Parent Trial Balance Input'!$A:$A,'Sch Parent TB Converter'!$G168:$EC168,'Sch Parent Trial Balance Input'!F:F))</f>
        <v>0</v>
      </c>
      <c r="G168" s="132"/>
      <c r="H168" s="132"/>
      <c r="I168" s="132"/>
      <c r="J168" s="132"/>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132"/>
      <c r="BF168" s="132"/>
      <c r="BG168" s="132"/>
      <c r="BH168" s="132"/>
      <c r="BI168" s="132"/>
      <c r="BJ168" s="132"/>
      <c r="BK168" s="132"/>
      <c r="BL168" s="132"/>
      <c r="BM168" s="132"/>
      <c r="BN168" s="132"/>
      <c r="BO168" s="132"/>
      <c r="BP168" s="132"/>
      <c r="BQ168" s="132"/>
      <c r="BR168" s="132"/>
      <c r="BS168" s="132"/>
      <c r="BT168" s="132"/>
      <c r="BU168" s="132"/>
      <c r="BV168" s="132"/>
      <c r="BW168" s="132"/>
      <c r="BX168" s="132"/>
      <c r="BY168" s="132"/>
      <c r="BZ168" s="132"/>
      <c r="CA168" s="132"/>
      <c r="CB168" s="132"/>
      <c r="CC168" s="132"/>
      <c r="CD168" s="132"/>
      <c r="CE168" s="132"/>
      <c r="CF168" s="132"/>
      <c r="CG168" s="132"/>
      <c r="CH168" s="132"/>
      <c r="CI168" s="132"/>
      <c r="CJ168" s="132"/>
      <c r="CK168" s="132"/>
      <c r="CL168" s="132"/>
      <c r="CM168" s="132"/>
      <c r="CN168" s="132"/>
      <c r="CO168" s="132"/>
      <c r="CP168" s="132"/>
      <c r="CQ168" s="132"/>
      <c r="CR168" s="132"/>
      <c r="CS168" s="132"/>
      <c r="CT168" s="132"/>
      <c r="CU168" s="132"/>
      <c r="CV168" s="132"/>
      <c r="CW168" s="132"/>
      <c r="CX168" s="132"/>
      <c r="CY168" s="132"/>
      <c r="CZ168" s="132"/>
      <c r="DA168" s="132"/>
      <c r="DB168" s="132"/>
      <c r="DC168" s="132"/>
      <c r="DD168" s="132"/>
      <c r="DE168" s="132"/>
      <c r="DF168" s="132"/>
      <c r="DG168" s="132"/>
      <c r="DH168" s="132"/>
      <c r="DI168" s="132"/>
      <c r="DJ168" s="132"/>
      <c r="DK168" s="132"/>
      <c r="DL168" s="132"/>
      <c r="DM168" s="132"/>
      <c r="DN168" s="132"/>
      <c r="DO168" s="132"/>
      <c r="DP168" s="132"/>
      <c r="DQ168" s="132"/>
      <c r="DR168" s="132"/>
      <c r="DS168" s="132"/>
      <c r="DT168" s="132"/>
      <c r="DU168" s="132"/>
      <c r="DV168" s="132"/>
      <c r="DW168" s="132"/>
      <c r="DX168" s="132"/>
      <c r="DY168" s="132"/>
      <c r="DZ168" s="132"/>
      <c r="EA168" s="132"/>
      <c r="EB168" s="132"/>
      <c r="EC168" s="615"/>
      <c r="ED168" s="182" t="str">
        <f t="shared" si="2"/>
        <v>xxxxxxxxxxxxxxxxxxxxxxxxxxxxxxxxxxxxxxxxxxxxxxxxxxxxxxxxxxxxxxxxxxxxxxxxxxxxxxxxxxxxxxxxxxxxxxxxxxxxxxxxxxxxxxxxxxxxxxxxxxxxxxxx</v>
      </c>
    </row>
    <row r="169" spans="1:134" x14ac:dyDescent="0.25">
      <c r="A169" s="704">
        <v>5782</v>
      </c>
      <c r="B169" s="227" t="s">
        <v>236</v>
      </c>
      <c r="C169" s="865">
        <f>SUMPRODUCT(SUMIF('Sch Parent Trial Balance Input'!$A:$A,'Sch Parent TB Converter'!$G169:$EC169,'Sch Parent Trial Balance Input'!C:C))</f>
        <v>0</v>
      </c>
      <c r="D169" s="865">
        <f>SUMPRODUCT(SUMIF('Sch Parent Trial Balance Input'!$A:$A,'Sch Parent TB Converter'!$G169:$EC169,'Sch Parent Trial Balance Input'!D:D))</f>
        <v>0</v>
      </c>
      <c r="E169" s="865">
        <f>SUMPRODUCT(SUMIF('Sch Parent Trial Balance Input'!$A:$A,'Sch Parent TB Converter'!$G169:$EC169,'Sch Parent Trial Balance Input'!E:E))</f>
        <v>0</v>
      </c>
      <c r="F169" s="865">
        <f>SUMPRODUCT(SUMIF('Sch Parent Trial Balance Input'!$A:$A,'Sch Parent TB Converter'!$G169:$EC169,'Sch Parent Trial Balance Input'!F:F))</f>
        <v>0</v>
      </c>
      <c r="G169" s="132"/>
      <c r="H169" s="132"/>
      <c r="I169" s="132"/>
      <c r="J169" s="132"/>
      <c r="K169" s="132"/>
      <c r="L169" s="132"/>
      <c r="M169" s="132"/>
      <c r="N169" s="132"/>
      <c r="O169" s="132"/>
      <c r="P169" s="132"/>
      <c r="Q169" s="132"/>
      <c r="R169" s="132"/>
      <c r="S169" s="132"/>
      <c r="T169" s="132"/>
      <c r="U169" s="132"/>
      <c r="V169" s="132"/>
      <c r="W169" s="132"/>
      <c r="X169" s="132"/>
      <c r="Y169" s="132"/>
      <c r="Z169" s="132"/>
      <c r="AA169" s="132"/>
      <c r="AB169" s="132"/>
      <c r="AC169" s="132"/>
      <c r="AD169" s="132"/>
      <c r="AE169" s="132"/>
      <c r="AF169" s="132"/>
      <c r="AG169" s="132"/>
      <c r="AH169" s="132"/>
      <c r="AI169" s="132"/>
      <c r="AJ169" s="132"/>
      <c r="AK169" s="132"/>
      <c r="AL169" s="132"/>
      <c r="AM169" s="132"/>
      <c r="AN169" s="132"/>
      <c r="AO169" s="132"/>
      <c r="AP169" s="132"/>
      <c r="AQ169" s="132"/>
      <c r="AR169" s="132"/>
      <c r="AS169" s="132"/>
      <c r="AT169" s="132"/>
      <c r="AU169" s="132"/>
      <c r="AV169" s="132"/>
      <c r="AW169" s="132"/>
      <c r="AX169" s="132"/>
      <c r="AY169" s="132"/>
      <c r="AZ169" s="132"/>
      <c r="BA169" s="132"/>
      <c r="BB169" s="132"/>
      <c r="BC169" s="132"/>
      <c r="BD169" s="132"/>
      <c r="BE169" s="132"/>
      <c r="BF169" s="132"/>
      <c r="BG169" s="132"/>
      <c r="BH169" s="132"/>
      <c r="BI169" s="132"/>
      <c r="BJ169" s="132"/>
      <c r="BK169" s="132"/>
      <c r="BL169" s="132"/>
      <c r="BM169" s="132"/>
      <c r="BN169" s="132"/>
      <c r="BO169" s="132"/>
      <c r="BP169" s="132"/>
      <c r="BQ169" s="132"/>
      <c r="BR169" s="132"/>
      <c r="BS169" s="132"/>
      <c r="BT169" s="132"/>
      <c r="BU169" s="132"/>
      <c r="BV169" s="132"/>
      <c r="BW169" s="132"/>
      <c r="BX169" s="132"/>
      <c r="BY169" s="132"/>
      <c r="BZ169" s="132"/>
      <c r="CA169" s="132"/>
      <c r="CB169" s="132"/>
      <c r="CC169" s="132"/>
      <c r="CD169" s="132"/>
      <c r="CE169" s="132"/>
      <c r="CF169" s="132"/>
      <c r="CG169" s="132"/>
      <c r="CH169" s="132"/>
      <c r="CI169" s="132"/>
      <c r="CJ169" s="132"/>
      <c r="CK169" s="132"/>
      <c r="CL169" s="132"/>
      <c r="CM169" s="132"/>
      <c r="CN169" s="132"/>
      <c r="CO169" s="132"/>
      <c r="CP169" s="132"/>
      <c r="CQ169" s="132"/>
      <c r="CR169" s="132"/>
      <c r="CS169" s="132"/>
      <c r="CT169" s="132"/>
      <c r="CU169" s="132"/>
      <c r="CV169" s="132"/>
      <c r="CW169" s="132"/>
      <c r="CX169" s="132"/>
      <c r="CY169" s="132"/>
      <c r="CZ169" s="132"/>
      <c r="DA169" s="132"/>
      <c r="DB169" s="132"/>
      <c r="DC169" s="132"/>
      <c r="DD169" s="132"/>
      <c r="DE169" s="132"/>
      <c r="DF169" s="132"/>
      <c r="DG169" s="132"/>
      <c r="DH169" s="132"/>
      <c r="DI169" s="132"/>
      <c r="DJ169" s="132"/>
      <c r="DK169" s="132"/>
      <c r="DL169" s="132"/>
      <c r="DM169" s="132"/>
      <c r="DN169" s="132"/>
      <c r="DO169" s="132"/>
      <c r="DP169" s="132"/>
      <c r="DQ169" s="132"/>
      <c r="DR169" s="132"/>
      <c r="DS169" s="132"/>
      <c r="DT169" s="132"/>
      <c r="DU169" s="132"/>
      <c r="DV169" s="132"/>
      <c r="DW169" s="132"/>
      <c r="DX169" s="132"/>
      <c r="DY169" s="132"/>
      <c r="DZ169" s="132"/>
      <c r="EA169" s="132"/>
      <c r="EB169" s="132"/>
      <c r="EC169" s="615"/>
    </row>
    <row r="170" spans="1:134" ht="13" x14ac:dyDescent="0.3">
      <c r="A170" s="191"/>
      <c r="B170" s="580"/>
      <c r="C170" s="865"/>
      <c r="D170" s="867"/>
      <c r="E170" s="867"/>
      <c r="F170" s="867"/>
      <c r="G170" s="631"/>
      <c r="H170" s="631"/>
      <c r="I170" s="631"/>
      <c r="J170" s="631"/>
      <c r="K170" s="631"/>
      <c r="L170" s="631"/>
      <c r="M170" s="631"/>
      <c r="N170" s="631"/>
      <c r="O170" s="631"/>
      <c r="P170" s="631"/>
      <c r="Q170" s="631"/>
      <c r="R170" s="631"/>
      <c r="S170" s="631"/>
      <c r="T170" s="631"/>
      <c r="U170" s="631"/>
      <c r="V170" s="631"/>
      <c r="W170" s="631"/>
      <c r="X170" s="631"/>
      <c r="Y170" s="631"/>
      <c r="Z170" s="631"/>
      <c r="AA170" s="631"/>
      <c r="AB170" s="631"/>
      <c r="AC170" s="631"/>
      <c r="AD170" s="631"/>
      <c r="AE170" s="631"/>
      <c r="AF170" s="631"/>
      <c r="AG170" s="631"/>
      <c r="AH170" s="631"/>
      <c r="AI170" s="631"/>
      <c r="AJ170" s="631"/>
      <c r="AK170" s="631"/>
      <c r="AL170" s="631"/>
      <c r="AM170" s="631"/>
      <c r="AN170" s="631"/>
      <c r="AO170" s="631"/>
      <c r="AP170" s="631"/>
      <c r="AQ170" s="631"/>
      <c r="AR170" s="631"/>
      <c r="AS170" s="631"/>
      <c r="AT170" s="631"/>
      <c r="AU170" s="631"/>
      <c r="AV170" s="631"/>
      <c r="AW170" s="631"/>
      <c r="AX170" s="631"/>
      <c r="AY170" s="631"/>
      <c r="AZ170" s="631"/>
      <c r="BA170" s="631"/>
      <c r="BB170" s="631"/>
      <c r="BC170" s="631"/>
      <c r="BD170" s="631"/>
      <c r="BE170" s="631"/>
      <c r="BF170" s="631"/>
      <c r="BG170" s="631"/>
      <c r="BH170" s="631"/>
      <c r="BI170" s="631"/>
      <c r="BJ170" s="631"/>
      <c r="BK170" s="631"/>
      <c r="BL170" s="631"/>
      <c r="BM170" s="631"/>
      <c r="BN170" s="631"/>
      <c r="BO170" s="631"/>
      <c r="BP170" s="631"/>
      <c r="BQ170" s="631"/>
      <c r="BR170" s="631"/>
      <c r="BS170" s="631"/>
      <c r="BT170" s="631"/>
      <c r="BU170" s="631"/>
      <c r="BV170" s="631"/>
      <c r="BW170" s="631"/>
      <c r="BX170" s="631"/>
      <c r="BY170" s="631"/>
      <c r="BZ170" s="631"/>
      <c r="CA170" s="631"/>
      <c r="CB170" s="631"/>
      <c r="CC170" s="631"/>
      <c r="CD170" s="631"/>
      <c r="CE170" s="631"/>
      <c r="CF170" s="631"/>
      <c r="CG170" s="631"/>
      <c r="CH170" s="631"/>
      <c r="CI170" s="631"/>
      <c r="CJ170" s="631"/>
      <c r="CK170" s="631"/>
      <c r="CL170" s="631"/>
      <c r="CM170" s="631"/>
      <c r="CN170" s="631"/>
      <c r="CO170" s="631"/>
      <c r="CP170" s="631"/>
      <c r="CQ170" s="631"/>
      <c r="CR170" s="631"/>
      <c r="CS170" s="631"/>
      <c r="CT170" s="631"/>
      <c r="CU170" s="631"/>
      <c r="CV170" s="631"/>
      <c r="CW170" s="631"/>
      <c r="CX170" s="631"/>
      <c r="CY170" s="631"/>
      <c r="CZ170" s="631"/>
      <c r="DA170" s="631"/>
      <c r="DB170" s="631"/>
      <c r="DC170" s="631"/>
      <c r="DD170" s="631"/>
      <c r="DE170" s="631"/>
      <c r="DF170" s="631"/>
      <c r="DG170" s="631"/>
      <c r="DH170" s="631"/>
      <c r="DI170" s="631"/>
      <c r="DJ170" s="631"/>
      <c r="DK170" s="631"/>
      <c r="DL170" s="631"/>
      <c r="DM170" s="631"/>
      <c r="DN170" s="631"/>
      <c r="DO170" s="631"/>
      <c r="DP170" s="631"/>
      <c r="DQ170" s="631"/>
      <c r="DR170" s="631"/>
      <c r="DS170" s="631"/>
      <c r="DT170" s="631"/>
      <c r="DU170" s="631"/>
      <c r="DV170" s="631"/>
      <c r="DW170" s="631"/>
      <c r="DX170" s="631"/>
      <c r="DY170" s="631"/>
      <c r="DZ170" s="631"/>
      <c r="EA170" s="631"/>
      <c r="EB170" s="631"/>
      <c r="EC170" s="632"/>
      <c r="ED170" s="182" t="str">
        <f t="shared" si="2"/>
        <v>xxxxxxxxxxxxxxxxxxxxxxxxxxxxxxxxxxxxxxxxxxxxxxxxxxxxxxxxxxxxxxxxxxxxxxxxxxxxxxxxxxxxxxxxxxxxxxxxxxxxxxxxxxxxxxxxxxxxxxxxxxxxxxxx</v>
      </c>
    </row>
    <row r="171" spans="1:134" ht="13" x14ac:dyDescent="0.3">
      <c r="A171" s="230"/>
      <c r="B171" s="232" t="s">
        <v>237</v>
      </c>
      <c r="C171" s="868"/>
      <c r="D171" s="869"/>
      <c r="E171" s="869"/>
      <c r="F171" s="869"/>
      <c r="G171" s="616"/>
      <c r="H171" s="616"/>
      <c r="I171" s="616"/>
      <c r="J171" s="616"/>
      <c r="K171" s="616"/>
      <c r="L171" s="616"/>
      <c r="M171" s="616"/>
      <c r="N171" s="616"/>
      <c r="O171" s="616"/>
      <c r="P171" s="616"/>
      <c r="Q171" s="616"/>
      <c r="R171" s="616"/>
      <c r="S171" s="616"/>
      <c r="T171" s="616"/>
      <c r="U171" s="616"/>
      <c r="V171" s="616"/>
      <c r="W171" s="616"/>
      <c r="X171" s="616"/>
      <c r="Y171" s="616"/>
      <c r="Z171" s="616"/>
      <c r="AA171" s="616"/>
      <c r="AB171" s="616"/>
      <c r="AC171" s="616"/>
      <c r="AD171" s="616"/>
      <c r="AE171" s="616"/>
      <c r="AF171" s="616"/>
      <c r="AG171" s="616"/>
      <c r="AH171" s="616"/>
      <c r="AI171" s="616"/>
      <c r="AJ171" s="616"/>
      <c r="AK171" s="616"/>
      <c r="AL171" s="616"/>
      <c r="AM171" s="616"/>
      <c r="AN171" s="616"/>
      <c r="AO171" s="616"/>
      <c r="AP171" s="616"/>
      <c r="AQ171" s="616"/>
      <c r="AR171" s="616"/>
      <c r="AS171" s="616"/>
      <c r="AT171" s="616"/>
      <c r="AU171" s="616"/>
      <c r="AV171" s="616"/>
      <c r="AW171" s="616"/>
      <c r="AX171" s="616"/>
      <c r="AY171" s="616"/>
      <c r="AZ171" s="616"/>
      <c r="BA171" s="616"/>
      <c r="BB171" s="616"/>
      <c r="BC171" s="616"/>
      <c r="BD171" s="616"/>
      <c r="BE171" s="616"/>
      <c r="BF171" s="616"/>
      <c r="BG171" s="616"/>
      <c r="BH171" s="616"/>
      <c r="BI171" s="616"/>
      <c r="BJ171" s="616"/>
      <c r="BK171" s="616"/>
      <c r="BL171" s="616"/>
      <c r="BM171" s="616"/>
      <c r="BN171" s="616"/>
      <c r="BO171" s="616"/>
      <c r="BP171" s="616"/>
      <c r="BQ171" s="616"/>
      <c r="BR171" s="616"/>
      <c r="BS171" s="616"/>
      <c r="BT171" s="616"/>
      <c r="BU171" s="616"/>
      <c r="BV171" s="616"/>
      <c r="BW171" s="616"/>
      <c r="BX171" s="616"/>
      <c r="BY171" s="616"/>
      <c r="BZ171" s="616"/>
      <c r="CA171" s="616"/>
      <c r="CB171" s="616"/>
      <c r="CC171" s="616"/>
      <c r="CD171" s="616"/>
      <c r="CE171" s="616"/>
      <c r="CF171" s="616"/>
      <c r="CG171" s="616"/>
      <c r="CH171" s="616"/>
      <c r="CI171" s="616"/>
      <c r="CJ171" s="616"/>
      <c r="CK171" s="616"/>
      <c r="CL171" s="616"/>
      <c r="CM171" s="616"/>
      <c r="CN171" s="616"/>
      <c r="CO171" s="616"/>
      <c r="CP171" s="616"/>
      <c r="CQ171" s="616"/>
      <c r="CR171" s="616"/>
      <c r="CS171" s="616"/>
      <c r="CT171" s="616"/>
      <c r="CU171" s="616"/>
      <c r="CV171" s="616"/>
      <c r="CW171" s="616"/>
      <c r="CX171" s="616"/>
      <c r="CY171" s="616"/>
      <c r="CZ171" s="616"/>
      <c r="DA171" s="616"/>
      <c r="DB171" s="616"/>
      <c r="DC171" s="616"/>
      <c r="DD171" s="616"/>
      <c r="DE171" s="616"/>
      <c r="DF171" s="616"/>
      <c r="DG171" s="616"/>
      <c r="DH171" s="616"/>
      <c r="DI171" s="616"/>
      <c r="DJ171" s="616"/>
      <c r="DK171" s="616"/>
      <c r="DL171" s="616"/>
      <c r="DM171" s="616"/>
      <c r="DN171" s="616"/>
      <c r="DO171" s="616"/>
      <c r="DP171" s="616"/>
      <c r="DQ171" s="616"/>
      <c r="DR171" s="616"/>
      <c r="DS171" s="616"/>
      <c r="DT171" s="616"/>
      <c r="DU171" s="616"/>
      <c r="DV171" s="616"/>
      <c r="DW171" s="616"/>
      <c r="DX171" s="616"/>
      <c r="DY171" s="616"/>
      <c r="DZ171" s="616"/>
      <c r="EA171" s="616"/>
      <c r="EB171" s="616"/>
      <c r="EC171" s="617"/>
      <c r="ED171" s="182" t="str">
        <f t="shared" si="2"/>
        <v>xxxxxxxxxxxxxxxxxxxxxxxxxxxxxxxxxxxxxxxxxxxxxxxxxxxxxxxxxxxxxxxxxxxxxxxxxxxxxxxxxxxxxxxxxxxxxxxxxxxxxxxxxxxxxxxxxxxxxxxxxxxxxxxx</v>
      </c>
    </row>
    <row r="172" spans="1:134" ht="13" x14ac:dyDescent="0.3">
      <c r="A172" s="191"/>
      <c r="B172" s="561" t="s">
        <v>213</v>
      </c>
      <c r="C172" s="865"/>
      <c r="D172" s="867"/>
      <c r="E172" s="867"/>
      <c r="F172" s="867"/>
      <c r="G172" s="613"/>
      <c r="H172" s="613"/>
      <c r="I172" s="613"/>
      <c r="J172" s="613"/>
      <c r="K172" s="613"/>
      <c r="L172" s="613"/>
      <c r="M172" s="613"/>
      <c r="N172" s="613"/>
      <c r="O172" s="613"/>
      <c r="P172" s="613"/>
      <c r="Q172" s="613"/>
      <c r="R172" s="613"/>
      <c r="S172" s="613"/>
      <c r="T172" s="613"/>
      <c r="U172" s="613"/>
      <c r="V172" s="613"/>
      <c r="W172" s="613"/>
      <c r="X172" s="613"/>
      <c r="Y172" s="613"/>
      <c r="Z172" s="613"/>
      <c r="AA172" s="613"/>
      <c r="AB172" s="613"/>
      <c r="AC172" s="613"/>
      <c r="AD172" s="613"/>
      <c r="AE172" s="613"/>
      <c r="AF172" s="613"/>
      <c r="AG172" s="613"/>
      <c r="AH172" s="613"/>
      <c r="AI172" s="613"/>
      <c r="AJ172" s="613"/>
      <c r="AK172" s="613"/>
      <c r="AL172" s="613"/>
      <c r="AM172" s="613"/>
      <c r="AN172" s="613"/>
      <c r="AO172" s="613"/>
      <c r="AP172" s="613"/>
      <c r="AQ172" s="613"/>
      <c r="AR172" s="613"/>
      <c r="AS172" s="613"/>
      <c r="AT172" s="613"/>
      <c r="AU172" s="613"/>
      <c r="AV172" s="613"/>
      <c r="AW172" s="613"/>
      <c r="AX172" s="613"/>
      <c r="AY172" s="613"/>
      <c r="AZ172" s="613"/>
      <c r="BA172" s="613"/>
      <c r="BB172" s="613"/>
      <c r="BC172" s="613"/>
      <c r="BD172" s="613"/>
      <c r="BE172" s="613"/>
      <c r="BF172" s="613"/>
      <c r="BG172" s="613"/>
      <c r="BH172" s="613"/>
      <c r="BI172" s="613"/>
      <c r="BJ172" s="613"/>
      <c r="BK172" s="613"/>
      <c r="BL172" s="613"/>
      <c r="BM172" s="613"/>
      <c r="BN172" s="613"/>
      <c r="BO172" s="613"/>
      <c r="BP172" s="613"/>
      <c r="BQ172" s="613"/>
      <c r="BR172" s="613"/>
      <c r="BS172" s="613"/>
      <c r="BT172" s="613"/>
      <c r="BU172" s="613"/>
      <c r="BV172" s="613"/>
      <c r="BW172" s="613"/>
      <c r="BX172" s="613"/>
      <c r="BY172" s="613"/>
      <c r="BZ172" s="613"/>
      <c r="CA172" s="613"/>
      <c r="CB172" s="613"/>
      <c r="CC172" s="613"/>
      <c r="CD172" s="613"/>
      <c r="CE172" s="613"/>
      <c r="CF172" s="613"/>
      <c r="CG172" s="613"/>
      <c r="CH172" s="613"/>
      <c r="CI172" s="613"/>
      <c r="CJ172" s="613"/>
      <c r="CK172" s="613"/>
      <c r="CL172" s="613"/>
      <c r="CM172" s="613"/>
      <c r="CN172" s="613"/>
      <c r="CO172" s="613"/>
      <c r="CP172" s="613"/>
      <c r="CQ172" s="613"/>
      <c r="CR172" s="613"/>
      <c r="CS172" s="613"/>
      <c r="CT172" s="613"/>
      <c r="CU172" s="613"/>
      <c r="CV172" s="613"/>
      <c r="CW172" s="613"/>
      <c r="CX172" s="613"/>
      <c r="CY172" s="613"/>
      <c r="CZ172" s="613"/>
      <c r="DA172" s="613"/>
      <c r="DB172" s="613"/>
      <c r="DC172" s="613"/>
      <c r="DD172" s="613"/>
      <c r="DE172" s="613"/>
      <c r="DF172" s="613"/>
      <c r="DG172" s="613"/>
      <c r="DH172" s="613"/>
      <c r="DI172" s="613"/>
      <c r="DJ172" s="613"/>
      <c r="DK172" s="613"/>
      <c r="DL172" s="613"/>
      <c r="DM172" s="613"/>
      <c r="DN172" s="613"/>
      <c r="DO172" s="613"/>
      <c r="DP172" s="613"/>
      <c r="DQ172" s="613"/>
      <c r="DR172" s="613"/>
      <c r="DS172" s="613"/>
      <c r="DT172" s="613"/>
      <c r="DU172" s="613"/>
      <c r="DV172" s="613"/>
      <c r="DW172" s="613"/>
      <c r="DX172" s="613"/>
      <c r="DY172" s="613"/>
      <c r="DZ172" s="613"/>
      <c r="EA172" s="613"/>
      <c r="EB172" s="613"/>
      <c r="EC172" s="614"/>
      <c r="ED172" s="182" t="str">
        <f t="shared" si="2"/>
        <v>xxxxxxxxxxxxxxxxxxxxxxxxxxxxxxxxxxxxxxxxxxxxxxxxxxxxxxxxxxxxxxxxxxxxxxxxxxxxxxxxxxxxxxxxxxxxxxxxxxxxxxxxxxxxxxxxxxxxxxxxxxxxxxxx</v>
      </c>
    </row>
    <row r="173" spans="1:134" x14ac:dyDescent="0.25">
      <c r="A173" s="191">
        <v>5562</v>
      </c>
      <c r="B173" s="227" t="s">
        <v>238</v>
      </c>
      <c r="C173" s="865">
        <f>SUMPRODUCT(SUMIF('Sch Parent Trial Balance Input'!$A:$A,'Sch Parent TB Converter'!$G173:$EC173,'Sch Parent Trial Balance Input'!C:C))</f>
        <v>0</v>
      </c>
      <c r="D173" s="865">
        <f>SUMPRODUCT(SUMIF('Sch Parent Trial Balance Input'!$A:$A,'Sch Parent TB Converter'!$G173:$EC173,'Sch Parent Trial Balance Input'!D:D))</f>
        <v>0</v>
      </c>
      <c r="E173" s="865">
        <f>SUMPRODUCT(SUMIF('Sch Parent Trial Balance Input'!$A:$A,'Sch Parent TB Converter'!$G173:$EC173,'Sch Parent Trial Balance Input'!E:E))</f>
        <v>0</v>
      </c>
      <c r="F173" s="865">
        <f>SUMPRODUCT(SUMIF('Sch Parent Trial Balance Input'!$A:$A,'Sch Parent TB Converter'!$G173:$EC173,'Sch Parent Trial Balance Input'!F:F))</f>
        <v>0</v>
      </c>
      <c r="G173" s="132"/>
      <c r="H173" s="132"/>
      <c r="I173" s="132"/>
      <c r="J173" s="132"/>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132"/>
      <c r="BF173" s="132"/>
      <c r="BG173" s="132"/>
      <c r="BH173" s="132"/>
      <c r="BI173" s="132"/>
      <c r="BJ173" s="132"/>
      <c r="BK173" s="132"/>
      <c r="BL173" s="132"/>
      <c r="BM173" s="132"/>
      <c r="BN173" s="132"/>
      <c r="BO173" s="132"/>
      <c r="BP173" s="132"/>
      <c r="BQ173" s="132"/>
      <c r="BR173" s="132"/>
      <c r="BS173" s="132"/>
      <c r="BT173" s="132"/>
      <c r="BU173" s="132"/>
      <c r="BV173" s="132"/>
      <c r="BW173" s="132"/>
      <c r="BX173" s="132"/>
      <c r="BY173" s="132"/>
      <c r="BZ173" s="132"/>
      <c r="CA173" s="132"/>
      <c r="CB173" s="132"/>
      <c r="CC173" s="132"/>
      <c r="CD173" s="132"/>
      <c r="CE173" s="132"/>
      <c r="CF173" s="132"/>
      <c r="CG173" s="132"/>
      <c r="CH173" s="132"/>
      <c r="CI173" s="132"/>
      <c r="CJ173" s="132"/>
      <c r="CK173" s="132"/>
      <c r="CL173" s="132"/>
      <c r="CM173" s="132"/>
      <c r="CN173" s="132"/>
      <c r="CO173" s="132"/>
      <c r="CP173" s="132"/>
      <c r="CQ173" s="132"/>
      <c r="CR173" s="132"/>
      <c r="CS173" s="132"/>
      <c r="CT173" s="132"/>
      <c r="CU173" s="132"/>
      <c r="CV173" s="132"/>
      <c r="CW173" s="132"/>
      <c r="CX173" s="132"/>
      <c r="CY173" s="132"/>
      <c r="CZ173" s="132"/>
      <c r="DA173" s="132"/>
      <c r="DB173" s="132"/>
      <c r="DC173" s="132"/>
      <c r="DD173" s="132"/>
      <c r="DE173" s="132"/>
      <c r="DF173" s="132"/>
      <c r="DG173" s="132"/>
      <c r="DH173" s="132"/>
      <c r="DI173" s="132"/>
      <c r="DJ173" s="132"/>
      <c r="DK173" s="132"/>
      <c r="DL173" s="132"/>
      <c r="DM173" s="132"/>
      <c r="DN173" s="132"/>
      <c r="DO173" s="132"/>
      <c r="DP173" s="132"/>
      <c r="DQ173" s="132"/>
      <c r="DR173" s="132"/>
      <c r="DS173" s="132"/>
      <c r="DT173" s="132"/>
      <c r="DU173" s="132"/>
      <c r="DV173" s="132"/>
      <c r="DW173" s="132"/>
      <c r="DX173" s="132"/>
      <c r="DY173" s="132"/>
      <c r="DZ173" s="132"/>
      <c r="EA173" s="132"/>
      <c r="EB173" s="132"/>
      <c r="EC173" s="615"/>
      <c r="ED173" s="182" t="str">
        <f t="shared" si="2"/>
        <v>xxxxxxxxxxxxxxxxxxxxxxxxxxxxxxxxxxxxxxxxxxxxxxxxxxxxxxxxxxxxxxxxxxxxxxxxxxxxxxxxxxxxxxxxxxxxxxxxxxxxxxxxxxxxxxxxxxxxxxxxxxxxxxxx</v>
      </c>
    </row>
    <row r="174" spans="1:134" x14ac:dyDescent="0.25">
      <c r="A174" s="191">
        <v>5564</v>
      </c>
      <c r="B174" s="227" t="s">
        <v>137</v>
      </c>
      <c r="C174" s="865">
        <f>SUMPRODUCT(SUMIF('Sch Parent Trial Balance Input'!$A:$A,'Sch Parent TB Converter'!$G174:$EC174,'Sch Parent Trial Balance Input'!C:C))</f>
        <v>0</v>
      </c>
      <c r="D174" s="865">
        <f>SUMPRODUCT(SUMIF('Sch Parent Trial Balance Input'!$A:$A,'Sch Parent TB Converter'!$G174:$EC174,'Sch Parent Trial Balance Input'!D:D))</f>
        <v>0</v>
      </c>
      <c r="E174" s="865">
        <f>SUMPRODUCT(SUMIF('Sch Parent Trial Balance Input'!$A:$A,'Sch Parent TB Converter'!$G174:$EC174,'Sch Parent Trial Balance Input'!E:E))</f>
        <v>0</v>
      </c>
      <c r="F174" s="865">
        <f>SUMPRODUCT(SUMIF('Sch Parent Trial Balance Input'!$A:$A,'Sch Parent TB Converter'!$G174:$EC174,'Sch Parent Trial Balance Input'!F:F))</f>
        <v>0</v>
      </c>
      <c r="G174" s="132"/>
      <c r="H174" s="132"/>
      <c r="I174" s="132"/>
      <c r="J174" s="132"/>
      <c r="K174" s="132"/>
      <c r="L174" s="132"/>
      <c r="M174" s="132"/>
      <c r="N174" s="132"/>
      <c r="O174" s="132"/>
      <c r="P174" s="132"/>
      <c r="Q174" s="132"/>
      <c r="R174" s="132"/>
      <c r="S174" s="132"/>
      <c r="T174" s="132"/>
      <c r="U174" s="132"/>
      <c r="V174" s="132"/>
      <c r="W174" s="132"/>
      <c r="X174" s="132"/>
      <c r="Y174" s="132"/>
      <c r="Z174" s="132"/>
      <c r="AA174" s="132"/>
      <c r="AB174" s="132"/>
      <c r="AC174" s="132"/>
      <c r="AD174" s="132"/>
      <c r="AE174" s="132"/>
      <c r="AF174" s="132"/>
      <c r="AG174" s="132"/>
      <c r="AH174" s="132"/>
      <c r="AI174" s="132"/>
      <c r="AJ174" s="132"/>
      <c r="AK174" s="132"/>
      <c r="AL174" s="132"/>
      <c r="AM174" s="132"/>
      <c r="AN174" s="132"/>
      <c r="AO174" s="132"/>
      <c r="AP174" s="132"/>
      <c r="AQ174" s="132"/>
      <c r="AR174" s="132"/>
      <c r="AS174" s="132"/>
      <c r="AT174" s="132"/>
      <c r="AU174" s="132"/>
      <c r="AV174" s="132"/>
      <c r="AW174" s="132"/>
      <c r="AX174" s="132"/>
      <c r="AY174" s="132"/>
      <c r="AZ174" s="132"/>
      <c r="BA174" s="132"/>
      <c r="BB174" s="132"/>
      <c r="BC174" s="132"/>
      <c r="BD174" s="132"/>
      <c r="BE174" s="132"/>
      <c r="BF174" s="132"/>
      <c r="BG174" s="132"/>
      <c r="BH174" s="132"/>
      <c r="BI174" s="132"/>
      <c r="BJ174" s="132"/>
      <c r="BK174" s="132"/>
      <c r="BL174" s="132"/>
      <c r="BM174" s="132"/>
      <c r="BN174" s="132"/>
      <c r="BO174" s="132"/>
      <c r="BP174" s="132"/>
      <c r="BQ174" s="132"/>
      <c r="BR174" s="132"/>
      <c r="BS174" s="132"/>
      <c r="BT174" s="132"/>
      <c r="BU174" s="132"/>
      <c r="BV174" s="132"/>
      <c r="BW174" s="132"/>
      <c r="BX174" s="132"/>
      <c r="BY174" s="132"/>
      <c r="BZ174" s="132"/>
      <c r="CA174" s="132"/>
      <c r="CB174" s="132"/>
      <c r="CC174" s="132"/>
      <c r="CD174" s="132"/>
      <c r="CE174" s="132"/>
      <c r="CF174" s="132"/>
      <c r="CG174" s="132"/>
      <c r="CH174" s="132"/>
      <c r="CI174" s="132"/>
      <c r="CJ174" s="132"/>
      <c r="CK174" s="132"/>
      <c r="CL174" s="132"/>
      <c r="CM174" s="132"/>
      <c r="CN174" s="132"/>
      <c r="CO174" s="132"/>
      <c r="CP174" s="132"/>
      <c r="CQ174" s="132"/>
      <c r="CR174" s="132"/>
      <c r="CS174" s="132"/>
      <c r="CT174" s="132"/>
      <c r="CU174" s="132"/>
      <c r="CV174" s="132"/>
      <c r="CW174" s="132"/>
      <c r="CX174" s="132"/>
      <c r="CY174" s="132"/>
      <c r="CZ174" s="132"/>
      <c r="DA174" s="132"/>
      <c r="DB174" s="132"/>
      <c r="DC174" s="132"/>
      <c r="DD174" s="132"/>
      <c r="DE174" s="132"/>
      <c r="DF174" s="132"/>
      <c r="DG174" s="132"/>
      <c r="DH174" s="132"/>
      <c r="DI174" s="132"/>
      <c r="DJ174" s="132"/>
      <c r="DK174" s="132"/>
      <c r="DL174" s="132"/>
      <c r="DM174" s="132"/>
      <c r="DN174" s="132"/>
      <c r="DO174" s="132"/>
      <c r="DP174" s="132"/>
      <c r="DQ174" s="132"/>
      <c r="DR174" s="132"/>
      <c r="DS174" s="132"/>
      <c r="DT174" s="132"/>
      <c r="DU174" s="132"/>
      <c r="DV174" s="132"/>
      <c r="DW174" s="132"/>
      <c r="DX174" s="132"/>
      <c r="DY174" s="132"/>
      <c r="DZ174" s="132"/>
      <c r="EA174" s="132"/>
      <c r="EB174" s="132"/>
      <c r="EC174" s="615"/>
      <c r="ED174" s="182" t="str">
        <f t="shared" ref="ED174" si="3">CONCATENATE("x",G174,"x",H174,"x",I174,"x",J174,"x",K174,"x",L174,"x",M174,"x",N174,"x",O174,"x",P174,"x",Q174,"x",R174,"x",S174,"x",T174,"x",U174,"x",V174,"x",W174,"x",X174,"x",Y174,"x",Z174,"x",AA174,"x",AB174,"x",AC174,"x",AD174,"x",AE174,"x",AF174,"x",AG174,"x",AH174,"x",AI174,"x",AJ174,"x",AK174,"x",AL174,"x",AM174,"x",AN174,"x",AO174,"x",AP174,"x",AQ174,"x",AR174,"x",AS174,"x",AT174,"x",AU174,"x",AV174,"x",AW174,"x",AX174,"x",AY174,"x",AZ174,"x",BA174,"x",BB174,"x",BC174,"x",BD174,"x",BE174,"x",BF174,"x",BG174,"x",BH174,"x",BI174,"x",BJ174,"x",BK174,"x",BL174,"x",BM174,"x",BN174,"x",BO174,"x",BP174,"x",BQ174,"x",BR174,"x",BS174,"x",BT174,"x",BU174,"x",BV174,"x",BW174,"x",BX174,"x",BY174,"x",BZ174,"x",CA174,"x",CB174,"x",CC174,"x",CD174,"x",CE174,"x",CF174,"x",CG174,"x",CH174,"x",CI174,"x",CJ174,"x",CK174,"x",CL174,"x",CM174,"x",CN174,"x",CO174,"x",CP174,"x",CQ174,"x",CR174,"x",CS174,"x",CT174,"x",CU174,"x",CV174,"x",CW174,"x",CX174,"x",CY174,"x",CZ174,"x",DA174,"x",DB174,"x",DC174,"x",DD174,"x",DE174,"x",DF174,"x",DG174,"x",DH174,"x",DI174,"x",DJ174,"x",DK174,"x",DL174,"x",DM174,"x",DN174,"x",DO174,"x",DP174,"x",DQ174,"x",DR174,"x",DS174,"x",DT174,"x",DU174,"x",DV174,"x",DW174,"x",DX174,"x",DY174,"x",DZ174,"x",EA174,"x",EB174,"x",EC174,"x")</f>
        <v>xxxxxxxxxxxxxxxxxxxxxxxxxxxxxxxxxxxxxxxxxxxxxxxxxxxxxxxxxxxxxxxxxxxxxxxxxxxxxxxxxxxxxxxxxxxxxxxxxxxxxxxxxxxxxxxxxxxxxxxxxxxxxxxx</v>
      </c>
    </row>
    <row r="175" spans="1:134" x14ac:dyDescent="0.25">
      <c r="A175" s="191">
        <v>5567</v>
      </c>
      <c r="B175" s="227" t="s">
        <v>239</v>
      </c>
      <c r="C175" s="865">
        <f>SUMPRODUCT(SUMIF('Sch Parent Trial Balance Input'!$A:$A,'Sch Parent TB Converter'!$G175:$EC175,'Sch Parent Trial Balance Input'!C:C))</f>
        <v>0</v>
      </c>
      <c r="D175" s="865">
        <f>SUMPRODUCT(SUMIF('Sch Parent Trial Balance Input'!$A:$A,'Sch Parent TB Converter'!$G175:$EC175,'Sch Parent Trial Balance Input'!D:D))</f>
        <v>0</v>
      </c>
      <c r="E175" s="865">
        <f>SUMPRODUCT(SUMIF('Sch Parent Trial Balance Input'!$A:$A,'Sch Parent TB Converter'!$G175:$EC175,'Sch Parent Trial Balance Input'!E:E))</f>
        <v>0</v>
      </c>
      <c r="F175" s="865">
        <f>SUMPRODUCT(SUMIF('Sch Parent Trial Balance Input'!$A:$A,'Sch Parent TB Converter'!$G175:$EC175,'Sch Parent Trial Balance Input'!F:F))</f>
        <v>0</v>
      </c>
      <c r="G175" s="132"/>
      <c r="H175" s="132"/>
      <c r="I175" s="132"/>
      <c r="J175" s="132"/>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132"/>
      <c r="BF175" s="132"/>
      <c r="BG175" s="132"/>
      <c r="BH175" s="132"/>
      <c r="BI175" s="132"/>
      <c r="BJ175" s="132"/>
      <c r="BK175" s="132"/>
      <c r="BL175" s="132"/>
      <c r="BM175" s="132"/>
      <c r="BN175" s="132"/>
      <c r="BO175" s="132"/>
      <c r="BP175" s="132"/>
      <c r="BQ175" s="132"/>
      <c r="BR175" s="132"/>
      <c r="BS175" s="132"/>
      <c r="BT175" s="132"/>
      <c r="BU175" s="132"/>
      <c r="BV175" s="132"/>
      <c r="BW175" s="132"/>
      <c r="BX175" s="132"/>
      <c r="BY175" s="132"/>
      <c r="BZ175" s="132"/>
      <c r="CA175" s="132"/>
      <c r="CB175" s="132"/>
      <c r="CC175" s="132"/>
      <c r="CD175" s="132"/>
      <c r="CE175" s="132"/>
      <c r="CF175" s="132"/>
      <c r="CG175" s="132"/>
      <c r="CH175" s="132"/>
      <c r="CI175" s="132"/>
      <c r="CJ175" s="132"/>
      <c r="CK175" s="132"/>
      <c r="CL175" s="132"/>
      <c r="CM175" s="132"/>
      <c r="CN175" s="132"/>
      <c r="CO175" s="132"/>
      <c r="CP175" s="132"/>
      <c r="CQ175" s="132"/>
      <c r="CR175" s="132"/>
      <c r="CS175" s="132"/>
      <c r="CT175" s="132"/>
      <c r="CU175" s="132"/>
      <c r="CV175" s="132"/>
      <c r="CW175" s="132"/>
      <c r="CX175" s="132"/>
      <c r="CY175" s="132"/>
      <c r="CZ175" s="132"/>
      <c r="DA175" s="132"/>
      <c r="DB175" s="132"/>
      <c r="DC175" s="132"/>
      <c r="DD175" s="132"/>
      <c r="DE175" s="132"/>
      <c r="DF175" s="132"/>
      <c r="DG175" s="132"/>
      <c r="DH175" s="132"/>
      <c r="DI175" s="132"/>
      <c r="DJ175" s="132"/>
      <c r="DK175" s="132"/>
      <c r="DL175" s="132"/>
      <c r="DM175" s="132"/>
      <c r="DN175" s="132"/>
      <c r="DO175" s="132"/>
      <c r="DP175" s="132"/>
      <c r="DQ175" s="132"/>
      <c r="DR175" s="132"/>
      <c r="DS175" s="132"/>
      <c r="DT175" s="132"/>
      <c r="DU175" s="132"/>
      <c r="DV175" s="132"/>
      <c r="DW175" s="132"/>
      <c r="DX175" s="132"/>
      <c r="DY175" s="132"/>
      <c r="DZ175" s="132"/>
      <c r="EA175" s="132"/>
      <c r="EB175" s="132"/>
      <c r="EC175" s="615"/>
      <c r="ED175" s="182" t="str">
        <f t="shared" si="2"/>
        <v>xxxxxxxxxxxxxxxxxxxxxxxxxxxxxxxxxxxxxxxxxxxxxxxxxxxxxxxxxxxxxxxxxxxxxxxxxxxxxxxxxxxxxxxxxxxxxxxxxxxxxxxxxxxxxxxxxxxxxxxxxxxxxxxx</v>
      </c>
    </row>
    <row r="176" spans="1:134" x14ac:dyDescent="0.25">
      <c r="A176" s="191"/>
      <c r="B176" s="5"/>
      <c r="C176" s="865"/>
      <c r="D176" s="867"/>
      <c r="E176" s="867"/>
      <c r="F176" s="867"/>
      <c r="G176" s="132"/>
      <c r="H176" s="132"/>
      <c r="I176" s="132"/>
      <c r="J176" s="132"/>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132"/>
      <c r="BF176" s="132"/>
      <c r="BG176" s="132"/>
      <c r="BH176" s="132"/>
      <c r="BI176" s="132"/>
      <c r="BJ176" s="132"/>
      <c r="BK176" s="132"/>
      <c r="BL176" s="132"/>
      <c r="BM176" s="132"/>
      <c r="BN176" s="132"/>
      <c r="BO176" s="132"/>
      <c r="BP176" s="132"/>
      <c r="BQ176" s="132"/>
      <c r="BR176" s="132"/>
      <c r="BS176" s="132"/>
      <c r="BT176" s="132"/>
      <c r="BU176" s="132"/>
      <c r="BV176" s="132"/>
      <c r="BW176" s="132"/>
      <c r="BX176" s="132"/>
      <c r="BY176" s="132"/>
      <c r="BZ176" s="132"/>
      <c r="CA176" s="132"/>
      <c r="CB176" s="132"/>
      <c r="CC176" s="132"/>
      <c r="CD176" s="132"/>
      <c r="CE176" s="132"/>
      <c r="CF176" s="132"/>
      <c r="CG176" s="132"/>
      <c r="CH176" s="132"/>
      <c r="CI176" s="132"/>
      <c r="CJ176" s="132"/>
      <c r="CK176" s="132"/>
      <c r="CL176" s="132"/>
      <c r="CM176" s="132"/>
      <c r="CN176" s="132"/>
      <c r="CO176" s="132"/>
      <c r="CP176" s="132"/>
      <c r="CQ176" s="132"/>
      <c r="CR176" s="132"/>
      <c r="CS176" s="132"/>
      <c r="CT176" s="132"/>
      <c r="CU176" s="132"/>
      <c r="CV176" s="132"/>
      <c r="CW176" s="132"/>
      <c r="CX176" s="132"/>
      <c r="CY176" s="132"/>
      <c r="CZ176" s="132"/>
      <c r="DA176" s="132"/>
      <c r="DB176" s="132"/>
      <c r="DC176" s="132"/>
      <c r="DD176" s="132"/>
      <c r="DE176" s="132"/>
      <c r="DF176" s="132"/>
      <c r="DG176" s="132"/>
      <c r="DH176" s="132"/>
      <c r="DI176" s="132"/>
      <c r="DJ176" s="132"/>
      <c r="DK176" s="132"/>
      <c r="DL176" s="132"/>
      <c r="DM176" s="132"/>
      <c r="DN176" s="132"/>
      <c r="DO176" s="132"/>
      <c r="DP176" s="132"/>
      <c r="DQ176" s="132"/>
      <c r="DR176" s="132"/>
      <c r="DS176" s="132"/>
      <c r="DT176" s="132"/>
      <c r="DU176" s="132"/>
      <c r="DV176" s="132"/>
      <c r="DW176" s="132"/>
      <c r="DX176" s="132"/>
      <c r="DY176" s="132"/>
      <c r="DZ176" s="132"/>
      <c r="EA176" s="132"/>
      <c r="EB176" s="132"/>
      <c r="EC176" s="615"/>
      <c r="ED176" s="182" t="str">
        <f t="shared" si="2"/>
        <v>xxxxxxxxxxxxxxxxxxxxxxxxxxxxxxxxxxxxxxxxxxxxxxxxxxxxxxxxxxxxxxxxxxxxxxxxxxxxxxxxxxxxxxxxxxxxxxxxxxxxxxxxxxxxxxxxxxxxxxxxxxxxxxxx</v>
      </c>
    </row>
    <row r="177" spans="1:134" ht="13" x14ac:dyDescent="0.3">
      <c r="A177" s="230"/>
      <c r="B177" s="232" t="s">
        <v>240</v>
      </c>
      <c r="C177" s="868"/>
      <c r="D177" s="869"/>
      <c r="E177" s="869"/>
      <c r="F177" s="869"/>
      <c r="G177" s="616"/>
      <c r="H177" s="616"/>
      <c r="I177" s="616"/>
      <c r="J177" s="616"/>
      <c r="K177" s="616"/>
      <c r="L177" s="616"/>
      <c r="M177" s="616"/>
      <c r="N177" s="616"/>
      <c r="O177" s="616"/>
      <c r="P177" s="616"/>
      <c r="Q177" s="616"/>
      <c r="R177" s="616"/>
      <c r="S177" s="616"/>
      <c r="T177" s="616"/>
      <c r="U177" s="616"/>
      <c r="V177" s="616"/>
      <c r="W177" s="616"/>
      <c r="X177" s="616"/>
      <c r="Y177" s="616"/>
      <c r="Z177" s="616"/>
      <c r="AA177" s="616"/>
      <c r="AB177" s="616"/>
      <c r="AC177" s="616"/>
      <c r="AD177" s="616"/>
      <c r="AE177" s="616"/>
      <c r="AF177" s="616"/>
      <c r="AG177" s="616"/>
      <c r="AH177" s="616"/>
      <c r="AI177" s="616"/>
      <c r="AJ177" s="616"/>
      <c r="AK177" s="616"/>
      <c r="AL177" s="616"/>
      <c r="AM177" s="616"/>
      <c r="AN177" s="616"/>
      <c r="AO177" s="616"/>
      <c r="AP177" s="616"/>
      <c r="AQ177" s="616"/>
      <c r="AR177" s="616"/>
      <c r="AS177" s="616"/>
      <c r="AT177" s="616"/>
      <c r="AU177" s="616"/>
      <c r="AV177" s="616"/>
      <c r="AW177" s="616"/>
      <c r="AX177" s="616"/>
      <c r="AY177" s="616"/>
      <c r="AZ177" s="616"/>
      <c r="BA177" s="616"/>
      <c r="BB177" s="616"/>
      <c r="BC177" s="616"/>
      <c r="BD177" s="616"/>
      <c r="BE177" s="616"/>
      <c r="BF177" s="616"/>
      <c r="BG177" s="616"/>
      <c r="BH177" s="616"/>
      <c r="BI177" s="616"/>
      <c r="BJ177" s="616"/>
      <c r="BK177" s="616"/>
      <c r="BL177" s="616"/>
      <c r="BM177" s="616"/>
      <c r="BN177" s="616"/>
      <c r="BO177" s="616"/>
      <c r="BP177" s="616"/>
      <c r="BQ177" s="616"/>
      <c r="BR177" s="616"/>
      <c r="BS177" s="616"/>
      <c r="BT177" s="616"/>
      <c r="BU177" s="616"/>
      <c r="BV177" s="616"/>
      <c r="BW177" s="616"/>
      <c r="BX177" s="616"/>
      <c r="BY177" s="616"/>
      <c r="BZ177" s="616"/>
      <c r="CA177" s="616"/>
      <c r="CB177" s="616"/>
      <c r="CC177" s="616"/>
      <c r="CD177" s="616"/>
      <c r="CE177" s="616"/>
      <c r="CF177" s="616"/>
      <c r="CG177" s="616"/>
      <c r="CH177" s="616"/>
      <c r="CI177" s="616"/>
      <c r="CJ177" s="616"/>
      <c r="CK177" s="616"/>
      <c r="CL177" s="616"/>
      <c r="CM177" s="616"/>
      <c r="CN177" s="616"/>
      <c r="CO177" s="616"/>
      <c r="CP177" s="616"/>
      <c r="CQ177" s="616"/>
      <c r="CR177" s="616"/>
      <c r="CS177" s="616"/>
      <c r="CT177" s="616"/>
      <c r="CU177" s="616"/>
      <c r="CV177" s="616"/>
      <c r="CW177" s="616"/>
      <c r="CX177" s="616"/>
      <c r="CY177" s="616"/>
      <c r="CZ177" s="616"/>
      <c r="DA177" s="616"/>
      <c r="DB177" s="616"/>
      <c r="DC177" s="616"/>
      <c r="DD177" s="616"/>
      <c r="DE177" s="616"/>
      <c r="DF177" s="616"/>
      <c r="DG177" s="616"/>
      <c r="DH177" s="616"/>
      <c r="DI177" s="616"/>
      <c r="DJ177" s="616"/>
      <c r="DK177" s="616"/>
      <c r="DL177" s="616"/>
      <c r="DM177" s="616"/>
      <c r="DN177" s="616"/>
      <c r="DO177" s="616"/>
      <c r="DP177" s="616"/>
      <c r="DQ177" s="616"/>
      <c r="DR177" s="616"/>
      <c r="DS177" s="616"/>
      <c r="DT177" s="616"/>
      <c r="DU177" s="616"/>
      <c r="DV177" s="616"/>
      <c r="DW177" s="616"/>
      <c r="DX177" s="616"/>
      <c r="DY177" s="616"/>
      <c r="DZ177" s="616"/>
      <c r="EA177" s="616"/>
      <c r="EB177" s="616"/>
      <c r="EC177" s="617"/>
      <c r="ED177" s="182" t="str">
        <f t="shared" si="2"/>
        <v>xxxxxxxxxxxxxxxxxxxxxxxxxxxxxxxxxxxxxxxxxxxxxxxxxxxxxxxxxxxxxxxxxxxxxxxxxxxxxxxxxxxxxxxxxxxxxxxxxxxxxxxxxxxxxxxxxxxxxxxxxxxxxxxx</v>
      </c>
    </row>
    <row r="178" spans="1:134" ht="13" x14ac:dyDescent="0.3">
      <c r="A178" s="191"/>
      <c r="B178" s="561" t="s">
        <v>241</v>
      </c>
      <c r="C178" s="865"/>
      <c r="D178" s="867"/>
      <c r="E178" s="867"/>
      <c r="F178" s="867"/>
      <c r="G178" s="613"/>
      <c r="H178" s="613"/>
      <c r="I178" s="613"/>
      <c r="J178" s="613"/>
      <c r="K178" s="613"/>
      <c r="L178" s="613"/>
      <c r="M178" s="613"/>
      <c r="N178" s="613"/>
      <c r="O178" s="613"/>
      <c r="P178" s="613"/>
      <c r="Q178" s="613"/>
      <c r="R178" s="613"/>
      <c r="S178" s="613"/>
      <c r="T178" s="613"/>
      <c r="U178" s="613"/>
      <c r="V178" s="613"/>
      <c r="W178" s="613"/>
      <c r="X178" s="613"/>
      <c r="Y178" s="613"/>
      <c r="Z178" s="613"/>
      <c r="AA178" s="613"/>
      <c r="AB178" s="613"/>
      <c r="AC178" s="613"/>
      <c r="AD178" s="613"/>
      <c r="AE178" s="613"/>
      <c r="AF178" s="613"/>
      <c r="AG178" s="613"/>
      <c r="AH178" s="613"/>
      <c r="AI178" s="613"/>
      <c r="AJ178" s="613"/>
      <c r="AK178" s="613"/>
      <c r="AL178" s="613"/>
      <c r="AM178" s="613"/>
      <c r="AN178" s="613"/>
      <c r="AO178" s="613"/>
      <c r="AP178" s="613"/>
      <c r="AQ178" s="613"/>
      <c r="AR178" s="613"/>
      <c r="AS178" s="613"/>
      <c r="AT178" s="613"/>
      <c r="AU178" s="613"/>
      <c r="AV178" s="613"/>
      <c r="AW178" s="613"/>
      <c r="AX178" s="613"/>
      <c r="AY178" s="613"/>
      <c r="AZ178" s="613"/>
      <c r="BA178" s="613"/>
      <c r="BB178" s="613"/>
      <c r="BC178" s="613"/>
      <c r="BD178" s="613"/>
      <c r="BE178" s="613"/>
      <c r="BF178" s="613"/>
      <c r="BG178" s="613"/>
      <c r="BH178" s="613"/>
      <c r="BI178" s="613"/>
      <c r="BJ178" s="613"/>
      <c r="BK178" s="613"/>
      <c r="BL178" s="613"/>
      <c r="BM178" s="613"/>
      <c r="BN178" s="613"/>
      <c r="BO178" s="613"/>
      <c r="BP178" s="613"/>
      <c r="BQ178" s="613"/>
      <c r="BR178" s="613"/>
      <c r="BS178" s="613"/>
      <c r="BT178" s="613"/>
      <c r="BU178" s="613"/>
      <c r="BV178" s="613"/>
      <c r="BW178" s="613"/>
      <c r="BX178" s="613"/>
      <c r="BY178" s="613"/>
      <c r="BZ178" s="613"/>
      <c r="CA178" s="613"/>
      <c r="CB178" s="613"/>
      <c r="CC178" s="613"/>
      <c r="CD178" s="613"/>
      <c r="CE178" s="613"/>
      <c r="CF178" s="613"/>
      <c r="CG178" s="613"/>
      <c r="CH178" s="613"/>
      <c r="CI178" s="613"/>
      <c r="CJ178" s="613"/>
      <c r="CK178" s="613"/>
      <c r="CL178" s="613"/>
      <c r="CM178" s="613"/>
      <c r="CN178" s="613"/>
      <c r="CO178" s="613"/>
      <c r="CP178" s="613"/>
      <c r="CQ178" s="613"/>
      <c r="CR178" s="613"/>
      <c r="CS178" s="613"/>
      <c r="CT178" s="613"/>
      <c r="CU178" s="613"/>
      <c r="CV178" s="613"/>
      <c r="CW178" s="613"/>
      <c r="CX178" s="613"/>
      <c r="CY178" s="613"/>
      <c r="CZ178" s="613"/>
      <c r="DA178" s="613"/>
      <c r="DB178" s="613"/>
      <c r="DC178" s="613"/>
      <c r="DD178" s="613"/>
      <c r="DE178" s="613"/>
      <c r="DF178" s="613"/>
      <c r="DG178" s="613"/>
      <c r="DH178" s="613"/>
      <c r="DI178" s="613"/>
      <c r="DJ178" s="613"/>
      <c r="DK178" s="613"/>
      <c r="DL178" s="613"/>
      <c r="DM178" s="613"/>
      <c r="DN178" s="613"/>
      <c r="DO178" s="613"/>
      <c r="DP178" s="613"/>
      <c r="DQ178" s="613"/>
      <c r="DR178" s="613"/>
      <c r="DS178" s="613"/>
      <c r="DT178" s="613"/>
      <c r="DU178" s="613"/>
      <c r="DV178" s="613"/>
      <c r="DW178" s="613"/>
      <c r="DX178" s="613"/>
      <c r="DY178" s="613"/>
      <c r="DZ178" s="613"/>
      <c r="EA178" s="613"/>
      <c r="EB178" s="613"/>
      <c r="EC178" s="614"/>
      <c r="ED178" s="182" t="str">
        <f t="shared" si="2"/>
        <v>xxxxxxxxxxxxxxxxxxxxxxxxxxxxxxxxxxxxxxxxxxxxxxxxxxxxxxxxxxxxxxxxxxxxxxxxxxxxxxxxxxxxxxxxxxxxxxxxxxxxxxxxxxxxxxxxxxxxxxxxxxxxxxxx</v>
      </c>
    </row>
    <row r="179" spans="1:134" x14ac:dyDescent="0.25">
      <c r="A179" s="191">
        <v>5217</v>
      </c>
      <c r="B179" s="60" t="s">
        <v>242</v>
      </c>
      <c r="C179" s="865">
        <f>SUMPRODUCT(SUMIF('Sch Parent Trial Balance Input'!$A:$A,'Sch Parent TB Converter'!$G179:$EC179,'Sch Parent Trial Balance Input'!C:C))</f>
        <v>0</v>
      </c>
      <c r="D179" s="865">
        <f>SUMPRODUCT(SUMIF('Sch Parent Trial Balance Input'!$A:$A,'Sch Parent TB Converter'!$G179:$EC179,'Sch Parent Trial Balance Input'!D:D))</f>
        <v>0</v>
      </c>
      <c r="E179" s="865">
        <f>SUMPRODUCT(SUMIF('Sch Parent Trial Balance Input'!$A:$A,'Sch Parent TB Converter'!$G179:$EC179,'Sch Parent Trial Balance Input'!E:E))</f>
        <v>0</v>
      </c>
      <c r="F179" s="865">
        <f>SUMPRODUCT(SUMIF('Sch Parent Trial Balance Input'!$A:$A,'Sch Parent TB Converter'!$G179:$EC179,'Sch Parent Trial Balance Input'!F:F))</f>
        <v>0</v>
      </c>
      <c r="G179" s="132"/>
      <c r="H179" s="132"/>
      <c r="I179" s="132"/>
      <c r="J179" s="132"/>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132"/>
      <c r="BF179" s="132"/>
      <c r="BG179" s="132"/>
      <c r="BH179" s="132"/>
      <c r="BI179" s="132"/>
      <c r="BJ179" s="132"/>
      <c r="BK179" s="132"/>
      <c r="BL179" s="132"/>
      <c r="BM179" s="132"/>
      <c r="BN179" s="132"/>
      <c r="BO179" s="132"/>
      <c r="BP179" s="132"/>
      <c r="BQ179" s="132"/>
      <c r="BR179" s="132"/>
      <c r="BS179" s="132"/>
      <c r="BT179" s="132"/>
      <c r="BU179" s="132"/>
      <c r="BV179" s="132"/>
      <c r="BW179" s="132"/>
      <c r="BX179" s="132"/>
      <c r="BY179" s="132"/>
      <c r="BZ179" s="132"/>
      <c r="CA179" s="132"/>
      <c r="CB179" s="132"/>
      <c r="CC179" s="132"/>
      <c r="CD179" s="132"/>
      <c r="CE179" s="132"/>
      <c r="CF179" s="132"/>
      <c r="CG179" s="132"/>
      <c r="CH179" s="132"/>
      <c r="CI179" s="132"/>
      <c r="CJ179" s="132"/>
      <c r="CK179" s="132"/>
      <c r="CL179" s="132"/>
      <c r="CM179" s="132"/>
      <c r="CN179" s="132"/>
      <c r="CO179" s="132"/>
      <c r="CP179" s="132"/>
      <c r="CQ179" s="132"/>
      <c r="CR179" s="132"/>
      <c r="CS179" s="132"/>
      <c r="CT179" s="132"/>
      <c r="CU179" s="132"/>
      <c r="CV179" s="132"/>
      <c r="CW179" s="132"/>
      <c r="CX179" s="132"/>
      <c r="CY179" s="132"/>
      <c r="CZ179" s="132"/>
      <c r="DA179" s="132"/>
      <c r="DB179" s="132"/>
      <c r="DC179" s="132"/>
      <c r="DD179" s="132"/>
      <c r="DE179" s="132"/>
      <c r="DF179" s="132"/>
      <c r="DG179" s="132"/>
      <c r="DH179" s="132"/>
      <c r="DI179" s="132"/>
      <c r="DJ179" s="132"/>
      <c r="DK179" s="132"/>
      <c r="DL179" s="132"/>
      <c r="DM179" s="132"/>
      <c r="DN179" s="132"/>
      <c r="DO179" s="132"/>
      <c r="DP179" s="132"/>
      <c r="DQ179" s="132"/>
      <c r="DR179" s="132"/>
      <c r="DS179" s="132"/>
      <c r="DT179" s="132"/>
      <c r="DU179" s="132"/>
      <c r="DV179" s="132"/>
      <c r="DW179" s="132"/>
      <c r="DX179" s="132"/>
      <c r="DY179" s="132"/>
      <c r="DZ179" s="132"/>
      <c r="EA179" s="132"/>
      <c r="EB179" s="132"/>
      <c r="EC179" s="615"/>
      <c r="ED179" s="182" t="str">
        <f t="shared" si="2"/>
        <v>xxxxxxxxxxxxxxxxxxxxxxxxxxxxxxxxxxxxxxxxxxxxxxxxxxxxxxxxxxxxxxxxxxxxxxxxxxxxxxxxxxxxxxxxxxxxxxxxxxxxxxxxxxxxxxxxxxxxxxxxxxxxxxxx</v>
      </c>
    </row>
    <row r="180" spans="1:134" x14ac:dyDescent="0.25">
      <c r="A180" s="191">
        <v>5218</v>
      </c>
      <c r="B180" s="227" t="s">
        <v>243</v>
      </c>
      <c r="C180" s="865">
        <f>SUMPRODUCT(SUMIF('Sch Parent Trial Balance Input'!$A:$A,'Sch Parent TB Converter'!$G180:$EC180,'Sch Parent Trial Balance Input'!C:C))</f>
        <v>0</v>
      </c>
      <c r="D180" s="865">
        <f>SUMPRODUCT(SUMIF('Sch Parent Trial Balance Input'!$A:$A,'Sch Parent TB Converter'!$G180:$EC180,'Sch Parent Trial Balance Input'!D:D))</f>
        <v>0</v>
      </c>
      <c r="E180" s="865">
        <f>SUMPRODUCT(SUMIF('Sch Parent Trial Balance Input'!$A:$A,'Sch Parent TB Converter'!$G180:$EC180,'Sch Parent Trial Balance Input'!E:E))</f>
        <v>0</v>
      </c>
      <c r="F180" s="865">
        <f>SUMPRODUCT(SUMIF('Sch Parent Trial Balance Input'!$A:$A,'Sch Parent TB Converter'!$G180:$EC180,'Sch Parent Trial Balance Input'!F:F))</f>
        <v>0</v>
      </c>
      <c r="G180" s="132"/>
      <c r="H180" s="132"/>
      <c r="I180" s="132"/>
      <c r="J180" s="132"/>
      <c r="K180" s="132"/>
      <c r="L180" s="132"/>
      <c r="M180" s="132"/>
      <c r="N180" s="132"/>
      <c r="O180" s="132"/>
      <c r="P180" s="132"/>
      <c r="Q180" s="132"/>
      <c r="R180" s="132"/>
      <c r="S180" s="132"/>
      <c r="T180" s="132"/>
      <c r="U180" s="132"/>
      <c r="V180" s="132"/>
      <c r="W180" s="132"/>
      <c r="X180" s="132"/>
      <c r="Y180" s="132"/>
      <c r="Z180" s="132"/>
      <c r="AA180" s="132"/>
      <c r="AB180" s="132"/>
      <c r="AC180" s="132"/>
      <c r="AD180" s="132"/>
      <c r="AE180" s="132"/>
      <c r="AF180" s="132"/>
      <c r="AG180" s="132"/>
      <c r="AH180" s="132"/>
      <c r="AI180" s="132"/>
      <c r="AJ180" s="132"/>
      <c r="AK180" s="132"/>
      <c r="AL180" s="132"/>
      <c r="AM180" s="132"/>
      <c r="AN180" s="132"/>
      <c r="AO180" s="132"/>
      <c r="AP180" s="132"/>
      <c r="AQ180" s="132"/>
      <c r="AR180" s="132"/>
      <c r="AS180" s="132"/>
      <c r="AT180" s="132"/>
      <c r="AU180" s="132"/>
      <c r="AV180" s="132"/>
      <c r="AW180" s="132"/>
      <c r="AX180" s="132"/>
      <c r="AY180" s="132"/>
      <c r="AZ180" s="132"/>
      <c r="BA180" s="132"/>
      <c r="BB180" s="132"/>
      <c r="BC180" s="132"/>
      <c r="BD180" s="132"/>
      <c r="BE180" s="132"/>
      <c r="BF180" s="132"/>
      <c r="BG180" s="132"/>
      <c r="BH180" s="132"/>
      <c r="BI180" s="132"/>
      <c r="BJ180" s="132"/>
      <c r="BK180" s="132"/>
      <c r="BL180" s="132"/>
      <c r="BM180" s="132"/>
      <c r="BN180" s="132"/>
      <c r="BO180" s="132"/>
      <c r="BP180" s="132"/>
      <c r="BQ180" s="132"/>
      <c r="BR180" s="132"/>
      <c r="BS180" s="132"/>
      <c r="BT180" s="132"/>
      <c r="BU180" s="132"/>
      <c r="BV180" s="132"/>
      <c r="BW180" s="132"/>
      <c r="BX180" s="132"/>
      <c r="BY180" s="132"/>
      <c r="BZ180" s="132"/>
      <c r="CA180" s="132"/>
      <c r="CB180" s="132"/>
      <c r="CC180" s="132"/>
      <c r="CD180" s="132"/>
      <c r="CE180" s="132"/>
      <c r="CF180" s="132"/>
      <c r="CG180" s="132"/>
      <c r="CH180" s="132"/>
      <c r="CI180" s="132"/>
      <c r="CJ180" s="132"/>
      <c r="CK180" s="132"/>
      <c r="CL180" s="132"/>
      <c r="CM180" s="132"/>
      <c r="CN180" s="132"/>
      <c r="CO180" s="132"/>
      <c r="CP180" s="132"/>
      <c r="CQ180" s="132"/>
      <c r="CR180" s="132"/>
      <c r="CS180" s="132"/>
      <c r="CT180" s="132"/>
      <c r="CU180" s="132"/>
      <c r="CV180" s="132"/>
      <c r="CW180" s="132"/>
      <c r="CX180" s="132"/>
      <c r="CY180" s="132"/>
      <c r="CZ180" s="132"/>
      <c r="DA180" s="132"/>
      <c r="DB180" s="132"/>
      <c r="DC180" s="132"/>
      <c r="DD180" s="132"/>
      <c r="DE180" s="132"/>
      <c r="DF180" s="132"/>
      <c r="DG180" s="132"/>
      <c r="DH180" s="132"/>
      <c r="DI180" s="132"/>
      <c r="DJ180" s="132"/>
      <c r="DK180" s="132"/>
      <c r="DL180" s="132"/>
      <c r="DM180" s="132"/>
      <c r="DN180" s="132"/>
      <c r="DO180" s="132"/>
      <c r="DP180" s="132"/>
      <c r="DQ180" s="132"/>
      <c r="DR180" s="132"/>
      <c r="DS180" s="132"/>
      <c r="DT180" s="132"/>
      <c r="DU180" s="132"/>
      <c r="DV180" s="132"/>
      <c r="DW180" s="132"/>
      <c r="DX180" s="132"/>
      <c r="DY180" s="132"/>
      <c r="DZ180" s="132"/>
      <c r="EA180" s="132"/>
      <c r="EB180" s="132"/>
      <c r="EC180" s="615"/>
      <c r="ED180" s="182" t="str">
        <f t="shared" si="2"/>
        <v>xxxxxxxxxxxxxxxxxxxxxxxxxxxxxxxxxxxxxxxxxxxxxxxxxxxxxxxxxxxxxxxxxxxxxxxxxxxxxxxxxxxxxxxxxxxxxxxxxxxxxxxxxxxxxxxxxxxxxxxxxxxxxxxx</v>
      </c>
    </row>
    <row r="181" spans="1:134" x14ac:dyDescent="0.25">
      <c r="A181" s="191">
        <v>5224</v>
      </c>
      <c r="B181" s="94" t="s">
        <v>244</v>
      </c>
      <c r="C181" s="865">
        <f>SUMPRODUCT(SUMIF('Sch Parent Trial Balance Input'!$A:$A,'Sch Parent TB Converter'!$G181:$EC181,'Sch Parent Trial Balance Input'!C:C))</f>
        <v>0</v>
      </c>
      <c r="D181" s="865">
        <f>SUMPRODUCT(SUMIF('Sch Parent Trial Balance Input'!$A:$A,'Sch Parent TB Converter'!$G181:$EC181,'Sch Parent Trial Balance Input'!D:D))</f>
        <v>0</v>
      </c>
      <c r="E181" s="865">
        <f>SUMPRODUCT(SUMIF('Sch Parent Trial Balance Input'!$A:$A,'Sch Parent TB Converter'!$G181:$EC181,'Sch Parent Trial Balance Input'!E:E))</f>
        <v>0</v>
      </c>
      <c r="F181" s="865">
        <f>SUMPRODUCT(SUMIF('Sch Parent Trial Balance Input'!$A:$A,'Sch Parent TB Converter'!$G181:$EC181,'Sch Parent Trial Balance Input'!F:F))</f>
        <v>0</v>
      </c>
      <c r="G181" s="618"/>
      <c r="H181" s="618"/>
      <c r="I181" s="618"/>
      <c r="J181" s="618"/>
      <c r="K181" s="618"/>
      <c r="L181" s="618"/>
      <c r="M181" s="618"/>
      <c r="N181" s="618"/>
      <c r="O181" s="618"/>
      <c r="P181" s="618"/>
      <c r="Q181" s="618"/>
      <c r="R181" s="618"/>
      <c r="S181" s="618"/>
      <c r="T181" s="618"/>
      <c r="U181" s="618"/>
      <c r="V181" s="618"/>
      <c r="W181" s="618"/>
      <c r="X181" s="618"/>
      <c r="Y181" s="618"/>
      <c r="Z181" s="618"/>
      <c r="AA181" s="618"/>
      <c r="AB181" s="618"/>
      <c r="AC181" s="618"/>
      <c r="AD181" s="618"/>
      <c r="AE181" s="618"/>
      <c r="AF181" s="618"/>
      <c r="AG181" s="618"/>
      <c r="AH181" s="618"/>
      <c r="AI181" s="618"/>
      <c r="AJ181" s="618"/>
      <c r="AK181" s="618"/>
      <c r="AL181" s="618"/>
      <c r="AM181" s="618"/>
      <c r="AN181" s="618"/>
      <c r="AO181" s="618"/>
      <c r="AP181" s="618"/>
      <c r="AQ181" s="618"/>
      <c r="AR181" s="618"/>
      <c r="AS181" s="618"/>
      <c r="AT181" s="618"/>
      <c r="AU181" s="618"/>
      <c r="AV181" s="618"/>
      <c r="AW181" s="618"/>
      <c r="AX181" s="618"/>
      <c r="AY181" s="618"/>
      <c r="AZ181" s="618"/>
      <c r="BA181" s="618"/>
      <c r="BB181" s="618"/>
      <c r="BC181" s="618"/>
      <c r="BD181" s="618"/>
      <c r="BE181" s="618"/>
      <c r="BF181" s="618"/>
      <c r="BG181" s="618"/>
      <c r="BH181" s="618"/>
      <c r="BI181" s="618"/>
      <c r="BJ181" s="618"/>
      <c r="BK181" s="618"/>
      <c r="BL181" s="618"/>
      <c r="BM181" s="618"/>
      <c r="BN181" s="618"/>
      <c r="BO181" s="618"/>
      <c r="BP181" s="618"/>
      <c r="BQ181" s="618"/>
      <c r="BR181" s="618"/>
      <c r="BS181" s="618"/>
      <c r="BT181" s="618"/>
      <c r="BU181" s="618"/>
      <c r="BV181" s="618"/>
      <c r="BW181" s="618"/>
      <c r="BX181" s="618"/>
      <c r="BY181" s="618"/>
      <c r="BZ181" s="618"/>
      <c r="CA181" s="618"/>
      <c r="CB181" s="618"/>
      <c r="CC181" s="618"/>
      <c r="CD181" s="618"/>
      <c r="CE181" s="618"/>
      <c r="CF181" s="618"/>
      <c r="CG181" s="618"/>
      <c r="CH181" s="618"/>
      <c r="CI181" s="618"/>
      <c r="CJ181" s="618"/>
      <c r="CK181" s="618"/>
      <c r="CL181" s="618"/>
      <c r="CM181" s="618"/>
      <c r="CN181" s="618"/>
      <c r="CO181" s="618"/>
      <c r="CP181" s="618"/>
      <c r="CQ181" s="618"/>
      <c r="CR181" s="618"/>
      <c r="CS181" s="618"/>
      <c r="CT181" s="618"/>
      <c r="CU181" s="618"/>
      <c r="CV181" s="618"/>
      <c r="CW181" s="618"/>
      <c r="CX181" s="618"/>
      <c r="CY181" s="618"/>
      <c r="CZ181" s="618"/>
      <c r="DA181" s="618"/>
      <c r="DB181" s="618"/>
      <c r="DC181" s="618"/>
      <c r="DD181" s="618"/>
      <c r="DE181" s="618"/>
      <c r="DF181" s="618"/>
      <c r="DG181" s="618"/>
      <c r="DH181" s="618"/>
      <c r="DI181" s="618"/>
      <c r="DJ181" s="618"/>
      <c r="DK181" s="618"/>
      <c r="DL181" s="618"/>
      <c r="DM181" s="618"/>
      <c r="DN181" s="618"/>
      <c r="DO181" s="618"/>
      <c r="DP181" s="618"/>
      <c r="DQ181" s="618"/>
      <c r="DR181" s="618"/>
      <c r="DS181" s="618"/>
      <c r="DT181" s="618"/>
      <c r="DU181" s="618"/>
      <c r="DV181" s="618"/>
      <c r="DW181" s="618"/>
      <c r="DX181" s="618"/>
      <c r="DY181" s="618"/>
      <c r="DZ181" s="618"/>
      <c r="EA181" s="618"/>
      <c r="EB181" s="618"/>
      <c r="EC181" s="619"/>
      <c r="ED181" s="182" t="str">
        <f t="shared" si="2"/>
        <v>xxxxxxxxxxxxxxxxxxxxxxxxxxxxxxxxxxxxxxxxxxxxxxxxxxxxxxxxxxxxxxxxxxxxxxxxxxxxxxxxxxxxxxxxxxxxxxxxxxxxxxxxxxxxxxxxxxxxxxxxxxxxxxxx</v>
      </c>
    </row>
    <row r="182" spans="1:134" x14ac:dyDescent="0.25">
      <c r="A182" s="191">
        <v>5222</v>
      </c>
      <c r="B182" s="227" t="s">
        <v>245</v>
      </c>
      <c r="C182" s="865">
        <f>SUMPRODUCT(SUMIF('Sch Parent Trial Balance Input'!$A:$A,'Sch Parent TB Converter'!$G182:$EC182,'Sch Parent Trial Balance Input'!C:C))</f>
        <v>0</v>
      </c>
      <c r="D182" s="865">
        <f>SUMPRODUCT(SUMIF('Sch Parent Trial Balance Input'!$A:$A,'Sch Parent TB Converter'!$G182:$EC182,'Sch Parent Trial Balance Input'!D:D))</f>
        <v>0</v>
      </c>
      <c r="E182" s="865">
        <f>SUMPRODUCT(SUMIF('Sch Parent Trial Balance Input'!$A:$A,'Sch Parent TB Converter'!$G182:$EC182,'Sch Parent Trial Balance Input'!E:E))</f>
        <v>0</v>
      </c>
      <c r="F182" s="865">
        <f>SUMPRODUCT(SUMIF('Sch Parent Trial Balance Input'!$A:$A,'Sch Parent TB Converter'!$G182:$EC182,'Sch Parent Trial Balance Input'!F:F))</f>
        <v>0</v>
      </c>
      <c r="G182" s="132"/>
      <c r="H182" s="132"/>
      <c r="I182" s="132"/>
      <c r="J182" s="132"/>
      <c r="K182" s="132"/>
      <c r="L182" s="132"/>
      <c r="M182" s="132"/>
      <c r="N182" s="132"/>
      <c r="O182" s="132"/>
      <c r="P182" s="132"/>
      <c r="Q182" s="132"/>
      <c r="R182" s="132"/>
      <c r="S182" s="132"/>
      <c r="T182" s="132"/>
      <c r="U182" s="132"/>
      <c r="V182" s="132"/>
      <c r="W182" s="132"/>
      <c r="X182" s="132"/>
      <c r="Y182" s="132"/>
      <c r="Z182" s="132"/>
      <c r="AA182" s="132"/>
      <c r="AB182" s="132"/>
      <c r="AC182" s="132"/>
      <c r="AD182" s="132"/>
      <c r="AE182" s="132"/>
      <c r="AF182" s="132"/>
      <c r="AG182" s="132"/>
      <c r="AH182" s="132"/>
      <c r="AI182" s="132"/>
      <c r="AJ182" s="132"/>
      <c r="AK182" s="132"/>
      <c r="AL182" s="132"/>
      <c r="AM182" s="132"/>
      <c r="AN182" s="132"/>
      <c r="AO182" s="132"/>
      <c r="AP182" s="132"/>
      <c r="AQ182" s="132"/>
      <c r="AR182" s="132"/>
      <c r="AS182" s="132"/>
      <c r="AT182" s="132"/>
      <c r="AU182" s="132"/>
      <c r="AV182" s="132"/>
      <c r="AW182" s="132"/>
      <c r="AX182" s="132"/>
      <c r="AY182" s="132"/>
      <c r="AZ182" s="132"/>
      <c r="BA182" s="132"/>
      <c r="BB182" s="132"/>
      <c r="BC182" s="132"/>
      <c r="BD182" s="132"/>
      <c r="BE182" s="132"/>
      <c r="BF182" s="132"/>
      <c r="BG182" s="132"/>
      <c r="BH182" s="132"/>
      <c r="BI182" s="132"/>
      <c r="BJ182" s="132"/>
      <c r="BK182" s="132"/>
      <c r="BL182" s="132"/>
      <c r="BM182" s="132"/>
      <c r="BN182" s="132"/>
      <c r="BO182" s="132"/>
      <c r="BP182" s="132"/>
      <c r="BQ182" s="132"/>
      <c r="BR182" s="132"/>
      <c r="BS182" s="132"/>
      <c r="BT182" s="132"/>
      <c r="BU182" s="132"/>
      <c r="BV182" s="132"/>
      <c r="BW182" s="132"/>
      <c r="BX182" s="132"/>
      <c r="BY182" s="132"/>
      <c r="BZ182" s="132"/>
      <c r="CA182" s="132"/>
      <c r="CB182" s="132"/>
      <c r="CC182" s="132"/>
      <c r="CD182" s="132"/>
      <c r="CE182" s="132"/>
      <c r="CF182" s="132"/>
      <c r="CG182" s="132"/>
      <c r="CH182" s="132"/>
      <c r="CI182" s="132"/>
      <c r="CJ182" s="132"/>
      <c r="CK182" s="132"/>
      <c r="CL182" s="132"/>
      <c r="CM182" s="132"/>
      <c r="CN182" s="132"/>
      <c r="CO182" s="132"/>
      <c r="CP182" s="132"/>
      <c r="CQ182" s="132"/>
      <c r="CR182" s="132"/>
      <c r="CS182" s="132"/>
      <c r="CT182" s="132"/>
      <c r="CU182" s="132"/>
      <c r="CV182" s="132"/>
      <c r="CW182" s="132"/>
      <c r="CX182" s="132"/>
      <c r="CY182" s="132"/>
      <c r="CZ182" s="132"/>
      <c r="DA182" s="132"/>
      <c r="DB182" s="132"/>
      <c r="DC182" s="132"/>
      <c r="DD182" s="132"/>
      <c r="DE182" s="132"/>
      <c r="DF182" s="132"/>
      <c r="DG182" s="132"/>
      <c r="DH182" s="132"/>
      <c r="DI182" s="132"/>
      <c r="DJ182" s="132"/>
      <c r="DK182" s="132"/>
      <c r="DL182" s="132"/>
      <c r="DM182" s="132"/>
      <c r="DN182" s="132"/>
      <c r="DO182" s="132"/>
      <c r="DP182" s="132"/>
      <c r="DQ182" s="132"/>
      <c r="DR182" s="132"/>
      <c r="DS182" s="132"/>
      <c r="DT182" s="132"/>
      <c r="DU182" s="132"/>
      <c r="DV182" s="132"/>
      <c r="DW182" s="132"/>
      <c r="DX182" s="132"/>
      <c r="DY182" s="132"/>
      <c r="DZ182" s="132"/>
      <c r="EA182" s="132"/>
      <c r="EB182" s="132"/>
      <c r="EC182" s="615"/>
      <c r="ED182" s="182" t="str">
        <f t="shared" si="2"/>
        <v>xxxxxxxxxxxxxxxxxxxxxxxxxxxxxxxxxxxxxxxxxxxxxxxxxxxxxxxxxxxxxxxxxxxxxxxxxxxxxxxxxxxxxxxxxxxxxxxxxxxxxxxxxxxxxxxxxxxxxxxxxxxxxxxx</v>
      </c>
    </row>
    <row r="183" spans="1:134" x14ac:dyDescent="0.25">
      <c r="A183" s="191">
        <v>5277</v>
      </c>
      <c r="B183" s="227" t="s">
        <v>246</v>
      </c>
      <c r="C183" s="865">
        <f>SUMPRODUCT(SUMIF('Sch Parent Trial Balance Input'!$A:$A,'Sch Parent TB Converter'!$G183:$EC183,'Sch Parent Trial Balance Input'!C:C))</f>
        <v>0</v>
      </c>
      <c r="D183" s="865">
        <f>SUMPRODUCT(SUMIF('Sch Parent Trial Balance Input'!$A:$A,'Sch Parent TB Converter'!$G183:$EC183,'Sch Parent Trial Balance Input'!D:D))</f>
        <v>0</v>
      </c>
      <c r="E183" s="865">
        <f>SUMPRODUCT(SUMIF('Sch Parent Trial Balance Input'!$A:$A,'Sch Parent TB Converter'!$G183:$EC183,'Sch Parent Trial Balance Input'!E:E))</f>
        <v>0</v>
      </c>
      <c r="F183" s="865">
        <f>SUMPRODUCT(SUMIF('Sch Parent Trial Balance Input'!$A:$A,'Sch Parent TB Converter'!$G183:$EC183,'Sch Parent Trial Balance Input'!F:F))</f>
        <v>0</v>
      </c>
      <c r="G183" s="132"/>
      <c r="H183" s="132"/>
      <c r="I183" s="132"/>
      <c r="J183" s="132"/>
      <c r="K183" s="132"/>
      <c r="L183" s="132"/>
      <c r="M183" s="132"/>
      <c r="N183" s="132"/>
      <c r="O183" s="132"/>
      <c r="P183" s="132"/>
      <c r="Q183" s="132"/>
      <c r="R183" s="132"/>
      <c r="S183" s="132"/>
      <c r="T183" s="132"/>
      <c r="U183" s="132"/>
      <c r="V183" s="132"/>
      <c r="W183" s="132"/>
      <c r="X183" s="132"/>
      <c r="Y183" s="132"/>
      <c r="Z183" s="132"/>
      <c r="AA183" s="132"/>
      <c r="AB183" s="132"/>
      <c r="AC183" s="132"/>
      <c r="AD183" s="132"/>
      <c r="AE183" s="132"/>
      <c r="AF183" s="132"/>
      <c r="AG183" s="132"/>
      <c r="AH183" s="132"/>
      <c r="AI183" s="132"/>
      <c r="AJ183" s="132"/>
      <c r="AK183" s="132"/>
      <c r="AL183" s="132"/>
      <c r="AM183" s="132"/>
      <c r="AN183" s="132"/>
      <c r="AO183" s="132"/>
      <c r="AP183" s="132"/>
      <c r="AQ183" s="132"/>
      <c r="AR183" s="132"/>
      <c r="AS183" s="132"/>
      <c r="AT183" s="132"/>
      <c r="AU183" s="132"/>
      <c r="AV183" s="132"/>
      <c r="AW183" s="132"/>
      <c r="AX183" s="132"/>
      <c r="AY183" s="132"/>
      <c r="AZ183" s="132"/>
      <c r="BA183" s="132"/>
      <c r="BB183" s="132"/>
      <c r="BC183" s="132"/>
      <c r="BD183" s="132"/>
      <c r="BE183" s="132"/>
      <c r="BF183" s="132"/>
      <c r="BG183" s="132"/>
      <c r="BH183" s="132"/>
      <c r="BI183" s="132"/>
      <c r="BJ183" s="132"/>
      <c r="BK183" s="132"/>
      <c r="BL183" s="132"/>
      <c r="BM183" s="132"/>
      <c r="BN183" s="132"/>
      <c r="BO183" s="132"/>
      <c r="BP183" s="132"/>
      <c r="BQ183" s="132"/>
      <c r="BR183" s="132"/>
      <c r="BS183" s="132"/>
      <c r="BT183" s="132"/>
      <c r="BU183" s="132"/>
      <c r="BV183" s="132"/>
      <c r="BW183" s="132"/>
      <c r="BX183" s="132"/>
      <c r="BY183" s="132"/>
      <c r="BZ183" s="132"/>
      <c r="CA183" s="132"/>
      <c r="CB183" s="132"/>
      <c r="CC183" s="132"/>
      <c r="CD183" s="132"/>
      <c r="CE183" s="132"/>
      <c r="CF183" s="132"/>
      <c r="CG183" s="132"/>
      <c r="CH183" s="132"/>
      <c r="CI183" s="132"/>
      <c r="CJ183" s="132"/>
      <c r="CK183" s="132"/>
      <c r="CL183" s="132"/>
      <c r="CM183" s="132"/>
      <c r="CN183" s="132"/>
      <c r="CO183" s="132"/>
      <c r="CP183" s="132"/>
      <c r="CQ183" s="132"/>
      <c r="CR183" s="132"/>
      <c r="CS183" s="132"/>
      <c r="CT183" s="132"/>
      <c r="CU183" s="132"/>
      <c r="CV183" s="132"/>
      <c r="CW183" s="132"/>
      <c r="CX183" s="132"/>
      <c r="CY183" s="132"/>
      <c r="CZ183" s="132"/>
      <c r="DA183" s="132"/>
      <c r="DB183" s="132"/>
      <c r="DC183" s="132"/>
      <c r="DD183" s="132"/>
      <c r="DE183" s="132"/>
      <c r="DF183" s="132"/>
      <c r="DG183" s="132"/>
      <c r="DH183" s="132"/>
      <c r="DI183" s="132"/>
      <c r="DJ183" s="132"/>
      <c r="DK183" s="132"/>
      <c r="DL183" s="132"/>
      <c r="DM183" s="132"/>
      <c r="DN183" s="132"/>
      <c r="DO183" s="132"/>
      <c r="DP183" s="132"/>
      <c r="DQ183" s="132"/>
      <c r="DR183" s="132"/>
      <c r="DS183" s="132"/>
      <c r="DT183" s="132"/>
      <c r="DU183" s="132"/>
      <c r="DV183" s="132"/>
      <c r="DW183" s="132"/>
      <c r="DX183" s="132"/>
      <c r="DY183" s="132"/>
      <c r="DZ183" s="132"/>
      <c r="EA183" s="132"/>
      <c r="EB183" s="132"/>
      <c r="EC183" s="615"/>
      <c r="ED183" s="182" t="str">
        <f t="shared" si="2"/>
        <v>xxxxxxxxxxxxxxxxxxxxxxxxxxxxxxxxxxxxxxxxxxxxxxxxxxxxxxxxxxxxxxxxxxxxxxxxxxxxxxxxxxxxxxxxxxxxxxxxxxxxxxxxxxxxxxxxxxxxxxxxxxxxxxxx</v>
      </c>
    </row>
    <row r="184" spans="1:134" x14ac:dyDescent="0.25">
      <c r="A184" s="191"/>
      <c r="B184" s="569"/>
      <c r="C184" s="865"/>
      <c r="D184" s="867"/>
      <c r="E184" s="867"/>
      <c r="F184" s="867"/>
      <c r="G184" s="633"/>
      <c r="H184" s="633"/>
      <c r="I184" s="633"/>
      <c r="J184" s="633"/>
      <c r="K184" s="633"/>
      <c r="L184" s="633"/>
      <c r="M184" s="633"/>
      <c r="N184" s="633"/>
      <c r="O184" s="633"/>
      <c r="P184" s="633"/>
      <c r="Q184" s="633"/>
      <c r="R184" s="633"/>
      <c r="S184" s="633"/>
      <c r="T184" s="633"/>
      <c r="U184" s="633"/>
      <c r="V184" s="633"/>
      <c r="W184" s="633"/>
      <c r="X184" s="633"/>
      <c r="Y184" s="633"/>
      <c r="Z184" s="633"/>
      <c r="AA184" s="633"/>
      <c r="AB184" s="633"/>
      <c r="AC184" s="633"/>
      <c r="AD184" s="633"/>
      <c r="AE184" s="633"/>
      <c r="AF184" s="633"/>
      <c r="AG184" s="633"/>
      <c r="AH184" s="633"/>
      <c r="AI184" s="633"/>
      <c r="AJ184" s="633"/>
      <c r="AK184" s="633"/>
      <c r="AL184" s="633"/>
      <c r="AM184" s="633"/>
      <c r="AN184" s="633"/>
      <c r="AO184" s="633"/>
      <c r="AP184" s="633"/>
      <c r="AQ184" s="633"/>
      <c r="AR184" s="633"/>
      <c r="AS184" s="633"/>
      <c r="AT184" s="633"/>
      <c r="AU184" s="633"/>
      <c r="AV184" s="633"/>
      <c r="AW184" s="633"/>
      <c r="AX184" s="633"/>
      <c r="AY184" s="633"/>
      <c r="AZ184" s="633"/>
      <c r="BA184" s="633"/>
      <c r="BB184" s="633"/>
      <c r="BC184" s="633"/>
      <c r="BD184" s="633"/>
      <c r="BE184" s="633"/>
      <c r="BF184" s="633"/>
      <c r="BG184" s="633"/>
      <c r="BH184" s="633"/>
      <c r="BI184" s="633"/>
      <c r="BJ184" s="633"/>
      <c r="BK184" s="633"/>
      <c r="BL184" s="633"/>
      <c r="BM184" s="633"/>
      <c r="BN184" s="633"/>
      <c r="BO184" s="633"/>
      <c r="BP184" s="633"/>
      <c r="BQ184" s="633"/>
      <c r="BR184" s="633"/>
      <c r="BS184" s="633"/>
      <c r="BT184" s="633"/>
      <c r="BU184" s="633"/>
      <c r="BV184" s="633"/>
      <c r="BW184" s="633"/>
      <c r="BX184" s="633"/>
      <c r="BY184" s="633"/>
      <c r="BZ184" s="633"/>
      <c r="CA184" s="633"/>
      <c r="CB184" s="633"/>
      <c r="CC184" s="633"/>
      <c r="CD184" s="633"/>
      <c r="CE184" s="633"/>
      <c r="CF184" s="633"/>
      <c r="CG184" s="633"/>
      <c r="CH184" s="633"/>
      <c r="CI184" s="633"/>
      <c r="CJ184" s="633"/>
      <c r="CK184" s="633"/>
      <c r="CL184" s="633"/>
      <c r="CM184" s="633"/>
      <c r="CN184" s="633"/>
      <c r="CO184" s="633"/>
      <c r="CP184" s="633"/>
      <c r="CQ184" s="633"/>
      <c r="CR184" s="633"/>
      <c r="CS184" s="633"/>
      <c r="CT184" s="633"/>
      <c r="CU184" s="633"/>
      <c r="CV184" s="633"/>
      <c r="CW184" s="633"/>
      <c r="CX184" s="633"/>
      <c r="CY184" s="633"/>
      <c r="CZ184" s="633"/>
      <c r="DA184" s="633"/>
      <c r="DB184" s="633"/>
      <c r="DC184" s="633"/>
      <c r="DD184" s="633"/>
      <c r="DE184" s="633"/>
      <c r="DF184" s="633"/>
      <c r="DG184" s="633"/>
      <c r="DH184" s="633"/>
      <c r="DI184" s="633"/>
      <c r="DJ184" s="633"/>
      <c r="DK184" s="633"/>
      <c r="DL184" s="633"/>
      <c r="DM184" s="633"/>
      <c r="DN184" s="633"/>
      <c r="DO184" s="633"/>
      <c r="DP184" s="633"/>
      <c r="DQ184" s="633"/>
      <c r="DR184" s="633"/>
      <c r="DS184" s="633"/>
      <c r="DT184" s="633"/>
      <c r="DU184" s="633"/>
      <c r="DV184" s="633"/>
      <c r="DW184" s="633"/>
      <c r="DX184" s="633"/>
      <c r="DY184" s="633"/>
      <c r="DZ184" s="633"/>
      <c r="EA184" s="633"/>
      <c r="EB184" s="633"/>
      <c r="EC184" s="634"/>
      <c r="ED184" s="182" t="str">
        <f t="shared" si="2"/>
        <v>xxxxxxxxxxxxxxxxxxxxxxxxxxxxxxxxxxxxxxxxxxxxxxxxxxxxxxxxxxxxxxxxxxxxxxxxxxxxxxxxxxxxxxxxxxxxxxxxxxxxxxxxxxxxxxxxxxxxxxxxxxxxxxxx</v>
      </c>
    </row>
    <row r="185" spans="1:134" ht="13" x14ac:dyDescent="0.3">
      <c r="A185" s="230"/>
      <c r="B185" s="232" t="s">
        <v>247</v>
      </c>
      <c r="C185" s="868"/>
      <c r="D185" s="869"/>
      <c r="E185" s="869"/>
      <c r="F185" s="869"/>
      <c r="G185" s="616"/>
      <c r="H185" s="616"/>
      <c r="I185" s="616"/>
      <c r="J185" s="616"/>
      <c r="K185" s="616"/>
      <c r="L185" s="616"/>
      <c r="M185" s="616"/>
      <c r="N185" s="616"/>
      <c r="O185" s="616"/>
      <c r="P185" s="616"/>
      <c r="Q185" s="616"/>
      <c r="R185" s="616"/>
      <c r="S185" s="616"/>
      <c r="T185" s="616"/>
      <c r="U185" s="616"/>
      <c r="V185" s="616"/>
      <c r="W185" s="616"/>
      <c r="X185" s="616"/>
      <c r="Y185" s="616"/>
      <c r="Z185" s="616"/>
      <c r="AA185" s="616"/>
      <c r="AB185" s="616"/>
      <c r="AC185" s="616"/>
      <c r="AD185" s="616"/>
      <c r="AE185" s="616"/>
      <c r="AF185" s="616"/>
      <c r="AG185" s="616"/>
      <c r="AH185" s="616"/>
      <c r="AI185" s="616"/>
      <c r="AJ185" s="616"/>
      <c r="AK185" s="616"/>
      <c r="AL185" s="616"/>
      <c r="AM185" s="616"/>
      <c r="AN185" s="616"/>
      <c r="AO185" s="616"/>
      <c r="AP185" s="616"/>
      <c r="AQ185" s="616"/>
      <c r="AR185" s="616"/>
      <c r="AS185" s="616"/>
      <c r="AT185" s="616"/>
      <c r="AU185" s="616"/>
      <c r="AV185" s="616"/>
      <c r="AW185" s="616"/>
      <c r="AX185" s="616"/>
      <c r="AY185" s="616"/>
      <c r="AZ185" s="616"/>
      <c r="BA185" s="616"/>
      <c r="BB185" s="616"/>
      <c r="BC185" s="616"/>
      <c r="BD185" s="616"/>
      <c r="BE185" s="616"/>
      <c r="BF185" s="616"/>
      <c r="BG185" s="616"/>
      <c r="BH185" s="616"/>
      <c r="BI185" s="616"/>
      <c r="BJ185" s="616"/>
      <c r="BK185" s="616"/>
      <c r="BL185" s="616"/>
      <c r="BM185" s="616"/>
      <c r="BN185" s="616"/>
      <c r="BO185" s="616"/>
      <c r="BP185" s="616"/>
      <c r="BQ185" s="616"/>
      <c r="BR185" s="616"/>
      <c r="BS185" s="616"/>
      <c r="BT185" s="616"/>
      <c r="BU185" s="616"/>
      <c r="BV185" s="616"/>
      <c r="BW185" s="616"/>
      <c r="BX185" s="616"/>
      <c r="BY185" s="616"/>
      <c r="BZ185" s="616"/>
      <c r="CA185" s="616"/>
      <c r="CB185" s="616"/>
      <c r="CC185" s="616"/>
      <c r="CD185" s="616"/>
      <c r="CE185" s="616"/>
      <c r="CF185" s="616"/>
      <c r="CG185" s="616"/>
      <c r="CH185" s="616"/>
      <c r="CI185" s="616"/>
      <c r="CJ185" s="616"/>
      <c r="CK185" s="616"/>
      <c r="CL185" s="616"/>
      <c r="CM185" s="616"/>
      <c r="CN185" s="616"/>
      <c r="CO185" s="616"/>
      <c r="CP185" s="616"/>
      <c r="CQ185" s="616"/>
      <c r="CR185" s="616"/>
      <c r="CS185" s="616"/>
      <c r="CT185" s="616"/>
      <c r="CU185" s="616"/>
      <c r="CV185" s="616"/>
      <c r="CW185" s="616"/>
      <c r="CX185" s="616"/>
      <c r="CY185" s="616"/>
      <c r="CZ185" s="616"/>
      <c r="DA185" s="616"/>
      <c r="DB185" s="616"/>
      <c r="DC185" s="616"/>
      <c r="DD185" s="616"/>
      <c r="DE185" s="616"/>
      <c r="DF185" s="616"/>
      <c r="DG185" s="616"/>
      <c r="DH185" s="616"/>
      <c r="DI185" s="616"/>
      <c r="DJ185" s="616"/>
      <c r="DK185" s="616"/>
      <c r="DL185" s="616"/>
      <c r="DM185" s="616"/>
      <c r="DN185" s="616"/>
      <c r="DO185" s="616"/>
      <c r="DP185" s="616"/>
      <c r="DQ185" s="616"/>
      <c r="DR185" s="616"/>
      <c r="DS185" s="616"/>
      <c r="DT185" s="616"/>
      <c r="DU185" s="616"/>
      <c r="DV185" s="616"/>
      <c r="DW185" s="616"/>
      <c r="DX185" s="616"/>
      <c r="DY185" s="616"/>
      <c r="DZ185" s="616"/>
      <c r="EA185" s="616"/>
      <c r="EB185" s="616"/>
      <c r="EC185" s="617"/>
      <c r="ED185" s="182" t="str">
        <f t="shared" si="2"/>
        <v>xxxxxxxxxxxxxxxxxxxxxxxxxxxxxxxxxxxxxxxxxxxxxxxxxxxxxxxxxxxxxxxxxxxxxxxxxxxxxxxxxxxxxxxxxxxxxxxxxxxxxxxxxxxxxxxxxxxxxxxxxxxxxxxx</v>
      </c>
    </row>
    <row r="186" spans="1:134" ht="13" x14ac:dyDescent="0.3">
      <c r="A186" s="191"/>
      <c r="B186" s="561" t="s">
        <v>241</v>
      </c>
      <c r="C186" s="865"/>
      <c r="D186" s="867"/>
      <c r="E186" s="867"/>
      <c r="F186" s="867"/>
      <c r="G186" s="613"/>
      <c r="H186" s="613"/>
      <c r="I186" s="613"/>
      <c r="J186" s="613"/>
      <c r="K186" s="613"/>
      <c r="L186" s="613"/>
      <c r="M186" s="613"/>
      <c r="N186" s="613"/>
      <c r="O186" s="613"/>
      <c r="P186" s="613"/>
      <c r="Q186" s="613"/>
      <c r="R186" s="613"/>
      <c r="S186" s="613"/>
      <c r="T186" s="613"/>
      <c r="U186" s="613"/>
      <c r="V186" s="613"/>
      <c r="W186" s="613"/>
      <c r="X186" s="613"/>
      <c r="Y186" s="613"/>
      <c r="Z186" s="613"/>
      <c r="AA186" s="613"/>
      <c r="AB186" s="613"/>
      <c r="AC186" s="613"/>
      <c r="AD186" s="613"/>
      <c r="AE186" s="613"/>
      <c r="AF186" s="613"/>
      <c r="AG186" s="613"/>
      <c r="AH186" s="613"/>
      <c r="AI186" s="613"/>
      <c r="AJ186" s="613"/>
      <c r="AK186" s="613"/>
      <c r="AL186" s="613"/>
      <c r="AM186" s="613"/>
      <c r="AN186" s="613"/>
      <c r="AO186" s="613"/>
      <c r="AP186" s="613"/>
      <c r="AQ186" s="613"/>
      <c r="AR186" s="613"/>
      <c r="AS186" s="613"/>
      <c r="AT186" s="613"/>
      <c r="AU186" s="613"/>
      <c r="AV186" s="613"/>
      <c r="AW186" s="613"/>
      <c r="AX186" s="613"/>
      <c r="AY186" s="613"/>
      <c r="AZ186" s="613"/>
      <c r="BA186" s="613"/>
      <c r="BB186" s="613"/>
      <c r="BC186" s="613"/>
      <c r="BD186" s="613"/>
      <c r="BE186" s="613"/>
      <c r="BF186" s="613"/>
      <c r="BG186" s="613"/>
      <c r="BH186" s="613"/>
      <c r="BI186" s="613"/>
      <c r="BJ186" s="613"/>
      <c r="BK186" s="613"/>
      <c r="BL186" s="613"/>
      <c r="BM186" s="613"/>
      <c r="BN186" s="613"/>
      <c r="BO186" s="613"/>
      <c r="BP186" s="613"/>
      <c r="BQ186" s="613"/>
      <c r="BR186" s="613"/>
      <c r="BS186" s="613"/>
      <c r="BT186" s="613"/>
      <c r="BU186" s="613"/>
      <c r="BV186" s="613"/>
      <c r="BW186" s="613"/>
      <c r="BX186" s="613"/>
      <c r="BY186" s="613"/>
      <c r="BZ186" s="613"/>
      <c r="CA186" s="613"/>
      <c r="CB186" s="613"/>
      <c r="CC186" s="613"/>
      <c r="CD186" s="613"/>
      <c r="CE186" s="613"/>
      <c r="CF186" s="613"/>
      <c r="CG186" s="613"/>
      <c r="CH186" s="613"/>
      <c r="CI186" s="613"/>
      <c r="CJ186" s="613"/>
      <c r="CK186" s="613"/>
      <c r="CL186" s="613"/>
      <c r="CM186" s="613"/>
      <c r="CN186" s="613"/>
      <c r="CO186" s="613"/>
      <c r="CP186" s="613"/>
      <c r="CQ186" s="613"/>
      <c r="CR186" s="613"/>
      <c r="CS186" s="613"/>
      <c r="CT186" s="613"/>
      <c r="CU186" s="613"/>
      <c r="CV186" s="613"/>
      <c r="CW186" s="613"/>
      <c r="CX186" s="613"/>
      <c r="CY186" s="613"/>
      <c r="CZ186" s="613"/>
      <c r="DA186" s="613"/>
      <c r="DB186" s="613"/>
      <c r="DC186" s="613"/>
      <c r="DD186" s="613"/>
      <c r="DE186" s="613"/>
      <c r="DF186" s="613"/>
      <c r="DG186" s="613"/>
      <c r="DH186" s="613"/>
      <c r="DI186" s="613"/>
      <c r="DJ186" s="613"/>
      <c r="DK186" s="613"/>
      <c r="DL186" s="613"/>
      <c r="DM186" s="613"/>
      <c r="DN186" s="613"/>
      <c r="DO186" s="613"/>
      <c r="DP186" s="613"/>
      <c r="DQ186" s="613"/>
      <c r="DR186" s="613"/>
      <c r="DS186" s="613"/>
      <c r="DT186" s="613"/>
      <c r="DU186" s="613"/>
      <c r="DV186" s="613"/>
      <c r="DW186" s="613"/>
      <c r="DX186" s="613"/>
      <c r="DY186" s="613"/>
      <c r="DZ186" s="613"/>
      <c r="EA186" s="613"/>
      <c r="EB186" s="613"/>
      <c r="EC186" s="614"/>
      <c r="ED186" s="182" t="str">
        <f t="shared" si="2"/>
        <v>xxxxxxxxxxxxxxxxxxxxxxxxxxxxxxxxxxxxxxxxxxxxxxxxxxxxxxxxxxxxxxxxxxxxxxxxxxxxxxxxxxxxxxxxxxxxxxxxxxxxxxxxxxxxxxxxxxxxxxxxxxxxxxxx</v>
      </c>
    </row>
    <row r="187" spans="1:134" x14ac:dyDescent="0.25">
      <c r="A187" s="191">
        <v>5247</v>
      </c>
      <c r="B187" s="227" t="s">
        <v>248</v>
      </c>
      <c r="C187" s="865">
        <f>SUMPRODUCT(SUMIF('Sch Parent Trial Balance Input'!$A:$A,'Sch Parent TB Converter'!$G187:$EC187,'Sch Parent Trial Balance Input'!C:C))</f>
        <v>0</v>
      </c>
      <c r="D187" s="865">
        <f>SUMPRODUCT(SUMIF('Sch Parent Trial Balance Input'!$A:$A,'Sch Parent TB Converter'!$G187:$EC187,'Sch Parent Trial Balance Input'!D:D))</f>
        <v>0</v>
      </c>
      <c r="E187" s="865">
        <f>SUMPRODUCT(SUMIF('Sch Parent Trial Balance Input'!$A:$A,'Sch Parent TB Converter'!$G187:$EC187,'Sch Parent Trial Balance Input'!E:E))</f>
        <v>0</v>
      </c>
      <c r="F187" s="865">
        <f>SUMPRODUCT(SUMIF('Sch Parent Trial Balance Input'!$A:$A,'Sch Parent TB Converter'!$G187:$EC187,'Sch Parent Trial Balance Input'!F:F))</f>
        <v>0</v>
      </c>
      <c r="G187" s="132"/>
      <c r="H187" s="132"/>
      <c r="I187" s="132"/>
      <c r="J187" s="132"/>
      <c r="K187" s="132"/>
      <c r="L187" s="132"/>
      <c r="M187" s="132"/>
      <c r="N187" s="132"/>
      <c r="O187" s="132"/>
      <c r="P187" s="132"/>
      <c r="Q187" s="132"/>
      <c r="R187" s="132"/>
      <c r="S187" s="132"/>
      <c r="T187" s="132"/>
      <c r="U187" s="132"/>
      <c r="V187" s="132"/>
      <c r="W187" s="132"/>
      <c r="X187" s="132"/>
      <c r="Y187" s="132"/>
      <c r="Z187" s="132"/>
      <c r="AA187" s="132"/>
      <c r="AB187" s="132"/>
      <c r="AC187" s="132"/>
      <c r="AD187" s="132"/>
      <c r="AE187" s="132"/>
      <c r="AF187" s="132"/>
      <c r="AG187" s="132"/>
      <c r="AH187" s="132"/>
      <c r="AI187" s="132"/>
      <c r="AJ187" s="132"/>
      <c r="AK187" s="132"/>
      <c r="AL187" s="132"/>
      <c r="AM187" s="132"/>
      <c r="AN187" s="132"/>
      <c r="AO187" s="132"/>
      <c r="AP187" s="132"/>
      <c r="AQ187" s="132"/>
      <c r="AR187" s="132"/>
      <c r="AS187" s="132"/>
      <c r="AT187" s="132"/>
      <c r="AU187" s="132"/>
      <c r="AV187" s="132"/>
      <c r="AW187" s="132"/>
      <c r="AX187" s="132"/>
      <c r="AY187" s="132"/>
      <c r="AZ187" s="132"/>
      <c r="BA187" s="132"/>
      <c r="BB187" s="132"/>
      <c r="BC187" s="132"/>
      <c r="BD187" s="132"/>
      <c r="BE187" s="132"/>
      <c r="BF187" s="132"/>
      <c r="BG187" s="132"/>
      <c r="BH187" s="132"/>
      <c r="BI187" s="132"/>
      <c r="BJ187" s="132"/>
      <c r="BK187" s="132"/>
      <c r="BL187" s="132"/>
      <c r="BM187" s="132"/>
      <c r="BN187" s="132"/>
      <c r="BO187" s="132"/>
      <c r="BP187" s="132"/>
      <c r="BQ187" s="132"/>
      <c r="BR187" s="132"/>
      <c r="BS187" s="132"/>
      <c r="BT187" s="132"/>
      <c r="BU187" s="132"/>
      <c r="BV187" s="132"/>
      <c r="BW187" s="132"/>
      <c r="BX187" s="132"/>
      <c r="BY187" s="132"/>
      <c r="BZ187" s="132"/>
      <c r="CA187" s="132"/>
      <c r="CB187" s="132"/>
      <c r="CC187" s="132"/>
      <c r="CD187" s="132"/>
      <c r="CE187" s="132"/>
      <c r="CF187" s="132"/>
      <c r="CG187" s="132"/>
      <c r="CH187" s="132"/>
      <c r="CI187" s="132"/>
      <c r="CJ187" s="132"/>
      <c r="CK187" s="132"/>
      <c r="CL187" s="132"/>
      <c r="CM187" s="132"/>
      <c r="CN187" s="132"/>
      <c r="CO187" s="132"/>
      <c r="CP187" s="132"/>
      <c r="CQ187" s="132"/>
      <c r="CR187" s="132"/>
      <c r="CS187" s="132"/>
      <c r="CT187" s="132"/>
      <c r="CU187" s="132"/>
      <c r="CV187" s="132"/>
      <c r="CW187" s="132"/>
      <c r="CX187" s="132"/>
      <c r="CY187" s="132"/>
      <c r="CZ187" s="132"/>
      <c r="DA187" s="132"/>
      <c r="DB187" s="132"/>
      <c r="DC187" s="132"/>
      <c r="DD187" s="132"/>
      <c r="DE187" s="132"/>
      <c r="DF187" s="132"/>
      <c r="DG187" s="132"/>
      <c r="DH187" s="132"/>
      <c r="DI187" s="132"/>
      <c r="DJ187" s="132"/>
      <c r="DK187" s="132"/>
      <c r="DL187" s="132"/>
      <c r="DM187" s="132"/>
      <c r="DN187" s="132"/>
      <c r="DO187" s="132"/>
      <c r="DP187" s="132"/>
      <c r="DQ187" s="132"/>
      <c r="DR187" s="132"/>
      <c r="DS187" s="132"/>
      <c r="DT187" s="132"/>
      <c r="DU187" s="132"/>
      <c r="DV187" s="132"/>
      <c r="DW187" s="132"/>
      <c r="DX187" s="132"/>
      <c r="DY187" s="132"/>
      <c r="DZ187" s="132"/>
      <c r="EA187" s="132"/>
      <c r="EB187" s="132"/>
      <c r="EC187" s="615"/>
      <c r="ED187" s="182" t="str">
        <f t="shared" si="2"/>
        <v>xxxxxxxxxxxxxxxxxxxxxxxxxxxxxxxxxxxxxxxxxxxxxxxxxxxxxxxxxxxxxxxxxxxxxxxxxxxxxxxxxxxxxxxxxxxxxxxxxxxxxxxxxxxxxxxxxxxxxxxxxxxxxxxx</v>
      </c>
    </row>
    <row r="188" spans="1:134" x14ac:dyDescent="0.25">
      <c r="A188" s="191">
        <v>5930</v>
      </c>
      <c r="B188" s="227" t="s">
        <v>249</v>
      </c>
      <c r="C188" s="865">
        <f>SUMPRODUCT(SUMIF('Sch Parent Trial Balance Input'!$A:$A,'Sch Parent TB Converter'!$G188:$EC188,'Sch Parent Trial Balance Input'!C:C))</f>
        <v>0</v>
      </c>
      <c r="D188" s="865">
        <f>SUMPRODUCT(SUMIF('Sch Parent Trial Balance Input'!$A:$A,'Sch Parent TB Converter'!$G188:$EC188,'Sch Parent Trial Balance Input'!D:D))</f>
        <v>0</v>
      </c>
      <c r="E188" s="865">
        <f>SUMPRODUCT(SUMIF('Sch Parent Trial Balance Input'!$A:$A,'Sch Parent TB Converter'!$G188:$EC188,'Sch Parent Trial Balance Input'!E:E))</f>
        <v>0</v>
      </c>
      <c r="F188" s="865">
        <f>SUMPRODUCT(SUMIF('Sch Parent Trial Balance Input'!$A:$A,'Sch Parent TB Converter'!$G188:$EC188,'Sch Parent Trial Balance Input'!F:F))</f>
        <v>0</v>
      </c>
      <c r="G188" s="132"/>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c r="AF188" s="132"/>
      <c r="AG188" s="132"/>
      <c r="AH188" s="132"/>
      <c r="AI188" s="132"/>
      <c r="AJ188" s="132"/>
      <c r="AK188" s="132"/>
      <c r="AL188" s="132"/>
      <c r="AM188" s="132"/>
      <c r="AN188" s="132"/>
      <c r="AO188" s="132"/>
      <c r="AP188" s="132"/>
      <c r="AQ188" s="132"/>
      <c r="AR188" s="132"/>
      <c r="AS188" s="132"/>
      <c r="AT188" s="132"/>
      <c r="AU188" s="132"/>
      <c r="AV188" s="132"/>
      <c r="AW188" s="132"/>
      <c r="AX188" s="132"/>
      <c r="AY188" s="132"/>
      <c r="AZ188" s="132"/>
      <c r="BA188" s="132"/>
      <c r="BB188" s="132"/>
      <c r="BC188" s="132"/>
      <c r="BD188" s="132"/>
      <c r="BE188" s="132"/>
      <c r="BF188" s="132"/>
      <c r="BG188" s="132"/>
      <c r="BH188" s="132"/>
      <c r="BI188" s="132"/>
      <c r="BJ188" s="132"/>
      <c r="BK188" s="132"/>
      <c r="BL188" s="132"/>
      <c r="BM188" s="132"/>
      <c r="BN188" s="132"/>
      <c r="BO188" s="132"/>
      <c r="BP188" s="132"/>
      <c r="BQ188" s="132"/>
      <c r="BR188" s="132"/>
      <c r="BS188" s="132"/>
      <c r="BT188" s="132"/>
      <c r="BU188" s="132"/>
      <c r="BV188" s="132"/>
      <c r="BW188" s="132"/>
      <c r="BX188" s="132"/>
      <c r="BY188" s="132"/>
      <c r="BZ188" s="132"/>
      <c r="CA188" s="132"/>
      <c r="CB188" s="132"/>
      <c r="CC188" s="132"/>
      <c r="CD188" s="132"/>
      <c r="CE188" s="132"/>
      <c r="CF188" s="132"/>
      <c r="CG188" s="132"/>
      <c r="CH188" s="132"/>
      <c r="CI188" s="132"/>
      <c r="CJ188" s="132"/>
      <c r="CK188" s="132"/>
      <c r="CL188" s="132"/>
      <c r="CM188" s="132"/>
      <c r="CN188" s="132"/>
      <c r="CO188" s="132"/>
      <c r="CP188" s="132"/>
      <c r="CQ188" s="132"/>
      <c r="CR188" s="132"/>
      <c r="CS188" s="132"/>
      <c r="CT188" s="132"/>
      <c r="CU188" s="132"/>
      <c r="CV188" s="132"/>
      <c r="CW188" s="132"/>
      <c r="CX188" s="132"/>
      <c r="CY188" s="132"/>
      <c r="CZ188" s="132"/>
      <c r="DA188" s="132"/>
      <c r="DB188" s="132"/>
      <c r="DC188" s="132"/>
      <c r="DD188" s="132"/>
      <c r="DE188" s="132"/>
      <c r="DF188" s="132"/>
      <c r="DG188" s="132"/>
      <c r="DH188" s="132"/>
      <c r="DI188" s="132"/>
      <c r="DJ188" s="132"/>
      <c r="DK188" s="132"/>
      <c r="DL188" s="132"/>
      <c r="DM188" s="132"/>
      <c r="DN188" s="132"/>
      <c r="DO188" s="132"/>
      <c r="DP188" s="132"/>
      <c r="DQ188" s="132"/>
      <c r="DR188" s="132"/>
      <c r="DS188" s="132"/>
      <c r="DT188" s="132"/>
      <c r="DU188" s="132"/>
      <c r="DV188" s="132"/>
      <c r="DW188" s="132"/>
      <c r="DX188" s="132"/>
      <c r="DY188" s="132"/>
      <c r="DZ188" s="132"/>
      <c r="EA188" s="132"/>
      <c r="EB188" s="132"/>
      <c r="EC188" s="615"/>
      <c r="ED188" s="182" t="str">
        <f t="shared" si="2"/>
        <v>xxxxxxxxxxxxxxxxxxxxxxxxxxxxxxxxxxxxxxxxxxxxxxxxxxxxxxxxxxxxxxxxxxxxxxxxxxxxxxxxxxxxxxxxxxxxxxxxxxxxxxxxxxxxxxxxxxxxxxxxxxxxxxxx</v>
      </c>
    </row>
    <row r="189" spans="1:134" x14ac:dyDescent="0.25">
      <c r="A189" s="191">
        <v>5245</v>
      </c>
      <c r="B189" s="227" t="s">
        <v>250</v>
      </c>
      <c r="C189" s="865">
        <f>SUMPRODUCT(SUMIF('Sch Parent Trial Balance Input'!$A:$A,'Sch Parent TB Converter'!$G189:$EC189,'Sch Parent Trial Balance Input'!C:C))</f>
        <v>0</v>
      </c>
      <c r="D189" s="865">
        <f>SUMPRODUCT(SUMIF('Sch Parent Trial Balance Input'!$A:$A,'Sch Parent TB Converter'!$G189:$EC189,'Sch Parent Trial Balance Input'!D:D))</f>
        <v>0</v>
      </c>
      <c r="E189" s="865">
        <f>SUMPRODUCT(SUMIF('Sch Parent Trial Balance Input'!$A:$A,'Sch Parent TB Converter'!$G189:$EC189,'Sch Parent Trial Balance Input'!E:E))</f>
        <v>0</v>
      </c>
      <c r="F189" s="865">
        <f>SUMPRODUCT(SUMIF('Sch Parent Trial Balance Input'!$A:$A,'Sch Parent TB Converter'!$G189:$EC189,'Sch Parent Trial Balance Input'!F:F))</f>
        <v>0</v>
      </c>
      <c r="G189" s="132"/>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132"/>
      <c r="AX189" s="132"/>
      <c r="AY189" s="132"/>
      <c r="AZ189" s="132"/>
      <c r="BA189" s="132"/>
      <c r="BB189" s="132"/>
      <c r="BC189" s="132"/>
      <c r="BD189" s="132"/>
      <c r="BE189" s="132"/>
      <c r="BF189" s="132"/>
      <c r="BG189" s="132"/>
      <c r="BH189" s="132"/>
      <c r="BI189" s="132"/>
      <c r="BJ189" s="132"/>
      <c r="BK189" s="132"/>
      <c r="BL189" s="132"/>
      <c r="BM189" s="132"/>
      <c r="BN189" s="132"/>
      <c r="BO189" s="132"/>
      <c r="BP189" s="132"/>
      <c r="BQ189" s="132"/>
      <c r="BR189" s="132"/>
      <c r="BS189" s="132"/>
      <c r="BT189" s="132"/>
      <c r="BU189" s="132"/>
      <c r="BV189" s="132"/>
      <c r="BW189" s="132"/>
      <c r="BX189" s="132"/>
      <c r="BY189" s="132"/>
      <c r="BZ189" s="132"/>
      <c r="CA189" s="132"/>
      <c r="CB189" s="132"/>
      <c r="CC189" s="132"/>
      <c r="CD189" s="132"/>
      <c r="CE189" s="132"/>
      <c r="CF189" s="132"/>
      <c r="CG189" s="132"/>
      <c r="CH189" s="132"/>
      <c r="CI189" s="132"/>
      <c r="CJ189" s="132"/>
      <c r="CK189" s="132"/>
      <c r="CL189" s="132"/>
      <c r="CM189" s="132"/>
      <c r="CN189" s="132"/>
      <c r="CO189" s="132"/>
      <c r="CP189" s="132"/>
      <c r="CQ189" s="132"/>
      <c r="CR189" s="132"/>
      <c r="CS189" s="132"/>
      <c r="CT189" s="132"/>
      <c r="CU189" s="132"/>
      <c r="CV189" s="132"/>
      <c r="CW189" s="132"/>
      <c r="CX189" s="132"/>
      <c r="CY189" s="132"/>
      <c r="CZ189" s="132"/>
      <c r="DA189" s="132"/>
      <c r="DB189" s="132"/>
      <c r="DC189" s="132"/>
      <c r="DD189" s="132"/>
      <c r="DE189" s="132"/>
      <c r="DF189" s="132"/>
      <c r="DG189" s="132"/>
      <c r="DH189" s="132"/>
      <c r="DI189" s="132"/>
      <c r="DJ189" s="132"/>
      <c r="DK189" s="132"/>
      <c r="DL189" s="132"/>
      <c r="DM189" s="132"/>
      <c r="DN189" s="132"/>
      <c r="DO189" s="132"/>
      <c r="DP189" s="132"/>
      <c r="DQ189" s="132"/>
      <c r="DR189" s="132"/>
      <c r="DS189" s="132"/>
      <c r="DT189" s="132"/>
      <c r="DU189" s="132"/>
      <c r="DV189" s="132"/>
      <c r="DW189" s="132"/>
      <c r="DX189" s="132"/>
      <c r="DY189" s="132"/>
      <c r="DZ189" s="132"/>
      <c r="EA189" s="132"/>
      <c r="EB189" s="132"/>
      <c r="EC189" s="615"/>
      <c r="ED189" s="182" t="str">
        <f>CONCATENATE("x",G189,"x",H189,"x",I189,"x",J189,"x",K189,"x",L189,"x",M189,"x",N189,"x",O189,"x",P189,"x",Q189,"x",R189,"x",S189,"x",T189,"x",U189,"x",V189,"x",W189,"x",X189,"x",Y189,"x",Z189,"x",AA189,"x",AB189,"x",AC189,"x",AD189,"x",AE189,"x",AF189,"x",AG189,"x",AH189,"x",AI189,"x",AJ189,"x",AK189,"x",AL189,"x",AM189,"x",AN189,"x",AO189,"x",AP189,"x",AQ189,"x",AR189,"x",AS189,"x",AT189,"x",AU189,"x",AV189,"x",AW189,"x",AX189,"x",AY189,"x",AZ189,"x",BA189,"x",BB189,"x",BC189,"x",BD189,"x",BE189,"x",BF189,"x",BG189,"x",BH189,"x",BI189,"x",BJ189,"x",BK189,"x",BL189,"x",BM189,"x",BN189,"x",BO189,"x",BP189,"x",BQ189,"x",BR189,"x",BS189,"x",BT189,"x",BU189,"x",BV189,"x",BW189,"x",BX189,"x",BY189,"x",BZ189,"x",CA189,"x",CB189,"x",CC189,"x",CD189,"x",CE189,"x",CF189,"x",CG189,"x",CH189,"x",CI189,"x",CJ189,"x",CK189,"x",CL189,"x",CM189,"x",CN189,"x",CO189,"x",CP189,"x",CQ189,"x",CR189,"x",CS189,"x",CT189,"x",CU189,"x",CV189,"x",CW189,"x",CX189,"x",CY189,"x",CZ189,"x",DA189,"x",DB189,"x",DC189,"x",DD189,"x",DE189,"x",DF189,"x",DG189,"x",DH189,"x",DI189,"x",DJ189,"x",DK189,"x",DL189,"x",DM189,"x",DN189,"x",DO189,"x",DP189,"x",DQ189,"x",DR189,"x",DS189,"x",DT189,"x",DU189,"x",DV189,"x",DW189,"x",DX189,"x",DY189,"x",DZ189,"x",EA189,"x",EB189,"x",EC189,"x")</f>
        <v>xxxxxxxxxxxxxxxxxxxxxxxxxxxxxxxxxxxxxxxxxxxxxxxxxxxxxxxxxxxxxxxxxxxxxxxxxxxxxxxxxxxxxxxxxxxxxxxxxxxxxxxxxxxxxxxxxxxxxxxxxxxxxxxx</v>
      </c>
    </row>
    <row r="190" spans="1:134" x14ac:dyDescent="0.25">
      <c r="A190" s="191">
        <v>5925</v>
      </c>
      <c r="B190" s="227" t="s">
        <v>251</v>
      </c>
      <c r="C190" s="865">
        <f>SUMPRODUCT(SUMIF('Sch Parent Trial Balance Input'!$A:$A,'Sch Parent TB Converter'!$G190:$EC190,'Sch Parent Trial Balance Input'!C:C))</f>
        <v>0</v>
      </c>
      <c r="D190" s="865">
        <f>SUMPRODUCT(SUMIF('Sch Parent Trial Balance Input'!$A:$A,'Sch Parent TB Converter'!$G190:$EC190,'Sch Parent Trial Balance Input'!D:D))</f>
        <v>0</v>
      </c>
      <c r="E190" s="865">
        <f>SUMPRODUCT(SUMIF('Sch Parent Trial Balance Input'!$A:$A,'Sch Parent TB Converter'!$G190:$EC190,'Sch Parent Trial Balance Input'!E:E))</f>
        <v>0</v>
      </c>
      <c r="F190" s="865">
        <f>SUMPRODUCT(SUMIF('Sch Parent Trial Balance Input'!$A:$A,'Sch Parent TB Converter'!$G190:$EC190,'Sch Parent Trial Balance Input'!F:F))</f>
        <v>0</v>
      </c>
      <c r="G190" s="132"/>
      <c r="H190" s="132"/>
      <c r="I190" s="132"/>
      <c r="J190" s="132"/>
      <c r="K190" s="132"/>
      <c r="L190" s="132"/>
      <c r="M190" s="132"/>
      <c r="N190" s="132"/>
      <c r="O190" s="132"/>
      <c r="P190" s="132"/>
      <c r="Q190" s="132"/>
      <c r="R190" s="132"/>
      <c r="S190" s="132"/>
      <c r="T190" s="132"/>
      <c r="U190" s="132"/>
      <c r="V190" s="132"/>
      <c r="W190" s="132"/>
      <c r="X190" s="132"/>
      <c r="Y190" s="132"/>
      <c r="Z190" s="132"/>
      <c r="AA190" s="132"/>
      <c r="AB190" s="132"/>
      <c r="AC190" s="132"/>
      <c r="AD190" s="132"/>
      <c r="AE190" s="132"/>
      <c r="AF190" s="132"/>
      <c r="AG190" s="132"/>
      <c r="AH190" s="132"/>
      <c r="AI190" s="132"/>
      <c r="AJ190" s="132"/>
      <c r="AK190" s="132"/>
      <c r="AL190" s="132"/>
      <c r="AM190" s="132"/>
      <c r="AN190" s="132"/>
      <c r="AO190" s="132"/>
      <c r="AP190" s="132"/>
      <c r="AQ190" s="132"/>
      <c r="AR190" s="132"/>
      <c r="AS190" s="132"/>
      <c r="AT190" s="132"/>
      <c r="AU190" s="132"/>
      <c r="AV190" s="132"/>
      <c r="AW190" s="132"/>
      <c r="AX190" s="132"/>
      <c r="AY190" s="132"/>
      <c r="AZ190" s="132"/>
      <c r="BA190" s="132"/>
      <c r="BB190" s="132"/>
      <c r="BC190" s="132"/>
      <c r="BD190" s="132"/>
      <c r="BE190" s="132"/>
      <c r="BF190" s="132"/>
      <c r="BG190" s="132"/>
      <c r="BH190" s="132"/>
      <c r="BI190" s="132"/>
      <c r="BJ190" s="132"/>
      <c r="BK190" s="132"/>
      <c r="BL190" s="132"/>
      <c r="BM190" s="132"/>
      <c r="BN190" s="132"/>
      <c r="BO190" s="132"/>
      <c r="BP190" s="132"/>
      <c r="BQ190" s="132"/>
      <c r="BR190" s="132"/>
      <c r="BS190" s="132"/>
      <c r="BT190" s="132"/>
      <c r="BU190" s="132"/>
      <c r="BV190" s="132"/>
      <c r="BW190" s="132"/>
      <c r="BX190" s="132"/>
      <c r="BY190" s="132"/>
      <c r="BZ190" s="132"/>
      <c r="CA190" s="132"/>
      <c r="CB190" s="132"/>
      <c r="CC190" s="132"/>
      <c r="CD190" s="132"/>
      <c r="CE190" s="132"/>
      <c r="CF190" s="132"/>
      <c r="CG190" s="132"/>
      <c r="CH190" s="132"/>
      <c r="CI190" s="132"/>
      <c r="CJ190" s="132"/>
      <c r="CK190" s="132"/>
      <c r="CL190" s="132"/>
      <c r="CM190" s="132"/>
      <c r="CN190" s="132"/>
      <c r="CO190" s="132"/>
      <c r="CP190" s="132"/>
      <c r="CQ190" s="132"/>
      <c r="CR190" s="132"/>
      <c r="CS190" s="132"/>
      <c r="CT190" s="132"/>
      <c r="CU190" s="132"/>
      <c r="CV190" s="132"/>
      <c r="CW190" s="132"/>
      <c r="CX190" s="132"/>
      <c r="CY190" s="132"/>
      <c r="CZ190" s="132"/>
      <c r="DA190" s="132"/>
      <c r="DB190" s="132"/>
      <c r="DC190" s="132"/>
      <c r="DD190" s="132"/>
      <c r="DE190" s="132"/>
      <c r="DF190" s="132"/>
      <c r="DG190" s="132"/>
      <c r="DH190" s="132"/>
      <c r="DI190" s="132"/>
      <c r="DJ190" s="132"/>
      <c r="DK190" s="132"/>
      <c r="DL190" s="132"/>
      <c r="DM190" s="132"/>
      <c r="DN190" s="132"/>
      <c r="DO190" s="132"/>
      <c r="DP190" s="132"/>
      <c r="DQ190" s="132"/>
      <c r="DR190" s="132"/>
      <c r="DS190" s="132"/>
      <c r="DT190" s="132"/>
      <c r="DU190" s="132"/>
      <c r="DV190" s="132"/>
      <c r="DW190" s="132"/>
      <c r="DX190" s="132"/>
      <c r="DY190" s="132"/>
      <c r="DZ190" s="132"/>
      <c r="EA190" s="132"/>
      <c r="EB190" s="132"/>
      <c r="EC190" s="615"/>
      <c r="ED190" s="182" t="str">
        <f>CONCATENATE("x",G190,"x",H190,"x",I190,"x",J190,"x",K190,"x",L190,"x",M190,"x",N190,"x",O190,"x",P190,"x",Q190,"x",R190,"x",S190,"x",T190,"x",U190,"x",V190,"x",W190,"x",X190,"x",Y190,"x",Z190,"x",AA190,"x",AB190,"x",AC190,"x",AD190,"x",AE190,"x",AF190,"x",AG190,"x",AH190,"x",AI190,"x",AJ190,"x",AK190,"x",AL190,"x",AM190,"x",AN190,"x",AO190,"x",AP190,"x",AQ190,"x",AR190,"x",AS190,"x",AT190,"x",AU190,"x",AV190,"x",AW190,"x",AX190,"x",AY190,"x",AZ190,"x",BA190,"x",BB190,"x",BC190,"x",BD190,"x",BE190,"x",BF190,"x",BG190,"x",BH190,"x",BI190,"x",BJ190,"x",BK190,"x",BL190,"x",BM190,"x",BN190,"x",BO190,"x",BP190,"x",BQ190,"x",BR190,"x",BS190,"x",BT190,"x",BU190,"x",BV190,"x",BW190,"x",BX190,"x",BY190,"x",BZ190,"x",CA190,"x",CB190,"x",CC190,"x",CD190,"x",CE190,"x",CF190,"x",CG190,"x",CH190,"x",CI190,"x",CJ190,"x",CK190,"x",CL190,"x",CM190,"x",CN190,"x",CO190,"x",CP190,"x",CQ190,"x",CR190,"x",CS190,"x",CT190,"x",CU190,"x",CV190,"x",CW190,"x",CX190,"x",CY190,"x",CZ190,"x",DA190,"x",DB190,"x",DC190,"x",DD190,"x",DE190,"x",DF190,"x",DG190,"x",DH190,"x",DI190,"x",DJ190,"x",DK190,"x",DL190,"x",DM190,"x",DN190,"x",DO190,"x",DP190,"x",DQ190,"x",DR190,"x",DS190,"x",DT190,"x",DU190,"x",DV190,"x",DW190,"x",DX190,"x",DY190,"x",DZ190,"x",EA190,"x",EB190,"x",EC190,"x")</f>
        <v>xxxxxxxxxxxxxxxxxxxxxxxxxxxxxxxxxxxxxxxxxxxxxxxxxxxxxxxxxxxxxxxxxxxxxxxxxxxxxxxxxxxxxxxxxxxxxxxxxxxxxxxxxxxxxxxxxxxxxxxxxxxxxxxx</v>
      </c>
    </row>
    <row r="191" spans="1:134" x14ac:dyDescent="0.25">
      <c r="A191" s="191"/>
      <c r="B191" s="569"/>
      <c r="C191" s="865"/>
      <c r="D191" s="867"/>
      <c r="E191" s="867"/>
      <c r="F191" s="867"/>
      <c r="G191" s="633"/>
      <c r="H191" s="633"/>
      <c r="I191" s="633"/>
      <c r="J191" s="633"/>
      <c r="K191" s="633"/>
      <c r="L191" s="633"/>
      <c r="M191" s="633"/>
      <c r="N191" s="633"/>
      <c r="O191" s="633"/>
      <c r="P191" s="633"/>
      <c r="Q191" s="633"/>
      <c r="R191" s="633"/>
      <c r="S191" s="633"/>
      <c r="T191" s="633"/>
      <c r="U191" s="633"/>
      <c r="V191" s="633"/>
      <c r="W191" s="633"/>
      <c r="X191" s="633"/>
      <c r="Y191" s="633"/>
      <c r="Z191" s="633"/>
      <c r="AA191" s="633"/>
      <c r="AB191" s="633"/>
      <c r="AC191" s="633"/>
      <c r="AD191" s="633"/>
      <c r="AE191" s="633"/>
      <c r="AF191" s="633"/>
      <c r="AG191" s="633"/>
      <c r="AH191" s="633"/>
      <c r="AI191" s="633"/>
      <c r="AJ191" s="633"/>
      <c r="AK191" s="633"/>
      <c r="AL191" s="633"/>
      <c r="AM191" s="633"/>
      <c r="AN191" s="633"/>
      <c r="AO191" s="633"/>
      <c r="AP191" s="633"/>
      <c r="AQ191" s="633"/>
      <c r="AR191" s="633"/>
      <c r="AS191" s="633"/>
      <c r="AT191" s="633"/>
      <c r="AU191" s="633"/>
      <c r="AV191" s="633"/>
      <c r="AW191" s="633"/>
      <c r="AX191" s="633"/>
      <c r="AY191" s="633"/>
      <c r="AZ191" s="633"/>
      <c r="BA191" s="633"/>
      <c r="BB191" s="633"/>
      <c r="BC191" s="633"/>
      <c r="BD191" s="633"/>
      <c r="BE191" s="633"/>
      <c r="BF191" s="633"/>
      <c r="BG191" s="633"/>
      <c r="BH191" s="633"/>
      <c r="BI191" s="633"/>
      <c r="BJ191" s="633"/>
      <c r="BK191" s="633"/>
      <c r="BL191" s="633"/>
      <c r="BM191" s="633"/>
      <c r="BN191" s="633"/>
      <c r="BO191" s="633"/>
      <c r="BP191" s="633"/>
      <c r="BQ191" s="633"/>
      <c r="BR191" s="633"/>
      <c r="BS191" s="633"/>
      <c r="BT191" s="633"/>
      <c r="BU191" s="633"/>
      <c r="BV191" s="633"/>
      <c r="BW191" s="633"/>
      <c r="BX191" s="633"/>
      <c r="BY191" s="633"/>
      <c r="BZ191" s="633"/>
      <c r="CA191" s="633"/>
      <c r="CB191" s="633"/>
      <c r="CC191" s="633"/>
      <c r="CD191" s="633"/>
      <c r="CE191" s="633"/>
      <c r="CF191" s="633"/>
      <c r="CG191" s="633"/>
      <c r="CH191" s="633"/>
      <c r="CI191" s="633"/>
      <c r="CJ191" s="633"/>
      <c r="CK191" s="633"/>
      <c r="CL191" s="633"/>
      <c r="CM191" s="633"/>
      <c r="CN191" s="633"/>
      <c r="CO191" s="633"/>
      <c r="CP191" s="633"/>
      <c r="CQ191" s="633"/>
      <c r="CR191" s="633"/>
      <c r="CS191" s="633"/>
      <c r="CT191" s="633"/>
      <c r="CU191" s="633"/>
      <c r="CV191" s="633"/>
      <c r="CW191" s="633"/>
      <c r="CX191" s="633"/>
      <c r="CY191" s="633"/>
      <c r="CZ191" s="633"/>
      <c r="DA191" s="633"/>
      <c r="DB191" s="633"/>
      <c r="DC191" s="633"/>
      <c r="DD191" s="633"/>
      <c r="DE191" s="633"/>
      <c r="DF191" s="633"/>
      <c r="DG191" s="633"/>
      <c r="DH191" s="633"/>
      <c r="DI191" s="633"/>
      <c r="DJ191" s="633"/>
      <c r="DK191" s="633"/>
      <c r="DL191" s="633"/>
      <c r="DM191" s="633"/>
      <c r="DN191" s="633"/>
      <c r="DO191" s="633"/>
      <c r="DP191" s="633"/>
      <c r="DQ191" s="633"/>
      <c r="DR191" s="633"/>
      <c r="DS191" s="633"/>
      <c r="DT191" s="633"/>
      <c r="DU191" s="633"/>
      <c r="DV191" s="633"/>
      <c r="DW191" s="633"/>
      <c r="DX191" s="633"/>
      <c r="DY191" s="633"/>
      <c r="DZ191" s="633"/>
      <c r="EA191" s="633"/>
      <c r="EB191" s="633"/>
      <c r="EC191" s="634"/>
      <c r="ED191" s="182" t="str">
        <f t="shared" si="2"/>
        <v>xxxxxxxxxxxxxxxxxxxxxxxxxxxxxxxxxxxxxxxxxxxxxxxxxxxxxxxxxxxxxxxxxxxxxxxxxxxxxxxxxxxxxxxxxxxxxxxxxxxxxxxxxxxxxxxxxxxxxxxxxxxxxxxx</v>
      </c>
    </row>
    <row r="192" spans="1:134" ht="13" x14ac:dyDescent="0.3">
      <c r="A192" s="230"/>
      <c r="B192" s="232" t="s">
        <v>252</v>
      </c>
      <c r="C192" s="868"/>
      <c r="D192" s="869"/>
      <c r="E192" s="869"/>
      <c r="F192" s="869"/>
      <c r="G192" s="616"/>
      <c r="H192" s="616"/>
      <c r="I192" s="616"/>
      <c r="J192" s="616"/>
      <c r="K192" s="616"/>
      <c r="L192" s="616"/>
      <c r="M192" s="616"/>
      <c r="N192" s="616"/>
      <c r="O192" s="616"/>
      <c r="P192" s="616"/>
      <c r="Q192" s="616"/>
      <c r="R192" s="616"/>
      <c r="S192" s="616"/>
      <c r="T192" s="616"/>
      <c r="U192" s="616"/>
      <c r="V192" s="616"/>
      <c r="W192" s="616"/>
      <c r="X192" s="616"/>
      <c r="Y192" s="616"/>
      <c r="Z192" s="616"/>
      <c r="AA192" s="616"/>
      <c r="AB192" s="616"/>
      <c r="AC192" s="616"/>
      <c r="AD192" s="616"/>
      <c r="AE192" s="616"/>
      <c r="AF192" s="616"/>
      <c r="AG192" s="616"/>
      <c r="AH192" s="616"/>
      <c r="AI192" s="616"/>
      <c r="AJ192" s="616"/>
      <c r="AK192" s="616"/>
      <c r="AL192" s="616"/>
      <c r="AM192" s="616"/>
      <c r="AN192" s="616"/>
      <c r="AO192" s="616"/>
      <c r="AP192" s="616"/>
      <c r="AQ192" s="616"/>
      <c r="AR192" s="616"/>
      <c r="AS192" s="616"/>
      <c r="AT192" s="616"/>
      <c r="AU192" s="616"/>
      <c r="AV192" s="616"/>
      <c r="AW192" s="616"/>
      <c r="AX192" s="616"/>
      <c r="AY192" s="616"/>
      <c r="AZ192" s="616"/>
      <c r="BA192" s="616"/>
      <c r="BB192" s="616"/>
      <c r="BC192" s="616"/>
      <c r="BD192" s="616"/>
      <c r="BE192" s="616"/>
      <c r="BF192" s="616"/>
      <c r="BG192" s="616"/>
      <c r="BH192" s="616"/>
      <c r="BI192" s="616"/>
      <c r="BJ192" s="616"/>
      <c r="BK192" s="616"/>
      <c r="BL192" s="616"/>
      <c r="BM192" s="616"/>
      <c r="BN192" s="616"/>
      <c r="BO192" s="616"/>
      <c r="BP192" s="616"/>
      <c r="BQ192" s="616"/>
      <c r="BR192" s="616"/>
      <c r="BS192" s="616"/>
      <c r="BT192" s="616"/>
      <c r="BU192" s="616"/>
      <c r="BV192" s="616"/>
      <c r="BW192" s="616"/>
      <c r="BX192" s="616"/>
      <c r="BY192" s="616"/>
      <c r="BZ192" s="616"/>
      <c r="CA192" s="616"/>
      <c r="CB192" s="616"/>
      <c r="CC192" s="616"/>
      <c r="CD192" s="616"/>
      <c r="CE192" s="616"/>
      <c r="CF192" s="616"/>
      <c r="CG192" s="616"/>
      <c r="CH192" s="616"/>
      <c r="CI192" s="616"/>
      <c r="CJ192" s="616"/>
      <c r="CK192" s="616"/>
      <c r="CL192" s="616"/>
      <c r="CM192" s="616"/>
      <c r="CN192" s="616"/>
      <c r="CO192" s="616"/>
      <c r="CP192" s="616"/>
      <c r="CQ192" s="616"/>
      <c r="CR192" s="616"/>
      <c r="CS192" s="616"/>
      <c r="CT192" s="616"/>
      <c r="CU192" s="616"/>
      <c r="CV192" s="616"/>
      <c r="CW192" s="616"/>
      <c r="CX192" s="616"/>
      <c r="CY192" s="616"/>
      <c r="CZ192" s="616"/>
      <c r="DA192" s="616"/>
      <c r="DB192" s="616"/>
      <c r="DC192" s="616"/>
      <c r="DD192" s="616"/>
      <c r="DE192" s="616"/>
      <c r="DF192" s="616"/>
      <c r="DG192" s="616"/>
      <c r="DH192" s="616"/>
      <c r="DI192" s="616"/>
      <c r="DJ192" s="616"/>
      <c r="DK192" s="616"/>
      <c r="DL192" s="616"/>
      <c r="DM192" s="616"/>
      <c r="DN192" s="616"/>
      <c r="DO192" s="616"/>
      <c r="DP192" s="616"/>
      <c r="DQ192" s="616"/>
      <c r="DR192" s="616"/>
      <c r="DS192" s="616"/>
      <c r="DT192" s="616"/>
      <c r="DU192" s="616"/>
      <c r="DV192" s="616"/>
      <c r="DW192" s="616"/>
      <c r="DX192" s="616"/>
      <c r="DY192" s="616"/>
      <c r="DZ192" s="616"/>
      <c r="EA192" s="616"/>
      <c r="EB192" s="616"/>
      <c r="EC192" s="617"/>
      <c r="ED192" s="182" t="str">
        <f t="shared" si="2"/>
        <v>xxxxxxxxxxxxxxxxxxxxxxxxxxxxxxxxxxxxxxxxxxxxxxxxxxxxxxxxxxxxxxxxxxxxxxxxxxxxxxxxxxxxxxxxxxxxxxxxxxxxxxxxxxxxxxxxxxxxxxxxxxxxxxxx</v>
      </c>
    </row>
    <row r="193" spans="1:134" ht="13" x14ac:dyDescent="0.3">
      <c r="A193" s="191"/>
      <c r="B193" s="561" t="s">
        <v>241</v>
      </c>
      <c r="C193" s="865"/>
      <c r="D193" s="867"/>
      <c r="E193" s="867"/>
      <c r="F193" s="867"/>
      <c r="G193" s="613"/>
      <c r="H193" s="613"/>
      <c r="I193" s="613"/>
      <c r="J193" s="613"/>
      <c r="K193" s="613"/>
      <c r="L193" s="613"/>
      <c r="M193" s="613"/>
      <c r="N193" s="613"/>
      <c r="O193" s="613"/>
      <c r="P193" s="613"/>
      <c r="Q193" s="613"/>
      <c r="R193" s="613"/>
      <c r="S193" s="613"/>
      <c r="T193" s="613"/>
      <c r="U193" s="613"/>
      <c r="V193" s="613"/>
      <c r="W193" s="613"/>
      <c r="X193" s="613"/>
      <c r="Y193" s="613"/>
      <c r="Z193" s="613"/>
      <c r="AA193" s="613"/>
      <c r="AB193" s="613"/>
      <c r="AC193" s="613"/>
      <c r="AD193" s="613"/>
      <c r="AE193" s="613"/>
      <c r="AF193" s="613"/>
      <c r="AG193" s="613"/>
      <c r="AH193" s="613"/>
      <c r="AI193" s="613"/>
      <c r="AJ193" s="613"/>
      <c r="AK193" s="613"/>
      <c r="AL193" s="613"/>
      <c r="AM193" s="613"/>
      <c r="AN193" s="613"/>
      <c r="AO193" s="613"/>
      <c r="AP193" s="613"/>
      <c r="AQ193" s="613"/>
      <c r="AR193" s="613"/>
      <c r="AS193" s="613"/>
      <c r="AT193" s="613"/>
      <c r="AU193" s="613"/>
      <c r="AV193" s="613"/>
      <c r="AW193" s="613"/>
      <c r="AX193" s="613"/>
      <c r="AY193" s="613"/>
      <c r="AZ193" s="613"/>
      <c r="BA193" s="613"/>
      <c r="BB193" s="613"/>
      <c r="BC193" s="613"/>
      <c r="BD193" s="613"/>
      <c r="BE193" s="613"/>
      <c r="BF193" s="613"/>
      <c r="BG193" s="613"/>
      <c r="BH193" s="613"/>
      <c r="BI193" s="613"/>
      <c r="BJ193" s="613"/>
      <c r="BK193" s="613"/>
      <c r="BL193" s="613"/>
      <c r="BM193" s="613"/>
      <c r="BN193" s="613"/>
      <c r="BO193" s="613"/>
      <c r="BP193" s="613"/>
      <c r="BQ193" s="613"/>
      <c r="BR193" s="613"/>
      <c r="BS193" s="613"/>
      <c r="BT193" s="613"/>
      <c r="BU193" s="613"/>
      <c r="BV193" s="613"/>
      <c r="BW193" s="613"/>
      <c r="BX193" s="613"/>
      <c r="BY193" s="613"/>
      <c r="BZ193" s="613"/>
      <c r="CA193" s="613"/>
      <c r="CB193" s="613"/>
      <c r="CC193" s="613"/>
      <c r="CD193" s="613"/>
      <c r="CE193" s="613"/>
      <c r="CF193" s="613"/>
      <c r="CG193" s="613"/>
      <c r="CH193" s="613"/>
      <c r="CI193" s="613"/>
      <c r="CJ193" s="613"/>
      <c r="CK193" s="613"/>
      <c r="CL193" s="613"/>
      <c r="CM193" s="613"/>
      <c r="CN193" s="613"/>
      <c r="CO193" s="613"/>
      <c r="CP193" s="613"/>
      <c r="CQ193" s="613"/>
      <c r="CR193" s="613"/>
      <c r="CS193" s="613"/>
      <c r="CT193" s="613"/>
      <c r="CU193" s="613"/>
      <c r="CV193" s="613"/>
      <c r="CW193" s="613"/>
      <c r="CX193" s="613"/>
      <c r="CY193" s="613"/>
      <c r="CZ193" s="613"/>
      <c r="DA193" s="613"/>
      <c r="DB193" s="613"/>
      <c r="DC193" s="613"/>
      <c r="DD193" s="613"/>
      <c r="DE193" s="613"/>
      <c r="DF193" s="613"/>
      <c r="DG193" s="613"/>
      <c r="DH193" s="613"/>
      <c r="DI193" s="613"/>
      <c r="DJ193" s="613"/>
      <c r="DK193" s="613"/>
      <c r="DL193" s="613"/>
      <c r="DM193" s="613"/>
      <c r="DN193" s="613"/>
      <c r="DO193" s="613"/>
      <c r="DP193" s="613"/>
      <c r="DQ193" s="613"/>
      <c r="DR193" s="613"/>
      <c r="DS193" s="613"/>
      <c r="DT193" s="613"/>
      <c r="DU193" s="613"/>
      <c r="DV193" s="613"/>
      <c r="DW193" s="613"/>
      <c r="DX193" s="613"/>
      <c r="DY193" s="613"/>
      <c r="DZ193" s="613"/>
      <c r="EA193" s="613"/>
      <c r="EB193" s="613"/>
      <c r="EC193" s="614"/>
      <c r="ED193" s="182" t="str">
        <f t="shared" si="2"/>
        <v>xxxxxxxxxxxxxxxxxxxxxxxxxxxxxxxxxxxxxxxxxxxxxxxxxxxxxxxxxxxxxxxxxxxxxxxxxxxxxxxxxxxxxxxxxxxxxxxxxxxxxxxxxxxxxxxxxxxxxxxxxxxxxxxx</v>
      </c>
    </row>
    <row r="194" spans="1:134" x14ac:dyDescent="0.25">
      <c r="A194" s="191">
        <v>5240</v>
      </c>
      <c r="B194" s="227" t="s">
        <v>253</v>
      </c>
      <c r="C194" s="865">
        <f>SUMPRODUCT(SUMIF('Sch Parent Trial Balance Input'!$A:$A,'Sch Parent TB Converter'!$G194:$EC194,'Sch Parent Trial Balance Input'!C:C))</f>
        <v>0</v>
      </c>
      <c r="D194" s="865">
        <f>SUMPRODUCT(SUMIF('Sch Parent Trial Balance Input'!$A:$A,'Sch Parent TB Converter'!$G194:$EC194,'Sch Parent Trial Balance Input'!D:D))</f>
        <v>0</v>
      </c>
      <c r="E194" s="865">
        <f>SUMPRODUCT(SUMIF('Sch Parent Trial Balance Input'!$A:$A,'Sch Parent TB Converter'!$G194:$EC194,'Sch Parent Trial Balance Input'!E:E))</f>
        <v>0</v>
      </c>
      <c r="F194" s="865">
        <f>SUMPRODUCT(SUMIF('Sch Parent Trial Balance Input'!$A:$A,'Sch Parent TB Converter'!$G194:$EC194,'Sch Parent Trial Balance Input'!F:F))</f>
        <v>0</v>
      </c>
      <c r="G194" s="132"/>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c r="AF194" s="132"/>
      <c r="AG194" s="132"/>
      <c r="AH194" s="132"/>
      <c r="AI194" s="132"/>
      <c r="AJ194" s="132"/>
      <c r="AK194" s="132"/>
      <c r="AL194" s="132"/>
      <c r="AM194" s="132"/>
      <c r="AN194" s="132"/>
      <c r="AO194" s="132"/>
      <c r="AP194" s="132"/>
      <c r="AQ194" s="132"/>
      <c r="AR194" s="132"/>
      <c r="AS194" s="132"/>
      <c r="AT194" s="132"/>
      <c r="AU194" s="132"/>
      <c r="AV194" s="132"/>
      <c r="AW194" s="132"/>
      <c r="AX194" s="132"/>
      <c r="AY194" s="132"/>
      <c r="AZ194" s="132"/>
      <c r="BA194" s="132"/>
      <c r="BB194" s="132"/>
      <c r="BC194" s="132"/>
      <c r="BD194" s="132"/>
      <c r="BE194" s="132"/>
      <c r="BF194" s="132"/>
      <c r="BG194" s="132"/>
      <c r="BH194" s="132"/>
      <c r="BI194" s="132"/>
      <c r="BJ194" s="132"/>
      <c r="BK194" s="132"/>
      <c r="BL194" s="132"/>
      <c r="BM194" s="132"/>
      <c r="BN194" s="132"/>
      <c r="BO194" s="132"/>
      <c r="BP194" s="132"/>
      <c r="BQ194" s="132"/>
      <c r="BR194" s="132"/>
      <c r="BS194" s="132"/>
      <c r="BT194" s="132"/>
      <c r="BU194" s="132"/>
      <c r="BV194" s="132"/>
      <c r="BW194" s="132"/>
      <c r="BX194" s="132"/>
      <c r="BY194" s="132"/>
      <c r="BZ194" s="132"/>
      <c r="CA194" s="132"/>
      <c r="CB194" s="132"/>
      <c r="CC194" s="132"/>
      <c r="CD194" s="132"/>
      <c r="CE194" s="132"/>
      <c r="CF194" s="132"/>
      <c r="CG194" s="132"/>
      <c r="CH194" s="132"/>
      <c r="CI194" s="132"/>
      <c r="CJ194" s="132"/>
      <c r="CK194" s="132"/>
      <c r="CL194" s="132"/>
      <c r="CM194" s="132"/>
      <c r="CN194" s="132"/>
      <c r="CO194" s="132"/>
      <c r="CP194" s="132"/>
      <c r="CQ194" s="132"/>
      <c r="CR194" s="132"/>
      <c r="CS194" s="132"/>
      <c r="CT194" s="132"/>
      <c r="CU194" s="132"/>
      <c r="CV194" s="132"/>
      <c r="CW194" s="132"/>
      <c r="CX194" s="132"/>
      <c r="CY194" s="132"/>
      <c r="CZ194" s="132"/>
      <c r="DA194" s="132"/>
      <c r="DB194" s="132"/>
      <c r="DC194" s="132"/>
      <c r="DD194" s="132"/>
      <c r="DE194" s="132"/>
      <c r="DF194" s="132"/>
      <c r="DG194" s="132"/>
      <c r="DH194" s="132"/>
      <c r="DI194" s="132"/>
      <c r="DJ194" s="132"/>
      <c r="DK194" s="132"/>
      <c r="DL194" s="132"/>
      <c r="DM194" s="132"/>
      <c r="DN194" s="132"/>
      <c r="DO194" s="132"/>
      <c r="DP194" s="132"/>
      <c r="DQ194" s="132"/>
      <c r="DR194" s="132"/>
      <c r="DS194" s="132"/>
      <c r="DT194" s="132"/>
      <c r="DU194" s="132"/>
      <c r="DV194" s="132"/>
      <c r="DW194" s="132"/>
      <c r="DX194" s="132"/>
      <c r="DY194" s="132"/>
      <c r="DZ194" s="132"/>
      <c r="EA194" s="132"/>
      <c r="EB194" s="132"/>
      <c r="EC194" s="615"/>
      <c r="ED194" s="182" t="str">
        <f t="shared" si="2"/>
        <v>xxxxxxxxxxxxxxxxxxxxxxxxxxxxxxxxxxxxxxxxxxxxxxxxxxxxxxxxxxxxxxxxxxxxxxxxxxxxxxxxxxxxxxxxxxxxxxxxxxxxxxxxxxxxxxxxxxxxxxxxxxxxxxxx</v>
      </c>
    </row>
    <row r="195" spans="1:134" x14ac:dyDescent="0.25">
      <c r="A195" s="191">
        <v>5227</v>
      </c>
      <c r="B195" s="227" t="s">
        <v>254</v>
      </c>
      <c r="C195" s="865">
        <f>SUMPRODUCT(SUMIF('Sch Parent Trial Balance Input'!$A:$A,'Sch Parent TB Converter'!$G195:$EC195,'Sch Parent Trial Balance Input'!C:C))</f>
        <v>0</v>
      </c>
      <c r="D195" s="865">
        <f>SUMPRODUCT(SUMIF('Sch Parent Trial Balance Input'!$A:$A,'Sch Parent TB Converter'!$G195:$EC195,'Sch Parent Trial Balance Input'!D:D))</f>
        <v>0</v>
      </c>
      <c r="E195" s="865">
        <f>SUMPRODUCT(SUMIF('Sch Parent Trial Balance Input'!$A:$A,'Sch Parent TB Converter'!$G195:$EC195,'Sch Parent Trial Balance Input'!E:E))</f>
        <v>0</v>
      </c>
      <c r="F195" s="865">
        <f>SUMPRODUCT(SUMIF('Sch Parent Trial Balance Input'!$A:$A,'Sch Parent TB Converter'!$G195:$EC195,'Sch Parent Trial Balance Input'!F:F))</f>
        <v>0</v>
      </c>
      <c r="G195" s="132"/>
      <c r="H195" s="132"/>
      <c r="I195" s="132"/>
      <c r="J195" s="132"/>
      <c r="K195" s="132"/>
      <c r="L195" s="132"/>
      <c r="M195" s="132"/>
      <c r="N195" s="132"/>
      <c r="O195" s="132"/>
      <c r="P195" s="132"/>
      <c r="Q195" s="132"/>
      <c r="R195" s="132"/>
      <c r="S195" s="132"/>
      <c r="T195" s="132"/>
      <c r="U195" s="132"/>
      <c r="V195" s="132"/>
      <c r="W195" s="132"/>
      <c r="X195" s="132"/>
      <c r="Y195" s="132"/>
      <c r="Z195" s="132"/>
      <c r="AA195" s="132"/>
      <c r="AB195" s="132"/>
      <c r="AC195" s="132"/>
      <c r="AD195" s="132"/>
      <c r="AE195" s="132"/>
      <c r="AF195" s="132"/>
      <c r="AG195" s="132"/>
      <c r="AH195" s="132"/>
      <c r="AI195" s="132"/>
      <c r="AJ195" s="132"/>
      <c r="AK195" s="132"/>
      <c r="AL195" s="132"/>
      <c r="AM195" s="132"/>
      <c r="AN195" s="132"/>
      <c r="AO195" s="132"/>
      <c r="AP195" s="132"/>
      <c r="AQ195" s="132"/>
      <c r="AR195" s="132"/>
      <c r="AS195" s="132"/>
      <c r="AT195" s="132"/>
      <c r="AU195" s="132"/>
      <c r="AV195" s="132"/>
      <c r="AW195" s="132"/>
      <c r="AX195" s="132"/>
      <c r="AY195" s="132"/>
      <c r="AZ195" s="132"/>
      <c r="BA195" s="132"/>
      <c r="BB195" s="132"/>
      <c r="BC195" s="132"/>
      <c r="BD195" s="132"/>
      <c r="BE195" s="132"/>
      <c r="BF195" s="132"/>
      <c r="BG195" s="132"/>
      <c r="BH195" s="132"/>
      <c r="BI195" s="132"/>
      <c r="BJ195" s="132"/>
      <c r="BK195" s="132"/>
      <c r="BL195" s="132"/>
      <c r="BM195" s="132"/>
      <c r="BN195" s="132"/>
      <c r="BO195" s="132"/>
      <c r="BP195" s="132"/>
      <c r="BQ195" s="132"/>
      <c r="BR195" s="132"/>
      <c r="BS195" s="132"/>
      <c r="BT195" s="132"/>
      <c r="BU195" s="132"/>
      <c r="BV195" s="132"/>
      <c r="BW195" s="132"/>
      <c r="BX195" s="132"/>
      <c r="BY195" s="132"/>
      <c r="BZ195" s="132"/>
      <c r="CA195" s="132"/>
      <c r="CB195" s="132"/>
      <c r="CC195" s="132"/>
      <c r="CD195" s="132"/>
      <c r="CE195" s="132"/>
      <c r="CF195" s="132"/>
      <c r="CG195" s="132"/>
      <c r="CH195" s="132"/>
      <c r="CI195" s="132"/>
      <c r="CJ195" s="132"/>
      <c r="CK195" s="132"/>
      <c r="CL195" s="132"/>
      <c r="CM195" s="132"/>
      <c r="CN195" s="132"/>
      <c r="CO195" s="132"/>
      <c r="CP195" s="132"/>
      <c r="CQ195" s="132"/>
      <c r="CR195" s="132"/>
      <c r="CS195" s="132"/>
      <c r="CT195" s="132"/>
      <c r="CU195" s="132"/>
      <c r="CV195" s="132"/>
      <c r="CW195" s="132"/>
      <c r="CX195" s="132"/>
      <c r="CY195" s="132"/>
      <c r="CZ195" s="132"/>
      <c r="DA195" s="132"/>
      <c r="DB195" s="132"/>
      <c r="DC195" s="132"/>
      <c r="DD195" s="132"/>
      <c r="DE195" s="132"/>
      <c r="DF195" s="132"/>
      <c r="DG195" s="132"/>
      <c r="DH195" s="132"/>
      <c r="DI195" s="132"/>
      <c r="DJ195" s="132"/>
      <c r="DK195" s="132"/>
      <c r="DL195" s="132"/>
      <c r="DM195" s="132"/>
      <c r="DN195" s="132"/>
      <c r="DO195" s="132"/>
      <c r="DP195" s="132"/>
      <c r="DQ195" s="132"/>
      <c r="DR195" s="132"/>
      <c r="DS195" s="132"/>
      <c r="DT195" s="132"/>
      <c r="DU195" s="132"/>
      <c r="DV195" s="132"/>
      <c r="DW195" s="132"/>
      <c r="DX195" s="132"/>
      <c r="DY195" s="132"/>
      <c r="DZ195" s="132"/>
      <c r="EA195" s="132"/>
      <c r="EB195" s="132"/>
      <c r="EC195" s="615"/>
      <c r="ED195" s="182" t="str">
        <f t="shared" si="2"/>
        <v>xxxxxxxxxxxxxxxxxxxxxxxxxxxxxxxxxxxxxxxxxxxxxxxxxxxxxxxxxxxxxxxxxxxxxxxxxxxxxxxxxxxxxxxxxxxxxxxxxxxxxxxxxxxxxxxxxxxxxxxxxxxxxxxx</v>
      </c>
    </row>
    <row r="196" spans="1:134" x14ac:dyDescent="0.25">
      <c r="A196" s="191">
        <v>5228</v>
      </c>
      <c r="B196" s="227" t="s">
        <v>255</v>
      </c>
      <c r="C196" s="865">
        <f>SUMPRODUCT(SUMIF('Sch Parent Trial Balance Input'!$A:$A,'Sch Parent TB Converter'!$G196:$EC196,'Sch Parent Trial Balance Input'!C:C))</f>
        <v>0</v>
      </c>
      <c r="D196" s="865">
        <f>SUMPRODUCT(SUMIF('Sch Parent Trial Balance Input'!$A:$A,'Sch Parent TB Converter'!$G196:$EC196,'Sch Parent Trial Balance Input'!D:D))</f>
        <v>0</v>
      </c>
      <c r="E196" s="865">
        <f>SUMPRODUCT(SUMIF('Sch Parent Trial Balance Input'!$A:$A,'Sch Parent TB Converter'!$G196:$EC196,'Sch Parent Trial Balance Input'!E:E))</f>
        <v>0</v>
      </c>
      <c r="F196" s="865">
        <f>SUMPRODUCT(SUMIF('Sch Parent Trial Balance Input'!$A:$A,'Sch Parent TB Converter'!$G196:$EC196,'Sch Parent Trial Balance Input'!F:F))</f>
        <v>0</v>
      </c>
      <c r="G196" s="132"/>
      <c r="H196" s="132"/>
      <c r="I196" s="132"/>
      <c r="J196" s="132"/>
      <c r="K196" s="132"/>
      <c r="L196" s="132"/>
      <c r="M196" s="132"/>
      <c r="N196" s="132"/>
      <c r="O196" s="132"/>
      <c r="P196" s="132"/>
      <c r="Q196" s="132"/>
      <c r="R196" s="132"/>
      <c r="S196" s="132"/>
      <c r="T196" s="132"/>
      <c r="U196" s="132"/>
      <c r="V196" s="132"/>
      <c r="W196" s="132"/>
      <c r="X196" s="132"/>
      <c r="Y196" s="132"/>
      <c r="Z196" s="132"/>
      <c r="AA196" s="132"/>
      <c r="AB196" s="132"/>
      <c r="AC196" s="132"/>
      <c r="AD196" s="132"/>
      <c r="AE196" s="132"/>
      <c r="AF196" s="132"/>
      <c r="AG196" s="132"/>
      <c r="AH196" s="132"/>
      <c r="AI196" s="132"/>
      <c r="AJ196" s="132"/>
      <c r="AK196" s="132"/>
      <c r="AL196" s="132"/>
      <c r="AM196" s="132"/>
      <c r="AN196" s="132"/>
      <c r="AO196" s="132"/>
      <c r="AP196" s="132"/>
      <c r="AQ196" s="132"/>
      <c r="AR196" s="132"/>
      <c r="AS196" s="132"/>
      <c r="AT196" s="132"/>
      <c r="AU196" s="132"/>
      <c r="AV196" s="132"/>
      <c r="AW196" s="132"/>
      <c r="AX196" s="132"/>
      <c r="AY196" s="132"/>
      <c r="AZ196" s="132"/>
      <c r="BA196" s="132"/>
      <c r="BB196" s="132"/>
      <c r="BC196" s="132"/>
      <c r="BD196" s="132"/>
      <c r="BE196" s="132"/>
      <c r="BF196" s="132"/>
      <c r="BG196" s="132"/>
      <c r="BH196" s="132"/>
      <c r="BI196" s="132"/>
      <c r="BJ196" s="132"/>
      <c r="BK196" s="132"/>
      <c r="BL196" s="132"/>
      <c r="BM196" s="132"/>
      <c r="BN196" s="132"/>
      <c r="BO196" s="132"/>
      <c r="BP196" s="132"/>
      <c r="BQ196" s="132"/>
      <c r="BR196" s="132"/>
      <c r="BS196" s="132"/>
      <c r="BT196" s="132"/>
      <c r="BU196" s="132"/>
      <c r="BV196" s="132"/>
      <c r="BW196" s="132"/>
      <c r="BX196" s="132"/>
      <c r="BY196" s="132"/>
      <c r="BZ196" s="132"/>
      <c r="CA196" s="132"/>
      <c r="CB196" s="132"/>
      <c r="CC196" s="132"/>
      <c r="CD196" s="132"/>
      <c r="CE196" s="132"/>
      <c r="CF196" s="132"/>
      <c r="CG196" s="132"/>
      <c r="CH196" s="132"/>
      <c r="CI196" s="132"/>
      <c r="CJ196" s="132"/>
      <c r="CK196" s="132"/>
      <c r="CL196" s="132"/>
      <c r="CM196" s="132"/>
      <c r="CN196" s="132"/>
      <c r="CO196" s="132"/>
      <c r="CP196" s="132"/>
      <c r="CQ196" s="132"/>
      <c r="CR196" s="132"/>
      <c r="CS196" s="132"/>
      <c r="CT196" s="132"/>
      <c r="CU196" s="132"/>
      <c r="CV196" s="132"/>
      <c r="CW196" s="132"/>
      <c r="CX196" s="132"/>
      <c r="CY196" s="132"/>
      <c r="CZ196" s="132"/>
      <c r="DA196" s="132"/>
      <c r="DB196" s="132"/>
      <c r="DC196" s="132"/>
      <c r="DD196" s="132"/>
      <c r="DE196" s="132"/>
      <c r="DF196" s="132"/>
      <c r="DG196" s="132"/>
      <c r="DH196" s="132"/>
      <c r="DI196" s="132"/>
      <c r="DJ196" s="132"/>
      <c r="DK196" s="132"/>
      <c r="DL196" s="132"/>
      <c r="DM196" s="132"/>
      <c r="DN196" s="132"/>
      <c r="DO196" s="132"/>
      <c r="DP196" s="132"/>
      <c r="DQ196" s="132"/>
      <c r="DR196" s="132"/>
      <c r="DS196" s="132"/>
      <c r="DT196" s="132"/>
      <c r="DU196" s="132"/>
      <c r="DV196" s="132"/>
      <c r="DW196" s="132"/>
      <c r="DX196" s="132"/>
      <c r="DY196" s="132"/>
      <c r="DZ196" s="132"/>
      <c r="EA196" s="132"/>
      <c r="EB196" s="132"/>
      <c r="EC196" s="615"/>
      <c r="ED196" s="182" t="str">
        <f t="shared" si="2"/>
        <v>xxxxxxxxxxxxxxxxxxxxxxxxxxxxxxxxxxxxxxxxxxxxxxxxxxxxxxxxxxxxxxxxxxxxxxxxxxxxxxxxxxxxxxxxxxxxxxxxxxxxxxxxxxxxxxxxxxxxxxxxxxxxxxxx</v>
      </c>
    </row>
    <row r="197" spans="1:134" x14ac:dyDescent="0.25">
      <c r="A197" s="191">
        <v>5230</v>
      </c>
      <c r="B197" s="227" t="s">
        <v>256</v>
      </c>
      <c r="C197" s="865">
        <f>SUMPRODUCT(SUMIF('Sch Parent Trial Balance Input'!$A:$A,'Sch Parent TB Converter'!$G197:$EC197,'Sch Parent Trial Balance Input'!C:C))</f>
        <v>0</v>
      </c>
      <c r="D197" s="865">
        <f>SUMPRODUCT(SUMIF('Sch Parent Trial Balance Input'!$A:$A,'Sch Parent TB Converter'!$G197:$EC197,'Sch Parent Trial Balance Input'!D:D))</f>
        <v>0</v>
      </c>
      <c r="E197" s="865">
        <f>SUMPRODUCT(SUMIF('Sch Parent Trial Balance Input'!$A:$A,'Sch Parent TB Converter'!$G197:$EC197,'Sch Parent Trial Balance Input'!E:E))</f>
        <v>0</v>
      </c>
      <c r="F197" s="865">
        <f>SUMPRODUCT(SUMIF('Sch Parent Trial Balance Input'!$A:$A,'Sch Parent TB Converter'!$G197:$EC197,'Sch Parent Trial Balance Input'!F:F))</f>
        <v>0</v>
      </c>
      <c r="G197" s="132"/>
      <c r="H197" s="132"/>
      <c r="I197" s="132"/>
      <c r="J197" s="132"/>
      <c r="K197" s="132"/>
      <c r="L197" s="132"/>
      <c r="M197" s="132"/>
      <c r="N197" s="132"/>
      <c r="O197" s="132"/>
      <c r="P197" s="132"/>
      <c r="Q197" s="132"/>
      <c r="R197" s="132"/>
      <c r="S197" s="132"/>
      <c r="T197" s="132"/>
      <c r="U197" s="132"/>
      <c r="V197" s="132"/>
      <c r="W197" s="132"/>
      <c r="X197" s="132"/>
      <c r="Y197" s="132"/>
      <c r="Z197" s="132"/>
      <c r="AA197" s="132"/>
      <c r="AB197" s="132"/>
      <c r="AC197" s="132"/>
      <c r="AD197" s="132"/>
      <c r="AE197" s="132"/>
      <c r="AF197" s="132"/>
      <c r="AG197" s="132"/>
      <c r="AH197" s="132"/>
      <c r="AI197" s="132"/>
      <c r="AJ197" s="132"/>
      <c r="AK197" s="132"/>
      <c r="AL197" s="132"/>
      <c r="AM197" s="132"/>
      <c r="AN197" s="132"/>
      <c r="AO197" s="132"/>
      <c r="AP197" s="132"/>
      <c r="AQ197" s="132"/>
      <c r="AR197" s="132"/>
      <c r="AS197" s="132"/>
      <c r="AT197" s="132"/>
      <c r="AU197" s="132"/>
      <c r="AV197" s="132"/>
      <c r="AW197" s="132"/>
      <c r="AX197" s="132"/>
      <c r="AY197" s="132"/>
      <c r="AZ197" s="132"/>
      <c r="BA197" s="132"/>
      <c r="BB197" s="132"/>
      <c r="BC197" s="132"/>
      <c r="BD197" s="132"/>
      <c r="BE197" s="132"/>
      <c r="BF197" s="132"/>
      <c r="BG197" s="132"/>
      <c r="BH197" s="132"/>
      <c r="BI197" s="132"/>
      <c r="BJ197" s="132"/>
      <c r="BK197" s="132"/>
      <c r="BL197" s="132"/>
      <c r="BM197" s="132"/>
      <c r="BN197" s="132"/>
      <c r="BO197" s="132"/>
      <c r="BP197" s="132"/>
      <c r="BQ197" s="132"/>
      <c r="BR197" s="132"/>
      <c r="BS197" s="132"/>
      <c r="BT197" s="132"/>
      <c r="BU197" s="132"/>
      <c r="BV197" s="132"/>
      <c r="BW197" s="132"/>
      <c r="BX197" s="132"/>
      <c r="BY197" s="132"/>
      <c r="BZ197" s="132"/>
      <c r="CA197" s="132"/>
      <c r="CB197" s="132"/>
      <c r="CC197" s="132"/>
      <c r="CD197" s="132"/>
      <c r="CE197" s="132"/>
      <c r="CF197" s="132"/>
      <c r="CG197" s="132"/>
      <c r="CH197" s="132"/>
      <c r="CI197" s="132"/>
      <c r="CJ197" s="132"/>
      <c r="CK197" s="132"/>
      <c r="CL197" s="132"/>
      <c r="CM197" s="132"/>
      <c r="CN197" s="132"/>
      <c r="CO197" s="132"/>
      <c r="CP197" s="132"/>
      <c r="CQ197" s="132"/>
      <c r="CR197" s="132"/>
      <c r="CS197" s="132"/>
      <c r="CT197" s="132"/>
      <c r="CU197" s="132"/>
      <c r="CV197" s="132"/>
      <c r="CW197" s="132"/>
      <c r="CX197" s="132"/>
      <c r="CY197" s="132"/>
      <c r="CZ197" s="132"/>
      <c r="DA197" s="132"/>
      <c r="DB197" s="132"/>
      <c r="DC197" s="132"/>
      <c r="DD197" s="132"/>
      <c r="DE197" s="132"/>
      <c r="DF197" s="132"/>
      <c r="DG197" s="132"/>
      <c r="DH197" s="132"/>
      <c r="DI197" s="132"/>
      <c r="DJ197" s="132"/>
      <c r="DK197" s="132"/>
      <c r="DL197" s="132"/>
      <c r="DM197" s="132"/>
      <c r="DN197" s="132"/>
      <c r="DO197" s="132"/>
      <c r="DP197" s="132"/>
      <c r="DQ197" s="132"/>
      <c r="DR197" s="132"/>
      <c r="DS197" s="132"/>
      <c r="DT197" s="132"/>
      <c r="DU197" s="132"/>
      <c r="DV197" s="132"/>
      <c r="DW197" s="132"/>
      <c r="DX197" s="132"/>
      <c r="DY197" s="132"/>
      <c r="DZ197" s="132"/>
      <c r="EA197" s="132"/>
      <c r="EB197" s="132"/>
      <c r="EC197" s="615"/>
      <c r="ED197" s="182" t="str">
        <f t="shared" si="2"/>
        <v>xxxxxxxxxxxxxxxxxxxxxxxxxxxxxxxxxxxxxxxxxxxxxxxxxxxxxxxxxxxxxxxxxxxxxxxxxxxxxxxxxxxxxxxxxxxxxxxxxxxxxxxxxxxxxxxxxxxxxxxxxxxxxxxx</v>
      </c>
    </row>
    <row r="198" spans="1:134" x14ac:dyDescent="0.25">
      <c r="A198" s="191"/>
      <c r="B198" s="569"/>
      <c r="C198" s="865"/>
      <c r="D198" s="867"/>
      <c r="E198" s="867"/>
      <c r="F198" s="867"/>
      <c r="G198" s="633"/>
      <c r="H198" s="633"/>
      <c r="I198" s="633"/>
      <c r="J198" s="633"/>
      <c r="K198" s="633"/>
      <c r="L198" s="633"/>
      <c r="M198" s="633"/>
      <c r="N198" s="633"/>
      <c r="O198" s="633"/>
      <c r="P198" s="633"/>
      <c r="Q198" s="633"/>
      <c r="R198" s="633"/>
      <c r="S198" s="633"/>
      <c r="T198" s="633"/>
      <c r="U198" s="633"/>
      <c r="V198" s="633"/>
      <c r="W198" s="633"/>
      <c r="X198" s="633"/>
      <c r="Y198" s="633"/>
      <c r="Z198" s="633"/>
      <c r="AA198" s="633"/>
      <c r="AB198" s="633"/>
      <c r="AC198" s="633"/>
      <c r="AD198" s="633"/>
      <c r="AE198" s="633"/>
      <c r="AF198" s="633"/>
      <c r="AG198" s="633"/>
      <c r="AH198" s="633"/>
      <c r="AI198" s="633"/>
      <c r="AJ198" s="633"/>
      <c r="AK198" s="633"/>
      <c r="AL198" s="633"/>
      <c r="AM198" s="633"/>
      <c r="AN198" s="633"/>
      <c r="AO198" s="633"/>
      <c r="AP198" s="633"/>
      <c r="AQ198" s="633"/>
      <c r="AR198" s="633"/>
      <c r="AS198" s="633"/>
      <c r="AT198" s="633"/>
      <c r="AU198" s="633"/>
      <c r="AV198" s="633"/>
      <c r="AW198" s="633"/>
      <c r="AX198" s="633"/>
      <c r="AY198" s="633"/>
      <c r="AZ198" s="633"/>
      <c r="BA198" s="633"/>
      <c r="BB198" s="633"/>
      <c r="BC198" s="633"/>
      <c r="BD198" s="633"/>
      <c r="BE198" s="633"/>
      <c r="BF198" s="633"/>
      <c r="BG198" s="633"/>
      <c r="BH198" s="633"/>
      <c r="BI198" s="633"/>
      <c r="BJ198" s="633"/>
      <c r="BK198" s="633"/>
      <c r="BL198" s="633"/>
      <c r="BM198" s="633"/>
      <c r="BN198" s="633"/>
      <c r="BO198" s="633"/>
      <c r="BP198" s="633"/>
      <c r="BQ198" s="633"/>
      <c r="BR198" s="633"/>
      <c r="BS198" s="633"/>
      <c r="BT198" s="633"/>
      <c r="BU198" s="633"/>
      <c r="BV198" s="633"/>
      <c r="BW198" s="633"/>
      <c r="BX198" s="633"/>
      <c r="BY198" s="633"/>
      <c r="BZ198" s="633"/>
      <c r="CA198" s="633"/>
      <c r="CB198" s="633"/>
      <c r="CC198" s="633"/>
      <c r="CD198" s="633"/>
      <c r="CE198" s="633"/>
      <c r="CF198" s="633"/>
      <c r="CG198" s="633"/>
      <c r="CH198" s="633"/>
      <c r="CI198" s="633"/>
      <c r="CJ198" s="633"/>
      <c r="CK198" s="633"/>
      <c r="CL198" s="633"/>
      <c r="CM198" s="633"/>
      <c r="CN198" s="633"/>
      <c r="CO198" s="633"/>
      <c r="CP198" s="633"/>
      <c r="CQ198" s="633"/>
      <c r="CR198" s="633"/>
      <c r="CS198" s="633"/>
      <c r="CT198" s="633"/>
      <c r="CU198" s="633"/>
      <c r="CV198" s="633"/>
      <c r="CW198" s="633"/>
      <c r="CX198" s="633"/>
      <c r="CY198" s="633"/>
      <c r="CZ198" s="633"/>
      <c r="DA198" s="633"/>
      <c r="DB198" s="633"/>
      <c r="DC198" s="633"/>
      <c r="DD198" s="633"/>
      <c r="DE198" s="633"/>
      <c r="DF198" s="633"/>
      <c r="DG198" s="633"/>
      <c r="DH198" s="633"/>
      <c r="DI198" s="633"/>
      <c r="DJ198" s="633"/>
      <c r="DK198" s="633"/>
      <c r="DL198" s="633"/>
      <c r="DM198" s="633"/>
      <c r="DN198" s="633"/>
      <c r="DO198" s="633"/>
      <c r="DP198" s="633"/>
      <c r="DQ198" s="633"/>
      <c r="DR198" s="633"/>
      <c r="DS198" s="633"/>
      <c r="DT198" s="633"/>
      <c r="DU198" s="633"/>
      <c r="DV198" s="633"/>
      <c r="DW198" s="633"/>
      <c r="DX198" s="633"/>
      <c r="DY198" s="633"/>
      <c r="DZ198" s="633"/>
      <c r="EA198" s="633"/>
      <c r="EB198" s="633"/>
      <c r="EC198" s="634"/>
      <c r="ED198" s="182" t="str">
        <f t="shared" si="2"/>
        <v>xxxxxxxxxxxxxxxxxxxxxxxxxxxxxxxxxxxxxxxxxxxxxxxxxxxxxxxxxxxxxxxxxxxxxxxxxxxxxxxxxxxxxxxxxxxxxxxxxxxxxxxxxxxxxxxxxxxxxxxxxxxxxxxx</v>
      </c>
    </row>
    <row r="199" spans="1:134" ht="13" x14ac:dyDescent="0.3">
      <c r="A199" s="230"/>
      <c r="B199" s="232" t="s">
        <v>257</v>
      </c>
      <c r="C199" s="868"/>
      <c r="D199" s="869"/>
      <c r="E199" s="869"/>
      <c r="F199" s="869"/>
      <c r="G199" s="616"/>
      <c r="H199" s="616"/>
      <c r="I199" s="616"/>
      <c r="J199" s="616"/>
      <c r="K199" s="616"/>
      <c r="L199" s="616"/>
      <c r="M199" s="616"/>
      <c r="N199" s="616"/>
      <c r="O199" s="616"/>
      <c r="P199" s="616"/>
      <c r="Q199" s="616"/>
      <c r="R199" s="616"/>
      <c r="S199" s="616"/>
      <c r="T199" s="616"/>
      <c r="U199" s="616"/>
      <c r="V199" s="616"/>
      <c r="W199" s="616"/>
      <c r="X199" s="616"/>
      <c r="Y199" s="616"/>
      <c r="Z199" s="616"/>
      <c r="AA199" s="616"/>
      <c r="AB199" s="616"/>
      <c r="AC199" s="616"/>
      <c r="AD199" s="616"/>
      <c r="AE199" s="616"/>
      <c r="AF199" s="616"/>
      <c r="AG199" s="616"/>
      <c r="AH199" s="616"/>
      <c r="AI199" s="616"/>
      <c r="AJ199" s="616"/>
      <c r="AK199" s="616"/>
      <c r="AL199" s="616"/>
      <c r="AM199" s="616"/>
      <c r="AN199" s="616"/>
      <c r="AO199" s="616"/>
      <c r="AP199" s="616"/>
      <c r="AQ199" s="616"/>
      <c r="AR199" s="616"/>
      <c r="AS199" s="616"/>
      <c r="AT199" s="616"/>
      <c r="AU199" s="616"/>
      <c r="AV199" s="616"/>
      <c r="AW199" s="616"/>
      <c r="AX199" s="616"/>
      <c r="AY199" s="616"/>
      <c r="AZ199" s="616"/>
      <c r="BA199" s="616"/>
      <c r="BB199" s="616"/>
      <c r="BC199" s="616"/>
      <c r="BD199" s="616"/>
      <c r="BE199" s="616"/>
      <c r="BF199" s="616"/>
      <c r="BG199" s="616"/>
      <c r="BH199" s="616"/>
      <c r="BI199" s="616"/>
      <c r="BJ199" s="616"/>
      <c r="BK199" s="616"/>
      <c r="BL199" s="616"/>
      <c r="BM199" s="616"/>
      <c r="BN199" s="616"/>
      <c r="BO199" s="616"/>
      <c r="BP199" s="616"/>
      <c r="BQ199" s="616"/>
      <c r="BR199" s="616"/>
      <c r="BS199" s="616"/>
      <c r="BT199" s="616"/>
      <c r="BU199" s="616"/>
      <c r="BV199" s="616"/>
      <c r="BW199" s="616"/>
      <c r="BX199" s="616"/>
      <c r="BY199" s="616"/>
      <c r="BZ199" s="616"/>
      <c r="CA199" s="616"/>
      <c r="CB199" s="616"/>
      <c r="CC199" s="616"/>
      <c r="CD199" s="616"/>
      <c r="CE199" s="616"/>
      <c r="CF199" s="616"/>
      <c r="CG199" s="616"/>
      <c r="CH199" s="616"/>
      <c r="CI199" s="616"/>
      <c r="CJ199" s="616"/>
      <c r="CK199" s="616"/>
      <c r="CL199" s="616"/>
      <c r="CM199" s="616"/>
      <c r="CN199" s="616"/>
      <c r="CO199" s="616"/>
      <c r="CP199" s="616"/>
      <c r="CQ199" s="616"/>
      <c r="CR199" s="616"/>
      <c r="CS199" s="616"/>
      <c r="CT199" s="616"/>
      <c r="CU199" s="616"/>
      <c r="CV199" s="616"/>
      <c r="CW199" s="616"/>
      <c r="CX199" s="616"/>
      <c r="CY199" s="616"/>
      <c r="CZ199" s="616"/>
      <c r="DA199" s="616"/>
      <c r="DB199" s="616"/>
      <c r="DC199" s="616"/>
      <c r="DD199" s="616"/>
      <c r="DE199" s="616"/>
      <c r="DF199" s="616"/>
      <c r="DG199" s="616"/>
      <c r="DH199" s="616"/>
      <c r="DI199" s="616"/>
      <c r="DJ199" s="616"/>
      <c r="DK199" s="616"/>
      <c r="DL199" s="616"/>
      <c r="DM199" s="616"/>
      <c r="DN199" s="616"/>
      <c r="DO199" s="616"/>
      <c r="DP199" s="616"/>
      <c r="DQ199" s="616"/>
      <c r="DR199" s="616"/>
      <c r="DS199" s="616"/>
      <c r="DT199" s="616"/>
      <c r="DU199" s="616"/>
      <c r="DV199" s="616"/>
      <c r="DW199" s="616"/>
      <c r="DX199" s="616"/>
      <c r="DY199" s="616"/>
      <c r="DZ199" s="616"/>
      <c r="EA199" s="616"/>
      <c r="EB199" s="616"/>
      <c r="EC199" s="617"/>
      <c r="ED199" s="182" t="str">
        <f t="shared" si="2"/>
        <v>xxxxxxxxxxxxxxxxxxxxxxxxxxxxxxxxxxxxxxxxxxxxxxxxxxxxxxxxxxxxxxxxxxxxxxxxxxxxxxxxxxxxxxxxxxxxxxxxxxxxxxxxxxxxxxxxxxxxxxxxxxxxxxxx</v>
      </c>
    </row>
    <row r="200" spans="1:134" ht="13" x14ac:dyDescent="0.3">
      <c r="A200" s="191"/>
      <c r="B200" s="561" t="s">
        <v>241</v>
      </c>
      <c r="C200" s="865"/>
      <c r="D200" s="867"/>
      <c r="E200" s="867"/>
      <c r="F200" s="867"/>
      <c r="G200" s="613"/>
      <c r="H200" s="613"/>
      <c r="I200" s="613"/>
      <c r="J200" s="613"/>
      <c r="K200" s="613"/>
      <c r="L200" s="613"/>
      <c r="M200" s="613"/>
      <c r="N200" s="613"/>
      <c r="O200" s="613"/>
      <c r="P200" s="613"/>
      <c r="Q200" s="613"/>
      <c r="R200" s="613"/>
      <c r="S200" s="613"/>
      <c r="T200" s="613"/>
      <c r="U200" s="613"/>
      <c r="V200" s="613"/>
      <c r="W200" s="613"/>
      <c r="X200" s="613"/>
      <c r="Y200" s="613"/>
      <c r="Z200" s="613"/>
      <c r="AA200" s="613"/>
      <c r="AB200" s="613"/>
      <c r="AC200" s="613"/>
      <c r="AD200" s="613"/>
      <c r="AE200" s="613"/>
      <c r="AF200" s="613"/>
      <c r="AG200" s="613"/>
      <c r="AH200" s="613"/>
      <c r="AI200" s="613"/>
      <c r="AJ200" s="613"/>
      <c r="AK200" s="613"/>
      <c r="AL200" s="613"/>
      <c r="AM200" s="613"/>
      <c r="AN200" s="613"/>
      <c r="AO200" s="613"/>
      <c r="AP200" s="613"/>
      <c r="AQ200" s="613"/>
      <c r="AR200" s="613"/>
      <c r="AS200" s="613"/>
      <c r="AT200" s="613"/>
      <c r="AU200" s="613"/>
      <c r="AV200" s="613"/>
      <c r="AW200" s="613"/>
      <c r="AX200" s="613"/>
      <c r="AY200" s="613"/>
      <c r="AZ200" s="613"/>
      <c r="BA200" s="613"/>
      <c r="BB200" s="613"/>
      <c r="BC200" s="613"/>
      <c r="BD200" s="613"/>
      <c r="BE200" s="613"/>
      <c r="BF200" s="613"/>
      <c r="BG200" s="613"/>
      <c r="BH200" s="613"/>
      <c r="BI200" s="613"/>
      <c r="BJ200" s="613"/>
      <c r="BK200" s="613"/>
      <c r="BL200" s="613"/>
      <c r="BM200" s="613"/>
      <c r="BN200" s="613"/>
      <c r="BO200" s="613"/>
      <c r="BP200" s="613"/>
      <c r="BQ200" s="613"/>
      <c r="BR200" s="613"/>
      <c r="BS200" s="613"/>
      <c r="BT200" s="613"/>
      <c r="BU200" s="613"/>
      <c r="BV200" s="613"/>
      <c r="BW200" s="613"/>
      <c r="BX200" s="613"/>
      <c r="BY200" s="613"/>
      <c r="BZ200" s="613"/>
      <c r="CA200" s="613"/>
      <c r="CB200" s="613"/>
      <c r="CC200" s="613"/>
      <c r="CD200" s="613"/>
      <c r="CE200" s="613"/>
      <c r="CF200" s="613"/>
      <c r="CG200" s="613"/>
      <c r="CH200" s="613"/>
      <c r="CI200" s="613"/>
      <c r="CJ200" s="613"/>
      <c r="CK200" s="613"/>
      <c r="CL200" s="613"/>
      <c r="CM200" s="613"/>
      <c r="CN200" s="613"/>
      <c r="CO200" s="613"/>
      <c r="CP200" s="613"/>
      <c r="CQ200" s="613"/>
      <c r="CR200" s="613"/>
      <c r="CS200" s="613"/>
      <c r="CT200" s="613"/>
      <c r="CU200" s="613"/>
      <c r="CV200" s="613"/>
      <c r="CW200" s="613"/>
      <c r="CX200" s="613"/>
      <c r="CY200" s="613"/>
      <c r="CZ200" s="613"/>
      <c r="DA200" s="613"/>
      <c r="DB200" s="613"/>
      <c r="DC200" s="613"/>
      <c r="DD200" s="613"/>
      <c r="DE200" s="613"/>
      <c r="DF200" s="613"/>
      <c r="DG200" s="613"/>
      <c r="DH200" s="613"/>
      <c r="DI200" s="613"/>
      <c r="DJ200" s="613"/>
      <c r="DK200" s="613"/>
      <c r="DL200" s="613"/>
      <c r="DM200" s="613"/>
      <c r="DN200" s="613"/>
      <c r="DO200" s="613"/>
      <c r="DP200" s="613"/>
      <c r="DQ200" s="613"/>
      <c r="DR200" s="613"/>
      <c r="DS200" s="613"/>
      <c r="DT200" s="613"/>
      <c r="DU200" s="613"/>
      <c r="DV200" s="613"/>
      <c r="DW200" s="613"/>
      <c r="DX200" s="613"/>
      <c r="DY200" s="613"/>
      <c r="DZ200" s="613"/>
      <c r="EA200" s="613"/>
      <c r="EB200" s="613"/>
      <c r="EC200" s="614"/>
      <c r="ED200" s="182" t="str">
        <f t="shared" si="2"/>
        <v>xxxxxxxxxxxxxxxxxxxxxxxxxxxxxxxxxxxxxxxxxxxxxxxxxxxxxxxxxxxxxxxxxxxxxxxxxxxxxxxxxxxxxxxxxxxxxxxxxxxxxxxxxxxxxxxxxxxxxxxxxxxxxxxx</v>
      </c>
    </row>
    <row r="201" spans="1:134" x14ac:dyDescent="0.25">
      <c r="A201" s="191">
        <v>5223</v>
      </c>
      <c r="B201" s="227" t="s">
        <v>258</v>
      </c>
      <c r="C201" s="865">
        <f>SUMPRODUCT(SUMIF('Sch Parent Trial Balance Input'!$A:$A,'Sch Parent TB Converter'!$G201:$CR201,'Sch Parent Trial Balance Input'!C:C))</f>
        <v>0</v>
      </c>
      <c r="D201" s="865">
        <f>SUMPRODUCT(SUMIF('Sch Parent Trial Balance Input'!$A:$A,'Sch Parent TB Converter'!$G201:$CR201,'Sch Parent Trial Balance Input'!D:D))</f>
        <v>0</v>
      </c>
      <c r="E201" s="865">
        <f>SUMPRODUCT(SUMIF('Sch Parent Trial Balance Input'!$A:$A,'Sch Parent TB Converter'!$G201:$CR201,'Sch Parent Trial Balance Input'!E:E))</f>
        <v>0</v>
      </c>
      <c r="F201" s="865">
        <f>SUMPRODUCT(SUMIF('Sch Parent Trial Balance Input'!$A:$A,'Sch Parent TB Converter'!$G201:$CR201,'Sch Parent Trial Balance Input'!F:F))</f>
        <v>0</v>
      </c>
      <c r="G201" s="132"/>
      <c r="H201" s="132"/>
      <c r="I201" s="132"/>
      <c r="J201" s="132"/>
      <c r="K201" s="132"/>
      <c r="L201" s="132"/>
      <c r="M201" s="132"/>
      <c r="N201" s="132"/>
      <c r="O201" s="132"/>
      <c r="P201" s="132"/>
      <c r="Q201" s="132"/>
      <c r="R201" s="132"/>
      <c r="S201" s="132"/>
      <c r="T201" s="132"/>
      <c r="U201" s="132"/>
      <c r="V201" s="132"/>
      <c r="W201" s="132"/>
      <c r="X201" s="132"/>
      <c r="Y201" s="132"/>
      <c r="Z201" s="132"/>
      <c r="AA201" s="132"/>
      <c r="AB201" s="132"/>
      <c r="AC201" s="132"/>
      <c r="AD201" s="132"/>
      <c r="AE201" s="132"/>
      <c r="AF201" s="132"/>
      <c r="AG201" s="132"/>
      <c r="AH201" s="132"/>
      <c r="AI201" s="132"/>
      <c r="AJ201" s="132"/>
      <c r="AK201" s="132"/>
      <c r="AL201" s="132"/>
      <c r="AM201" s="132"/>
      <c r="AN201" s="132"/>
      <c r="AO201" s="132"/>
      <c r="AP201" s="132"/>
      <c r="AQ201" s="132"/>
      <c r="AR201" s="132"/>
      <c r="AS201" s="132"/>
      <c r="AT201" s="132"/>
      <c r="AU201" s="132"/>
      <c r="AV201" s="132"/>
      <c r="AW201" s="132"/>
      <c r="AX201" s="132"/>
      <c r="AY201" s="132"/>
      <c r="AZ201" s="132"/>
      <c r="BA201" s="132"/>
      <c r="BB201" s="132"/>
      <c r="BC201" s="132"/>
      <c r="BD201" s="132"/>
      <c r="BE201" s="132"/>
      <c r="BF201" s="132"/>
      <c r="BG201" s="132"/>
      <c r="BH201" s="132"/>
      <c r="BI201" s="132"/>
      <c r="BJ201" s="132"/>
      <c r="BK201" s="132"/>
      <c r="BL201" s="132"/>
      <c r="BM201" s="132"/>
      <c r="BN201" s="132"/>
      <c r="BO201" s="132"/>
      <c r="BP201" s="132"/>
      <c r="BQ201" s="132"/>
      <c r="BR201" s="132"/>
      <c r="BS201" s="132"/>
      <c r="BT201" s="132"/>
      <c r="BU201" s="132"/>
      <c r="BV201" s="132"/>
      <c r="BW201" s="132"/>
      <c r="BX201" s="132"/>
      <c r="BY201" s="132"/>
      <c r="BZ201" s="132"/>
      <c r="CA201" s="132"/>
      <c r="CB201" s="132"/>
      <c r="CC201" s="132"/>
      <c r="CD201" s="132"/>
      <c r="CE201" s="132"/>
      <c r="CF201" s="132"/>
      <c r="CG201" s="132"/>
      <c r="CH201" s="132"/>
      <c r="CI201" s="132"/>
      <c r="CJ201" s="132"/>
      <c r="CK201" s="132"/>
      <c r="CL201" s="132"/>
      <c r="CM201" s="132"/>
      <c r="CN201" s="132"/>
      <c r="CO201" s="132"/>
      <c r="CP201" s="132"/>
      <c r="CQ201" s="132"/>
      <c r="CR201" s="132"/>
      <c r="CS201" s="132"/>
      <c r="CT201" s="132"/>
      <c r="CU201" s="132"/>
      <c r="CV201" s="132"/>
      <c r="CW201" s="132"/>
      <c r="CX201" s="132"/>
      <c r="CY201" s="132"/>
      <c r="CZ201" s="132"/>
      <c r="DA201" s="132"/>
      <c r="DB201" s="132"/>
      <c r="DC201" s="132"/>
      <c r="DD201" s="132"/>
      <c r="DE201" s="132"/>
      <c r="DF201" s="132"/>
      <c r="DG201" s="132"/>
      <c r="DH201" s="132"/>
      <c r="DI201" s="132"/>
      <c r="DJ201" s="132"/>
      <c r="DK201" s="132"/>
      <c r="DL201" s="132"/>
      <c r="DM201" s="132"/>
      <c r="DN201" s="132"/>
      <c r="DO201" s="132"/>
      <c r="DP201" s="132"/>
      <c r="DQ201" s="132"/>
      <c r="DR201" s="132"/>
      <c r="DS201" s="132"/>
      <c r="DT201" s="132"/>
      <c r="DU201" s="132"/>
      <c r="DV201" s="132"/>
      <c r="DW201" s="132"/>
      <c r="DX201" s="132"/>
      <c r="DY201" s="132"/>
      <c r="DZ201" s="132"/>
      <c r="EA201" s="132"/>
      <c r="EB201" s="132"/>
      <c r="EC201" s="615"/>
      <c r="ED201" s="182" t="str">
        <f t="shared" ref="ED201:ED248" si="4">CONCATENATE("x",G201,"x",H201,"x",I201,"x",J201,"x",K201,"x",L201,"x",M201,"x",N201,"x",O201,"x",P201,"x",Q201,"x",R201,"x",S201,"x",T201,"x",U201,"x",V201,"x",W201,"x",X201,"x",Y201,"x",Z201,"x",AA201,"x",AB201,"x",AC201,"x",AD201,"x",AE201,"x",AF201,"x",AG201,"x",AH201,"x",AI201,"x",AJ201,"x",AK201,"x",AL201,"x",AM201,"x",AN201,"x",AO201,"x",AP201,"x",AQ201,"x",AR201,"x",AS201,"x",AT201,"x",AU201,"x",AV201,"x",AW201,"x",AX201,"x",AY201,"x",AZ201,"x",BA201,"x",BB201,"x",BC201,"x",BD201,"x",BE201,"x",BF201,"x",BG201,"x",BH201,"x",BI201,"x",BJ201,"x",BK201,"x",BL201,"x",BM201,"x",BN201,"x",BO201,"x",BP201,"x",BQ201,"x",BR201,"x",BS201,"x",BT201,"x",BU201,"x",BV201,"x",BW201,"x",BX201,"x",BY201,"x",BZ201,"x",CA201,"x",CB201,"x",CC201,"x",CD201,"x",CE201,"x",CF201,"x",CG201,"x",CH201,"x",CI201,"x",CJ201,"x",CK201,"x",CL201,"x",CM201,"x",CN201,"x",CO201,"x",CP201,"x",CQ201,"x",CR201,"x",CS201,"x",CT201,"x",CU201,"x",CV201,"x",CW201,"x",CX201,"x",CY201,"x",CZ201,"x",DA201,"x",DB201,"x",DC201,"x",DD201,"x",DE201,"x",DF201,"x",DG201,"x",DH201,"x",DI201,"x",DJ201,"x",DK201,"x",DL201,"x",DM201,"x",DN201,"x",DO201,"x",DP201,"x",DQ201,"x",DR201,"x",DS201,"x",DT201,"x",DU201,"x",DV201,"x",DW201,"x",DX201,"x",DY201,"x",DZ201,"x",EA201,"x",EB201,"x",EC201,"x")</f>
        <v>xxxxxxxxxxxxxxxxxxxxxxxxxxxxxxxxxxxxxxxxxxxxxxxxxxxxxxxxxxxxxxxxxxxxxxxxxxxxxxxxxxxxxxxxxxxxxxxxxxxxxxxxxxxxxxxxxxxxxxxxxxxxxxxx</v>
      </c>
    </row>
    <row r="202" spans="1:134" x14ac:dyDescent="0.25">
      <c r="A202" s="191"/>
      <c r="B202" s="5"/>
      <c r="C202" s="865"/>
      <c r="D202" s="867"/>
      <c r="E202" s="867"/>
      <c r="F202" s="867"/>
      <c r="G202" s="132"/>
      <c r="H202" s="132"/>
      <c r="I202" s="132"/>
      <c r="J202" s="132"/>
      <c r="K202" s="132"/>
      <c r="L202" s="132"/>
      <c r="M202" s="132"/>
      <c r="N202" s="132"/>
      <c r="O202" s="132"/>
      <c r="P202" s="132"/>
      <c r="Q202" s="132"/>
      <c r="R202" s="132"/>
      <c r="S202" s="132"/>
      <c r="T202" s="132"/>
      <c r="U202" s="132"/>
      <c r="V202" s="132"/>
      <c r="W202" s="132"/>
      <c r="X202" s="132"/>
      <c r="Y202" s="132"/>
      <c r="Z202" s="132"/>
      <c r="AA202" s="132"/>
      <c r="AB202" s="132"/>
      <c r="AC202" s="132"/>
      <c r="AD202" s="132"/>
      <c r="AE202" s="132"/>
      <c r="AF202" s="132"/>
      <c r="AG202" s="132"/>
      <c r="AH202" s="132"/>
      <c r="AI202" s="132"/>
      <c r="AJ202" s="132"/>
      <c r="AK202" s="132"/>
      <c r="AL202" s="132"/>
      <c r="AM202" s="132"/>
      <c r="AN202" s="132"/>
      <c r="AO202" s="132"/>
      <c r="AP202" s="132"/>
      <c r="AQ202" s="132"/>
      <c r="AR202" s="132"/>
      <c r="AS202" s="132"/>
      <c r="AT202" s="132"/>
      <c r="AU202" s="132"/>
      <c r="AV202" s="132"/>
      <c r="AW202" s="132"/>
      <c r="AX202" s="132"/>
      <c r="AY202" s="132"/>
      <c r="AZ202" s="132"/>
      <c r="BA202" s="132"/>
      <c r="BB202" s="132"/>
      <c r="BC202" s="132"/>
      <c r="BD202" s="132"/>
      <c r="BE202" s="132"/>
      <c r="BF202" s="132"/>
      <c r="BG202" s="132"/>
      <c r="BH202" s="132"/>
      <c r="BI202" s="132"/>
      <c r="BJ202" s="132"/>
      <c r="BK202" s="132"/>
      <c r="BL202" s="132"/>
      <c r="BM202" s="132"/>
      <c r="BN202" s="132"/>
      <c r="BO202" s="132"/>
      <c r="BP202" s="132"/>
      <c r="BQ202" s="132"/>
      <c r="BR202" s="132"/>
      <c r="BS202" s="132"/>
      <c r="BT202" s="132"/>
      <c r="BU202" s="132"/>
      <c r="BV202" s="132"/>
      <c r="BW202" s="132"/>
      <c r="BX202" s="132"/>
      <c r="BY202" s="132"/>
      <c r="BZ202" s="132"/>
      <c r="CA202" s="132"/>
      <c r="CB202" s="132"/>
      <c r="CC202" s="132"/>
      <c r="CD202" s="132"/>
      <c r="CE202" s="132"/>
      <c r="CF202" s="132"/>
      <c r="CG202" s="132"/>
      <c r="CH202" s="132"/>
      <c r="CI202" s="132"/>
      <c r="CJ202" s="132"/>
      <c r="CK202" s="132"/>
      <c r="CL202" s="132"/>
      <c r="CM202" s="132"/>
      <c r="CN202" s="132"/>
      <c r="CO202" s="132"/>
      <c r="CP202" s="132"/>
      <c r="CQ202" s="132"/>
      <c r="CR202" s="132"/>
      <c r="CS202" s="132"/>
      <c r="CT202" s="132"/>
      <c r="CU202" s="132"/>
      <c r="CV202" s="132"/>
      <c r="CW202" s="132"/>
      <c r="CX202" s="132"/>
      <c r="CY202" s="132"/>
      <c r="CZ202" s="132"/>
      <c r="DA202" s="132"/>
      <c r="DB202" s="132"/>
      <c r="DC202" s="132"/>
      <c r="DD202" s="132"/>
      <c r="DE202" s="132"/>
      <c r="DF202" s="132"/>
      <c r="DG202" s="132"/>
      <c r="DH202" s="132"/>
      <c r="DI202" s="132"/>
      <c r="DJ202" s="132"/>
      <c r="DK202" s="132"/>
      <c r="DL202" s="132"/>
      <c r="DM202" s="132"/>
      <c r="DN202" s="132"/>
      <c r="DO202" s="132"/>
      <c r="DP202" s="132"/>
      <c r="DQ202" s="132"/>
      <c r="DR202" s="132"/>
      <c r="DS202" s="132"/>
      <c r="DT202" s="132"/>
      <c r="DU202" s="132"/>
      <c r="DV202" s="132"/>
      <c r="DW202" s="132"/>
      <c r="DX202" s="132"/>
      <c r="DY202" s="132"/>
      <c r="DZ202" s="132"/>
      <c r="EA202" s="132"/>
      <c r="EB202" s="132"/>
      <c r="EC202" s="615"/>
      <c r="ED202" s="182" t="str">
        <f t="shared" si="4"/>
        <v>xxxxxxxxxxxxxxxxxxxxxxxxxxxxxxxxxxxxxxxxxxxxxxxxxxxxxxxxxxxxxxxxxxxxxxxxxxxxxxxxxxxxxxxxxxxxxxxxxxxxxxxxxxxxxxxxxxxxxxxxxxxxxxxx</v>
      </c>
    </row>
    <row r="203" spans="1:134" ht="13" x14ac:dyDescent="0.3">
      <c r="A203" s="230"/>
      <c r="B203" s="232" t="s">
        <v>259</v>
      </c>
      <c r="C203" s="868"/>
      <c r="D203" s="869"/>
      <c r="E203" s="869"/>
      <c r="F203" s="869"/>
      <c r="G203" s="616"/>
      <c r="H203" s="616"/>
      <c r="I203" s="616"/>
      <c r="J203" s="616"/>
      <c r="K203" s="616"/>
      <c r="L203" s="616"/>
      <c r="M203" s="616"/>
      <c r="N203" s="616"/>
      <c r="O203" s="616"/>
      <c r="P203" s="616"/>
      <c r="Q203" s="616"/>
      <c r="R203" s="616"/>
      <c r="S203" s="616"/>
      <c r="T203" s="616"/>
      <c r="U203" s="616"/>
      <c r="V203" s="616"/>
      <c r="W203" s="616"/>
      <c r="X203" s="616"/>
      <c r="Y203" s="616"/>
      <c r="Z203" s="616"/>
      <c r="AA203" s="616"/>
      <c r="AB203" s="616"/>
      <c r="AC203" s="616"/>
      <c r="AD203" s="616"/>
      <c r="AE203" s="616"/>
      <c r="AF203" s="616"/>
      <c r="AG203" s="616"/>
      <c r="AH203" s="616"/>
      <c r="AI203" s="616"/>
      <c r="AJ203" s="616"/>
      <c r="AK203" s="616"/>
      <c r="AL203" s="616"/>
      <c r="AM203" s="616"/>
      <c r="AN203" s="616"/>
      <c r="AO203" s="616"/>
      <c r="AP203" s="616"/>
      <c r="AQ203" s="616"/>
      <c r="AR203" s="616"/>
      <c r="AS203" s="616"/>
      <c r="AT203" s="616"/>
      <c r="AU203" s="616"/>
      <c r="AV203" s="616"/>
      <c r="AW203" s="616"/>
      <c r="AX203" s="616"/>
      <c r="AY203" s="616"/>
      <c r="AZ203" s="616"/>
      <c r="BA203" s="616"/>
      <c r="BB203" s="616"/>
      <c r="BC203" s="616"/>
      <c r="BD203" s="616"/>
      <c r="BE203" s="616"/>
      <c r="BF203" s="616"/>
      <c r="BG203" s="616"/>
      <c r="BH203" s="616"/>
      <c r="BI203" s="616"/>
      <c r="BJ203" s="616"/>
      <c r="BK203" s="616"/>
      <c r="BL203" s="616"/>
      <c r="BM203" s="616"/>
      <c r="BN203" s="616"/>
      <c r="BO203" s="616"/>
      <c r="BP203" s="616"/>
      <c r="BQ203" s="616"/>
      <c r="BR203" s="616"/>
      <c r="BS203" s="616"/>
      <c r="BT203" s="616"/>
      <c r="BU203" s="616"/>
      <c r="BV203" s="616"/>
      <c r="BW203" s="616"/>
      <c r="BX203" s="616"/>
      <c r="BY203" s="616"/>
      <c r="BZ203" s="616"/>
      <c r="CA203" s="616"/>
      <c r="CB203" s="616"/>
      <c r="CC203" s="616"/>
      <c r="CD203" s="616"/>
      <c r="CE203" s="616"/>
      <c r="CF203" s="616"/>
      <c r="CG203" s="616"/>
      <c r="CH203" s="616"/>
      <c r="CI203" s="616"/>
      <c r="CJ203" s="616"/>
      <c r="CK203" s="616"/>
      <c r="CL203" s="616"/>
      <c r="CM203" s="616"/>
      <c r="CN203" s="616"/>
      <c r="CO203" s="616"/>
      <c r="CP203" s="616"/>
      <c r="CQ203" s="616"/>
      <c r="CR203" s="616"/>
      <c r="CS203" s="616"/>
      <c r="CT203" s="616"/>
      <c r="CU203" s="616"/>
      <c r="CV203" s="616"/>
      <c r="CW203" s="616"/>
      <c r="CX203" s="616"/>
      <c r="CY203" s="616"/>
      <c r="CZ203" s="616"/>
      <c r="DA203" s="616"/>
      <c r="DB203" s="616"/>
      <c r="DC203" s="616"/>
      <c r="DD203" s="616"/>
      <c r="DE203" s="616"/>
      <c r="DF203" s="616"/>
      <c r="DG203" s="616"/>
      <c r="DH203" s="616"/>
      <c r="DI203" s="616"/>
      <c r="DJ203" s="616"/>
      <c r="DK203" s="616"/>
      <c r="DL203" s="616"/>
      <c r="DM203" s="616"/>
      <c r="DN203" s="616"/>
      <c r="DO203" s="616"/>
      <c r="DP203" s="616"/>
      <c r="DQ203" s="616"/>
      <c r="DR203" s="616"/>
      <c r="DS203" s="616"/>
      <c r="DT203" s="616"/>
      <c r="DU203" s="616"/>
      <c r="DV203" s="616"/>
      <c r="DW203" s="616"/>
      <c r="DX203" s="616"/>
      <c r="DY203" s="616"/>
      <c r="DZ203" s="616"/>
      <c r="EA203" s="616"/>
      <c r="EB203" s="616"/>
      <c r="EC203" s="617"/>
      <c r="ED203" s="182" t="str">
        <f t="shared" si="4"/>
        <v>xxxxxxxxxxxxxxxxxxxxxxxxxxxxxxxxxxxxxxxxxxxxxxxxxxxxxxxxxxxxxxxxxxxxxxxxxxxxxxxxxxxxxxxxxxxxxxxxxxxxxxxxxxxxxxxxxxxxxxxxxxxxxxxx</v>
      </c>
    </row>
    <row r="204" spans="1:134" ht="13" x14ac:dyDescent="0.3">
      <c r="A204" s="191"/>
      <c r="B204" s="561" t="s">
        <v>241</v>
      </c>
      <c r="C204" s="865"/>
      <c r="D204" s="867"/>
      <c r="E204" s="867"/>
      <c r="F204" s="867"/>
      <c r="G204" s="613"/>
      <c r="H204" s="613"/>
      <c r="I204" s="613"/>
      <c r="J204" s="613"/>
      <c r="K204" s="613"/>
      <c r="L204" s="613"/>
      <c r="M204" s="613"/>
      <c r="N204" s="613"/>
      <c r="O204" s="613"/>
      <c r="P204" s="613"/>
      <c r="Q204" s="613"/>
      <c r="R204" s="613"/>
      <c r="S204" s="613"/>
      <c r="T204" s="613"/>
      <c r="U204" s="613"/>
      <c r="V204" s="613"/>
      <c r="W204" s="613"/>
      <c r="X204" s="613"/>
      <c r="Y204" s="613"/>
      <c r="Z204" s="613"/>
      <c r="AA204" s="613"/>
      <c r="AB204" s="613"/>
      <c r="AC204" s="613"/>
      <c r="AD204" s="613"/>
      <c r="AE204" s="613"/>
      <c r="AF204" s="613"/>
      <c r="AG204" s="613"/>
      <c r="AH204" s="613"/>
      <c r="AI204" s="613"/>
      <c r="AJ204" s="613"/>
      <c r="AK204" s="613"/>
      <c r="AL204" s="613"/>
      <c r="AM204" s="613"/>
      <c r="AN204" s="613"/>
      <c r="AO204" s="613"/>
      <c r="AP204" s="613"/>
      <c r="AQ204" s="613"/>
      <c r="AR204" s="613"/>
      <c r="AS204" s="613"/>
      <c r="AT204" s="613"/>
      <c r="AU204" s="613"/>
      <c r="AV204" s="613"/>
      <c r="AW204" s="613"/>
      <c r="AX204" s="613"/>
      <c r="AY204" s="613"/>
      <c r="AZ204" s="613"/>
      <c r="BA204" s="613"/>
      <c r="BB204" s="613"/>
      <c r="BC204" s="613"/>
      <c r="BD204" s="613"/>
      <c r="BE204" s="613"/>
      <c r="BF204" s="613"/>
      <c r="BG204" s="613"/>
      <c r="BH204" s="613"/>
      <c r="BI204" s="613"/>
      <c r="BJ204" s="613"/>
      <c r="BK204" s="613"/>
      <c r="BL204" s="613"/>
      <c r="BM204" s="613"/>
      <c r="BN204" s="613"/>
      <c r="BO204" s="613"/>
      <c r="BP204" s="613"/>
      <c r="BQ204" s="613"/>
      <c r="BR204" s="613"/>
      <c r="BS204" s="613"/>
      <c r="BT204" s="613"/>
      <c r="BU204" s="613"/>
      <c r="BV204" s="613"/>
      <c r="BW204" s="613"/>
      <c r="BX204" s="613"/>
      <c r="BY204" s="613"/>
      <c r="BZ204" s="613"/>
      <c r="CA204" s="613"/>
      <c r="CB204" s="613"/>
      <c r="CC204" s="613"/>
      <c r="CD204" s="613"/>
      <c r="CE204" s="613"/>
      <c r="CF204" s="613"/>
      <c r="CG204" s="613"/>
      <c r="CH204" s="613"/>
      <c r="CI204" s="613"/>
      <c r="CJ204" s="613"/>
      <c r="CK204" s="613"/>
      <c r="CL204" s="613"/>
      <c r="CM204" s="613"/>
      <c r="CN204" s="613"/>
      <c r="CO204" s="613"/>
      <c r="CP204" s="613"/>
      <c r="CQ204" s="613"/>
      <c r="CR204" s="613"/>
      <c r="CS204" s="613"/>
      <c r="CT204" s="613"/>
      <c r="CU204" s="613"/>
      <c r="CV204" s="613"/>
      <c r="CW204" s="613"/>
      <c r="CX204" s="613"/>
      <c r="CY204" s="613"/>
      <c r="CZ204" s="613"/>
      <c r="DA204" s="613"/>
      <c r="DB204" s="613"/>
      <c r="DC204" s="613"/>
      <c r="DD204" s="613"/>
      <c r="DE204" s="613"/>
      <c r="DF204" s="613"/>
      <c r="DG204" s="613"/>
      <c r="DH204" s="613"/>
      <c r="DI204" s="613"/>
      <c r="DJ204" s="613"/>
      <c r="DK204" s="613"/>
      <c r="DL204" s="613"/>
      <c r="DM204" s="613"/>
      <c r="DN204" s="613"/>
      <c r="DO204" s="613"/>
      <c r="DP204" s="613"/>
      <c r="DQ204" s="613"/>
      <c r="DR204" s="613"/>
      <c r="DS204" s="613"/>
      <c r="DT204" s="613"/>
      <c r="DU204" s="613"/>
      <c r="DV204" s="613"/>
      <c r="DW204" s="613"/>
      <c r="DX204" s="613"/>
      <c r="DY204" s="613"/>
      <c r="DZ204" s="613"/>
      <c r="EA204" s="613"/>
      <c r="EB204" s="613"/>
      <c r="EC204" s="614"/>
      <c r="ED204" s="182" t="str">
        <f t="shared" si="4"/>
        <v>xxxxxxxxxxxxxxxxxxxxxxxxxxxxxxxxxxxxxxxxxxxxxxxxxxxxxxxxxxxxxxxxxxxxxxxxxxxxxxxxxxxxxxxxxxxxxxxxxxxxxxxxxxxxxxxxxxxxxxxxxxxxxxxx</v>
      </c>
    </row>
    <row r="205" spans="1:134" x14ac:dyDescent="0.25">
      <c r="A205" s="191">
        <v>5270</v>
      </c>
      <c r="B205" s="227" t="s">
        <v>260</v>
      </c>
      <c r="C205" s="865">
        <f>SUMPRODUCT(SUMIF('Sch Parent Trial Balance Input'!$A:$A,'Sch Parent TB Converter'!$G205:$EC205,'Sch Parent Trial Balance Input'!C:C))</f>
        <v>0</v>
      </c>
      <c r="D205" s="865">
        <f>SUMPRODUCT(SUMIF('Sch Parent Trial Balance Input'!$A:$A,'Sch Parent TB Converter'!$G205:$EC205,'Sch Parent Trial Balance Input'!D:D))</f>
        <v>0</v>
      </c>
      <c r="E205" s="865">
        <f>SUMPRODUCT(SUMIF('Sch Parent Trial Balance Input'!$A:$A,'Sch Parent TB Converter'!$G205:$EC205,'Sch Parent Trial Balance Input'!E:E))</f>
        <v>0</v>
      </c>
      <c r="F205" s="865">
        <f>SUMPRODUCT(SUMIF('Sch Parent Trial Balance Input'!$A:$A,'Sch Parent TB Converter'!$G205:$EC205,'Sch Parent Trial Balance Input'!F:F))</f>
        <v>0</v>
      </c>
      <c r="G205" s="132"/>
      <c r="H205" s="132"/>
      <c r="I205" s="132"/>
      <c r="J205" s="132"/>
      <c r="K205" s="132"/>
      <c r="L205" s="132"/>
      <c r="M205" s="132"/>
      <c r="N205" s="132"/>
      <c r="O205" s="132"/>
      <c r="P205" s="132"/>
      <c r="Q205" s="132"/>
      <c r="R205" s="132"/>
      <c r="S205" s="132"/>
      <c r="T205" s="132"/>
      <c r="U205" s="132"/>
      <c r="V205" s="132"/>
      <c r="W205" s="132"/>
      <c r="X205" s="132"/>
      <c r="Y205" s="132"/>
      <c r="Z205" s="132"/>
      <c r="AA205" s="132"/>
      <c r="AB205" s="132"/>
      <c r="AC205" s="132"/>
      <c r="AD205" s="132"/>
      <c r="AE205" s="132"/>
      <c r="AF205" s="132"/>
      <c r="AG205" s="132"/>
      <c r="AH205" s="132"/>
      <c r="AI205" s="132"/>
      <c r="AJ205" s="132"/>
      <c r="AK205" s="132"/>
      <c r="AL205" s="132"/>
      <c r="AM205" s="132"/>
      <c r="AN205" s="132"/>
      <c r="AO205" s="132"/>
      <c r="AP205" s="132"/>
      <c r="AQ205" s="132"/>
      <c r="AR205" s="132"/>
      <c r="AS205" s="132"/>
      <c r="AT205" s="132"/>
      <c r="AU205" s="132"/>
      <c r="AV205" s="132"/>
      <c r="AW205" s="132"/>
      <c r="AX205" s="132"/>
      <c r="AY205" s="132"/>
      <c r="AZ205" s="132"/>
      <c r="BA205" s="132"/>
      <c r="BB205" s="132"/>
      <c r="BC205" s="132"/>
      <c r="BD205" s="132"/>
      <c r="BE205" s="132"/>
      <c r="BF205" s="132"/>
      <c r="BG205" s="132"/>
      <c r="BH205" s="132"/>
      <c r="BI205" s="132"/>
      <c r="BJ205" s="132"/>
      <c r="BK205" s="132"/>
      <c r="BL205" s="132"/>
      <c r="BM205" s="132"/>
      <c r="BN205" s="132"/>
      <c r="BO205" s="132"/>
      <c r="BP205" s="132"/>
      <c r="BQ205" s="132"/>
      <c r="BR205" s="132"/>
      <c r="BS205" s="132"/>
      <c r="BT205" s="132"/>
      <c r="BU205" s="132"/>
      <c r="BV205" s="132"/>
      <c r="BW205" s="132"/>
      <c r="BX205" s="132"/>
      <c r="BY205" s="132"/>
      <c r="BZ205" s="132"/>
      <c r="CA205" s="132"/>
      <c r="CB205" s="132"/>
      <c r="CC205" s="132"/>
      <c r="CD205" s="132"/>
      <c r="CE205" s="132"/>
      <c r="CF205" s="132"/>
      <c r="CG205" s="132"/>
      <c r="CH205" s="132"/>
      <c r="CI205" s="132"/>
      <c r="CJ205" s="132"/>
      <c r="CK205" s="132"/>
      <c r="CL205" s="132"/>
      <c r="CM205" s="132"/>
      <c r="CN205" s="132"/>
      <c r="CO205" s="132"/>
      <c r="CP205" s="132"/>
      <c r="CQ205" s="132"/>
      <c r="CR205" s="132"/>
      <c r="CS205" s="132"/>
      <c r="CT205" s="132"/>
      <c r="CU205" s="132"/>
      <c r="CV205" s="132"/>
      <c r="CW205" s="132"/>
      <c r="CX205" s="132"/>
      <c r="CY205" s="132"/>
      <c r="CZ205" s="132"/>
      <c r="DA205" s="132"/>
      <c r="DB205" s="132"/>
      <c r="DC205" s="132"/>
      <c r="DD205" s="132"/>
      <c r="DE205" s="132"/>
      <c r="DF205" s="132"/>
      <c r="DG205" s="132"/>
      <c r="DH205" s="132"/>
      <c r="DI205" s="132"/>
      <c r="DJ205" s="132"/>
      <c r="DK205" s="132"/>
      <c r="DL205" s="132"/>
      <c r="DM205" s="132"/>
      <c r="DN205" s="132"/>
      <c r="DO205" s="132"/>
      <c r="DP205" s="132"/>
      <c r="DQ205" s="132"/>
      <c r="DR205" s="132"/>
      <c r="DS205" s="132"/>
      <c r="DT205" s="132"/>
      <c r="DU205" s="132"/>
      <c r="DV205" s="132"/>
      <c r="DW205" s="132"/>
      <c r="DX205" s="132"/>
      <c r="DY205" s="132"/>
      <c r="DZ205" s="132"/>
      <c r="EA205" s="132"/>
      <c r="EB205" s="132"/>
      <c r="EC205" s="615"/>
      <c r="ED205" s="182" t="str">
        <f t="shared" si="4"/>
        <v>xxxxxxxxxxxxxxxxxxxxxxxxxxxxxxxxxxxxxxxxxxxxxxxxxxxxxxxxxxxxxxxxxxxxxxxxxxxxxxxxxxxxxxxxxxxxxxxxxxxxxxxxxxxxxxxxxxxxxxxxxxxxxxxx</v>
      </c>
    </row>
    <row r="206" spans="1:134" x14ac:dyDescent="0.25">
      <c r="A206" s="191">
        <v>5920</v>
      </c>
      <c r="B206" s="227" t="s">
        <v>261</v>
      </c>
      <c r="C206" s="865">
        <f>SUMPRODUCT(SUMIF('Sch Parent Trial Balance Input'!$A:$A,'Sch Parent TB Converter'!$G206:$EC206,'Sch Parent Trial Balance Input'!C:C))</f>
        <v>0</v>
      </c>
      <c r="D206" s="865">
        <f>SUMPRODUCT(SUMIF('Sch Parent Trial Balance Input'!$A:$A,'Sch Parent TB Converter'!$G206:$EC206,'Sch Parent Trial Balance Input'!D:D))</f>
        <v>0</v>
      </c>
      <c r="E206" s="865">
        <f>SUMPRODUCT(SUMIF('Sch Parent Trial Balance Input'!$A:$A,'Sch Parent TB Converter'!$G206:$EC206,'Sch Parent Trial Balance Input'!E:E))</f>
        <v>0</v>
      </c>
      <c r="F206" s="865">
        <f>SUMPRODUCT(SUMIF('Sch Parent Trial Balance Input'!$A:$A,'Sch Parent TB Converter'!$G206:$EC206,'Sch Parent Trial Balance Input'!F:F))</f>
        <v>0</v>
      </c>
      <c r="G206" s="132"/>
      <c r="H206" s="132"/>
      <c r="I206" s="132"/>
      <c r="J206" s="132"/>
      <c r="K206" s="132"/>
      <c r="L206" s="132"/>
      <c r="M206" s="132"/>
      <c r="N206" s="132"/>
      <c r="O206" s="132"/>
      <c r="P206" s="132"/>
      <c r="Q206" s="132"/>
      <c r="R206" s="132"/>
      <c r="S206" s="132"/>
      <c r="T206" s="132"/>
      <c r="U206" s="132"/>
      <c r="V206" s="132"/>
      <c r="W206" s="132"/>
      <c r="X206" s="132"/>
      <c r="Y206" s="132"/>
      <c r="Z206" s="132"/>
      <c r="AA206" s="132"/>
      <c r="AB206" s="132"/>
      <c r="AC206" s="132"/>
      <c r="AD206" s="132"/>
      <c r="AE206" s="132"/>
      <c r="AF206" s="132"/>
      <c r="AG206" s="132"/>
      <c r="AH206" s="132"/>
      <c r="AI206" s="132"/>
      <c r="AJ206" s="132"/>
      <c r="AK206" s="132"/>
      <c r="AL206" s="132"/>
      <c r="AM206" s="132"/>
      <c r="AN206" s="132"/>
      <c r="AO206" s="132"/>
      <c r="AP206" s="132"/>
      <c r="AQ206" s="132"/>
      <c r="AR206" s="132"/>
      <c r="AS206" s="132"/>
      <c r="AT206" s="132"/>
      <c r="AU206" s="132"/>
      <c r="AV206" s="132"/>
      <c r="AW206" s="132"/>
      <c r="AX206" s="132"/>
      <c r="AY206" s="132"/>
      <c r="AZ206" s="132"/>
      <c r="BA206" s="132"/>
      <c r="BB206" s="132"/>
      <c r="BC206" s="132"/>
      <c r="BD206" s="132"/>
      <c r="BE206" s="132"/>
      <c r="BF206" s="132"/>
      <c r="BG206" s="132"/>
      <c r="BH206" s="132"/>
      <c r="BI206" s="132"/>
      <c r="BJ206" s="132"/>
      <c r="BK206" s="132"/>
      <c r="BL206" s="132"/>
      <c r="BM206" s="132"/>
      <c r="BN206" s="132"/>
      <c r="BO206" s="132"/>
      <c r="BP206" s="132"/>
      <c r="BQ206" s="132"/>
      <c r="BR206" s="132"/>
      <c r="BS206" s="132"/>
      <c r="BT206" s="132"/>
      <c r="BU206" s="132"/>
      <c r="BV206" s="132"/>
      <c r="BW206" s="132"/>
      <c r="BX206" s="132"/>
      <c r="BY206" s="132"/>
      <c r="BZ206" s="132"/>
      <c r="CA206" s="132"/>
      <c r="CB206" s="132"/>
      <c r="CC206" s="132"/>
      <c r="CD206" s="132"/>
      <c r="CE206" s="132"/>
      <c r="CF206" s="132"/>
      <c r="CG206" s="132"/>
      <c r="CH206" s="132"/>
      <c r="CI206" s="132"/>
      <c r="CJ206" s="132"/>
      <c r="CK206" s="132"/>
      <c r="CL206" s="132"/>
      <c r="CM206" s="132"/>
      <c r="CN206" s="132"/>
      <c r="CO206" s="132"/>
      <c r="CP206" s="132"/>
      <c r="CQ206" s="132"/>
      <c r="CR206" s="132"/>
      <c r="CS206" s="132"/>
      <c r="CT206" s="132"/>
      <c r="CU206" s="132"/>
      <c r="CV206" s="132"/>
      <c r="CW206" s="132"/>
      <c r="CX206" s="132"/>
      <c r="CY206" s="132"/>
      <c r="CZ206" s="132"/>
      <c r="DA206" s="132"/>
      <c r="DB206" s="132"/>
      <c r="DC206" s="132"/>
      <c r="DD206" s="132"/>
      <c r="DE206" s="132"/>
      <c r="DF206" s="132"/>
      <c r="DG206" s="132"/>
      <c r="DH206" s="132"/>
      <c r="DI206" s="132"/>
      <c r="DJ206" s="132"/>
      <c r="DK206" s="132"/>
      <c r="DL206" s="132"/>
      <c r="DM206" s="132"/>
      <c r="DN206" s="132"/>
      <c r="DO206" s="132"/>
      <c r="DP206" s="132"/>
      <c r="DQ206" s="132"/>
      <c r="DR206" s="132"/>
      <c r="DS206" s="132"/>
      <c r="DT206" s="132"/>
      <c r="DU206" s="132"/>
      <c r="DV206" s="132"/>
      <c r="DW206" s="132"/>
      <c r="DX206" s="132"/>
      <c r="DY206" s="132"/>
      <c r="DZ206" s="132"/>
      <c r="EA206" s="132"/>
      <c r="EB206" s="132"/>
      <c r="EC206" s="615"/>
      <c r="ED206" s="182" t="str">
        <f t="shared" si="4"/>
        <v>xxxxxxxxxxxxxxxxxxxxxxxxxxxxxxxxxxxxxxxxxxxxxxxxxxxxxxxxxxxxxxxxxxxxxxxxxxxxxxxxxxxxxxxxxxxxxxxxxxxxxxxxxxxxxxxxxxxxxxxxxxxxxxxx</v>
      </c>
    </row>
    <row r="207" spans="1:134" ht="13" x14ac:dyDescent="0.3">
      <c r="A207" s="191"/>
      <c r="B207" s="1"/>
      <c r="C207" s="865"/>
      <c r="D207" s="867"/>
      <c r="E207" s="867"/>
      <c r="F207" s="867"/>
      <c r="G207" s="635"/>
      <c r="H207" s="635"/>
      <c r="I207" s="635"/>
      <c r="J207" s="635"/>
      <c r="K207" s="635"/>
      <c r="L207" s="635"/>
      <c r="M207" s="635"/>
      <c r="N207" s="635"/>
      <c r="O207" s="635"/>
      <c r="P207" s="635"/>
      <c r="Q207" s="635"/>
      <c r="R207" s="635"/>
      <c r="S207" s="635"/>
      <c r="T207" s="635"/>
      <c r="U207" s="635"/>
      <c r="V207" s="635"/>
      <c r="W207" s="635"/>
      <c r="X207" s="635"/>
      <c r="Y207" s="635"/>
      <c r="Z207" s="635"/>
      <c r="AA207" s="635"/>
      <c r="AB207" s="635"/>
      <c r="AC207" s="635"/>
      <c r="AD207" s="635"/>
      <c r="AE207" s="635"/>
      <c r="AF207" s="635"/>
      <c r="AG207" s="635"/>
      <c r="AH207" s="635"/>
      <c r="AI207" s="635"/>
      <c r="AJ207" s="635"/>
      <c r="AK207" s="635"/>
      <c r="AL207" s="635"/>
      <c r="AM207" s="635"/>
      <c r="AN207" s="635"/>
      <c r="AO207" s="635"/>
      <c r="AP207" s="635"/>
      <c r="AQ207" s="635"/>
      <c r="AR207" s="635"/>
      <c r="AS207" s="635"/>
      <c r="AT207" s="635"/>
      <c r="AU207" s="635"/>
      <c r="AV207" s="635"/>
      <c r="AW207" s="635"/>
      <c r="AX207" s="635"/>
      <c r="AY207" s="635"/>
      <c r="AZ207" s="635"/>
      <c r="BA207" s="635"/>
      <c r="BB207" s="635"/>
      <c r="BC207" s="635"/>
      <c r="BD207" s="635"/>
      <c r="BE207" s="635"/>
      <c r="BF207" s="635"/>
      <c r="BG207" s="635"/>
      <c r="BH207" s="635"/>
      <c r="BI207" s="635"/>
      <c r="BJ207" s="635"/>
      <c r="BK207" s="635"/>
      <c r="BL207" s="635"/>
      <c r="BM207" s="635"/>
      <c r="BN207" s="635"/>
      <c r="BO207" s="635"/>
      <c r="BP207" s="635"/>
      <c r="BQ207" s="635"/>
      <c r="BR207" s="635"/>
      <c r="BS207" s="635"/>
      <c r="BT207" s="635"/>
      <c r="BU207" s="635"/>
      <c r="BV207" s="635"/>
      <c r="BW207" s="635"/>
      <c r="BX207" s="635"/>
      <c r="BY207" s="635"/>
      <c r="BZ207" s="635"/>
      <c r="CA207" s="635"/>
      <c r="CB207" s="635"/>
      <c r="CC207" s="635"/>
      <c r="CD207" s="635"/>
      <c r="CE207" s="635"/>
      <c r="CF207" s="635"/>
      <c r="CG207" s="635"/>
      <c r="CH207" s="635"/>
      <c r="CI207" s="635"/>
      <c r="CJ207" s="635"/>
      <c r="CK207" s="635"/>
      <c r="CL207" s="635"/>
      <c r="CM207" s="635"/>
      <c r="CN207" s="635"/>
      <c r="CO207" s="635"/>
      <c r="CP207" s="635"/>
      <c r="CQ207" s="635"/>
      <c r="CR207" s="635"/>
      <c r="CS207" s="635"/>
      <c r="CT207" s="635"/>
      <c r="CU207" s="635"/>
      <c r="CV207" s="635"/>
      <c r="CW207" s="635"/>
      <c r="CX207" s="635"/>
      <c r="CY207" s="635"/>
      <c r="CZ207" s="635"/>
      <c r="DA207" s="635"/>
      <c r="DB207" s="635"/>
      <c r="DC207" s="635"/>
      <c r="DD207" s="635"/>
      <c r="DE207" s="635"/>
      <c r="DF207" s="635"/>
      <c r="DG207" s="635"/>
      <c r="DH207" s="635"/>
      <c r="DI207" s="635"/>
      <c r="DJ207" s="635"/>
      <c r="DK207" s="635"/>
      <c r="DL207" s="635"/>
      <c r="DM207" s="635"/>
      <c r="DN207" s="635"/>
      <c r="DO207" s="635"/>
      <c r="DP207" s="635"/>
      <c r="DQ207" s="635"/>
      <c r="DR207" s="635"/>
      <c r="DS207" s="635"/>
      <c r="DT207" s="635"/>
      <c r="DU207" s="635"/>
      <c r="DV207" s="635"/>
      <c r="DW207" s="635"/>
      <c r="DX207" s="635"/>
      <c r="DY207" s="635"/>
      <c r="DZ207" s="635"/>
      <c r="EA207" s="635"/>
      <c r="EB207" s="635"/>
      <c r="EC207" s="636"/>
      <c r="ED207" s="182" t="str">
        <f t="shared" si="4"/>
        <v>xxxxxxxxxxxxxxxxxxxxxxxxxxxxxxxxxxxxxxxxxxxxxxxxxxxxxxxxxxxxxxxxxxxxxxxxxxxxxxxxxxxxxxxxxxxxxxxxxxxxxxxxxxxxxxxxxxxxxxxxxxxxxxxx</v>
      </c>
    </row>
    <row r="208" spans="1:134" ht="13" x14ac:dyDescent="0.3">
      <c r="A208" s="230"/>
      <c r="B208" s="232" t="s">
        <v>262</v>
      </c>
      <c r="C208" s="868"/>
      <c r="D208" s="869"/>
      <c r="E208" s="869"/>
      <c r="F208" s="869"/>
      <c r="G208" s="616"/>
      <c r="H208" s="616"/>
      <c r="I208" s="616"/>
      <c r="J208" s="616"/>
      <c r="K208" s="616"/>
      <c r="L208" s="616"/>
      <c r="M208" s="616"/>
      <c r="N208" s="616"/>
      <c r="O208" s="616"/>
      <c r="P208" s="616"/>
      <c r="Q208" s="616"/>
      <c r="R208" s="616"/>
      <c r="S208" s="616"/>
      <c r="T208" s="616"/>
      <c r="U208" s="616"/>
      <c r="V208" s="616"/>
      <c r="W208" s="616"/>
      <c r="X208" s="616"/>
      <c r="Y208" s="616"/>
      <c r="Z208" s="616"/>
      <c r="AA208" s="616"/>
      <c r="AB208" s="616"/>
      <c r="AC208" s="616"/>
      <c r="AD208" s="616"/>
      <c r="AE208" s="616"/>
      <c r="AF208" s="616"/>
      <c r="AG208" s="616"/>
      <c r="AH208" s="616"/>
      <c r="AI208" s="616"/>
      <c r="AJ208" s="616"/>
      <c r="AK208" s="616"/>
      <c r="AL208" s="616"/>
      <c r="AM208" s="616"/>
      <c r="AN208" s="616"/>
      <c r="AO208" s="616"/>
      <c r="AP208" s="616"/>
      <c r="AQ208" s="616"/>
      <c r="AR208" s="616"/>
      <c r="AS208" s="616"/>
      <c r="AT208" s="616"/>
      <c r="AU208" s="616"/>
      <c r="AV208" s="616"/>
      <c r="AW208" s="616"/>
      <c r="AX208" s="616"/>
      <c r="AY208" s="616"/>
      <c r="AZ208" s="616"/>
      <c r="BA208" s="616"/>
      <c r="BB208" s="616"/>
      <c r="BC208" s="616"/>
      <c r="BD208" s="616"/>
      <c r="BE208" s="616"/>
      <c r="BF208" s="616"/>
      <c r="BG208" s="616"/>
      <c r="BH208" s="616"/>
      <c r="BI208" s="616"/>
      <c r="BJ208" s="616"/>
      <c r="BK208" s="616"/>
      <c r="BL208" s="616"/>
      <c r="BM208" s="616"/>
      <c r="BN208" s="616"/>
      <c r="BO208" s="616"/>
      <c r="BP208" s="616"/>
      <c r="BQ208" s="616"/>
      <c r="BR208" s="616"/>
      <c r="BS208" s="616"/>
      <c r="BT208" s="616"/>
      <c r="BU208" s="616"/>
      <c r="BV208" s="616"/>
      <c r="BW208" s="616"/>
      <c r="BX208" s="616"/>
      <c r="BY208" s="616"/>
      <c r="BZ208" s="616"/>
      <c r="CA208" s="616"/>
      <c r="CB208" s="616"/>
      <c r="CC208" s="616"/>
      <c r="CD208" s="616"/>
      <c r="CE208" s="616"/>
      <c r="CF208" s="616"/>
      <c r="CG208" s="616"/>
      <c r="CH208" s="616"/>
      <c r="CI208" s="616"/>
      <c r="CJ208" s="616"/>
      <c r="CK208" s="616"/>
      <c r="CL208" s="616"/>
      <c r="CM208" s="616"/>
      <c r="CN208" s="616"/>
      <c r="CO208" s="616"/>
      <c r="CP208" s="616"/>
      <c r="CQ208" s="616"/>
      <c r="CR208" s="616"/>
      <c r="CS208" s="616"/>
      <c r="CT208" s="616"/>
      <c r="CU208" s="616"/>
      <c r="CV208" s="616"/>
      <c r="CW208" s="616"/>
      <c r="CX208" s="616"/>
      <c r="CY208" s="616"/>
      <c r="CZ208" s="616"/>
      <c r="DA208" s="616"/>
      <c r="DB208" s="616"/>
      <c r="DC208" s="616"/>
      <c r="DD208" s="616"/>
      <c r="DE208" s="616"/>
      <c r="DF208" s="616"/>
      <c r="DG208" s="616"/>
      <c r="DH208" s="616"/>
      <c r="DI208" s="616"/>
      <c r="DJ208" s="616"/>
      <c r="DK208" s="616"/>
      <c r="DL208" s="616"/>
      <c r="DM208" s="616"/>
      <c r="DN208" s="616"/>
      <c r="DO208" s="616"/>
      <c r="DP208" s="616"/>
      <c r="DQ208" s="616"/>
      <c r="DR208" s="616"/>
      <c r="DS208" s="616"/>
      <c r="DT208" s="616"/>
      <c r="DU208" s="616"/>
      <c r="DV208" s="616"/>
      <c r="DW208" s="616"/>
      <c r="DX208" s="616"/>
      <c r="DY208" s="616"/>
      <c r="DZ208" s="616"/>
      <c r="EA208" s="616"/>
      <c r="EB208" s="616"/>
      <c r="EC208" s="617"/>
      <c r="ED208" s="182" t="str">
        <f t="shared" si="4"/>
        <v>xxxxxxxxxxxxxxxxxxxxxxxxxxxxxxxxxxxxxxxxxxxxxxxxxxxxxxxxxxxxxxxxxxxxxxxxxxxxxxxxxxxxxxxxxxxxxxxxxxxxxxxxxxxxxxxxxxxxxxxxxxxxxxxx</v>
      </c>
    </row>
    <row r="209" spans="1:134" ht="13" x14ac:dyDescent="0.3">
      <c r="A209" s="191"/>
      <c r="B209" s="561" t="s">
        <v>241</v>
      </c>
      <c r="C209" s="865"/>
      <c r="D209" s="867"/>
      <c r="E209" s="867"/>
      <c r="F209" s="867"/>
      <c r="G209" s="613"/>
      <c r="H209" s="613"/>
      <c r="I209" s="613"/>
      <c r="J209" s="613"/>
      <c r="K209" s="613"/>
      <c r="L209" s="613"/>
      <c r="M209" s="613"/>
      <c r="N209" s="613"/>
      <c r="O209" s="613"/>
      <c r="P209" s="613"/>
      <c r="Q209" s="613"/>
      <c r="R209" s="613"/>
      <c r="S209" s="613"/>
      <c r="T209" s="613"/>
      <c r="U209" s="613"/>
      <c r="V209" s="613"/>
      <c r="W209" s="613"/>
      <c r="X209" s="613"/>
      <c r="Y209" s="613"/>
      <c r="Z209" s="613"/>
      <c r="AA209" s="613"/>
      <c r="AB209" s="613"/>
      <c r="AC209" s="613"/>
      <c r="AD209" s="613"/>
      <c r="AE209" s="613"/>
      <c r="AF209" s="613"/>
      <c r="AG209" s="613"/>
      <c r="AH209" s="613"/>
      <c r="AI209" s="613"/>
      <c r="AJ209" s="613"/>
      <c r="AK209" s="613"/>
      <c r="AL209" s="613"/>
      <c r="AM209" s="613"/>
      <c r="AN209" s="613"/>
      <c r="AO209" s="613"/>
      <c r="AP209" s="613"/>
      <c r="AQ209" s="613"/>
      <c r="AR209" s="613"/>
      <c r="AS209" s="613"/>
      <c r="AT209" s="613"/>
      <c r="AU209" s="613"/>
      <c r="AV209" s="613"/>
      <c r="AW209" s="613"/>
      <c r="AX209" s="613"/>
      <c r="AY209" s="613"/>
      <c r="AZ209" s="613"/>
      <c r="BA209" s="613"/>
      <c r="BB209" s="613"/>
      <c r="BC209" s="613"/>
      <c r="BD209" s="613"/>
      <c r="BE209" s="613"/>
      <c r="BF209" s="613"/>
      <c r="BG209" s="613"/>
      <c r="BH209" s="613"/>
      <c r="BI209" s="613"/>
      <c r="BJ209" s="613"/>
      <c r="BK209" s="613"/>
      <c r="BL209" s="613"/>
      <c r="BM209" s="613"/>
      <c r="BN209" s="613"/>
      <c r="BO209" s="613"/>
      <c r="BP209" s="613"/>
      <c r="BQ209" s="613"/>
      <c r="BR209" s="613"/>
      <c r="BS209" s="613"/>
      <c r="BT209" s="613"/>
      <c r="BU209" s="613"/>
      <c r="BV209" s="613"/>
      <c r="BW209" s="613"/>
      <c r="BX209" s="613"/>
      <c r="BY209" s="613"/>
      <c r="BZ209" s="613"/>
      <c r="CA209" s="613"/>
      <c r="CB209" s="613"/>
      <c r="CC209" s="613"/>
      <c r="CD209" s="613"/>
      <c r="CE209" s="613"/>
      <c r="CF209" s="613"/>
      <c r="CG209" s="613"/>
      <c r="CH209" s="613"/>
      <c r="CI209" s="613"/>
      <c r="CJ209" s="613"/>
      <c r="CK209" s="613"/>
      <c r="CL209" s="613"/>
      <c r="CM209" s="613"/>
      <c r="CN209" s="613"/>
      <c r="CO209" s="613"/>
      <c r="CP209" s="613"/>
      <c r="CQ209" s="613"/>
      <c r="CR209" s="613"/>
      <c r="CS209" s="613"/>
      <c r="CT209" s="613"/>
      <c r="CU209" s="613"/>
      <c r="CV209" s="613"/>
      <c r="CW209" s="613"/>
      <c r="CX209" s="613"/>
      <c r="CY209" s="613"/>
      <c r="CZ209" s="613"/>
      <c r="DA209" s="613"/>
      <c r="DB209" s="613"/>
      <c r="DC209" s="613"/>
      <c r="DD209" s="613"/>
      <c r="DE209" s="613"/>
      <c r="DF209" s="613"/>
      <c r="DG209" s="613"/>
      <c r="DH209" s="613"/>
      <c r="DI209" s="613"/>
      <c r="DJ209" s="613"/>
      <c r="DK209" s="613"/>
      <c r="DL209" s="613"/>
      <c r="DM209" s="613"/>
      <c r="DN209" s="613"/>
      <c r="DO209" s="613"/>
      <c r="DP209" s="613"/>
      <c r="DQ209" s="613"/>
      <c r="DR209" s="613"/>
      <c r="DS209" s="613"/>
      <c r="DT209" s="613"/>
      <c r="DU209" s="613"/>
      <c r="DV209" s="613"/>
      <c r="DW209" s="613"/>
      <c r="DX209" s="613"/>
      <c r="DY209" s="613"/>
      <c r="DZ209" s="613"/>
      <c r="EA209" s="613"/>
      <c r="EB209" s="613"/>
      <c r="EC209" s="614"/>
      <c r="ED209" s="182" t="str">
        <f t="shared" si="4"/>
        <v>xxxxxxxxxxxxxxxxxxxxxxxxxxxxxxxxxxxxxxxxxxxxxxxxxxxxxxxxxxxxxxxxxxxxxxxxxxxxxxxxxxxxxxxxxxxxxxxxxxxxxxxxxxxxxxxxxxxxxxxxxxxxxxxx</v>
      </c>
    </row>
    <row r="210" spans="1:134" x14ac:dyDescent="0.25">
      <c r="A210" s="191">
        <v>5272</v>
      </c>
      <c r="B210" s="227" t="s">
        <v>263</v>
      </c>
      <c r="C210" s="865">
        <f>SUMPRODUCT(SUMIF('Sch Parent Trial Balance Input'!$A:$A,'Sch Parent TB Converter'!$G210:$EC210,'Sch Parent Trial Balance Input'!C:C))</f>
        <v>0</v>
      </c>
      <c r="D210" s="865">
        <f>SUMPRODUCT(SUMIF('Sch Parent Trial Balance Input'!$A:$A,'Sch Parent TB Converter'!$G210:$EC210,'Sch Parent Trial Balance Input'!D:D))</f>
        <v>0</v>
      </c>
      <c r="E210" s="865">
        <f>SUMPRODUCT(SUMIF('Sch Parent Trial Balance Input'!$A:$A,'Sch Parent TB Converter'!$G210:$EC210,'Sch Parent Trial Balance Input'!E:E))</f>
        <v>0</v>
      </c>
      <c r="F210" s="865">
        <f>SUMPRODUCT(SUMIF('Sch Parent Trial Balance Input'!$A:$A,'Sch Parent TB Converter'!$G210:$EC210,'Sch Parent Trial Balance Input'!F:F))</f>
        <v>0</v>
      </c>
      <c r="G210" s="132"/>
      <c r="H210" s="132"/>
      <c r="I210" s="132"/>
      <c r="J210" s="132"/>
      <c r="K210" s="132"/>
      <c r="L210" s="132"/>
      <c r="M210" s="132"/>
      <c r="N210" s="132"/>
      <c r="O210" s="132"/>
      <c r="P210" s="132"/>
      <c r="Q210" s="132"/>
      <c r="R210" s="132"/>
      <c r="S210" s="132"/>
      <c r="T210" s="132"/>
      <c r="U210" s="132"/>
      <c r="V210" s="132"/>
      <c r="W210" s="132"/>
      <c r="X210" s="132"/>
      <c r="Y210" s="132"/>
      <c r="Z210" s="132"/>
      <c r="AA210" s="132"/>
      <c r="AB210" s="132"/>
      <c r="AC210" s="132"/>
      <c r="AD210" s="132"/>
      <c r="AE210" s="132"/>
      <c r="AF210" s="132"/>
      <c r="AG210" s="132"/>
      <c r="AH210" s="132"/>
      <c r="AI210" s="132"/>
      <c r="AJ210" s="132"/>
      <c r="AK210" s="132"/>
      <c r="AL210" s="132"/>
      <c r="AM210" s="132"/>
      <c r="AN210" s="132"/>
      <c r="AO210" s="132"/>
      <c r="AP210" s="132"/>
      <c r="AQ210" s="132"/>
      <c r="AR210" s="132"/>
      <c r="AS210" s="132"/>
      <c r="AT210" s="132"/>
      <c r="AU210" s="132"/>
      <c r="AV210" s="132"/>
      <c r="AW210" s="132"/>
      <c r="AX210" s="132"/>
      <c r="AY210" s="132"/>
      <c r="AZ210" s="132"/>
      <c r="BA210" s="132"/>
      <c r="BB210" s="132"/>
      <c r="BC210" s="132"/>
      <c r="BD210" s="132"/>
      <c r="BE210" s="132"/>
      <c r="BF210" s="132"/>
      <c r="BG210" s="132"/>
      <c r="BH210" s="132"/>
      <c r="BI210" s="132"/>
      <c r="BJ210" s="132"/>
      <c r="BK210" s="132"/>
      <c r="BL210" s="132"/>
      <c r="BM210" s="132"/>
      <c r="BN210" s="132"/>
      <c r="BO210" s="132"/>
      <c r="BP210" s="132"/>
      <c r="BQ210" s="132"/>
      <c r="BR210" s="132"/>
      <c r="BS210" s="132"/>
      <c r="BT210" s="132"/>
      <c r="BU210" s="132"/>
      <c r="BV210" s="132"/>
      <c r="BW210" s="132"/>
      <c r="BX210" s="132"/>
      <c r="BY210" s="132"/>
      <c r="BZ210" s="132"/>
      <c r="CA210" s="132"/>
      <c r="CB210" s="132"/>
      <c r="CC210" s="132"/>
      <c r="CD210" s="132"/>
      <c r="CE210" s="132"/>
      <c r="CF210" s="132"/>
      <c r="CG210" s="132"/>
      <c r="CH210" s="132"/>
      <c r="CI210" s="132"/>
      <c r="CJ210" s="132"/>
      <c r="CK210" s="132"/>
      <c r="CL210" s="132"/>
      <c r="CM210" s="132"/>
      <c r="CN210" s="132"/>
      <c r="CO210" s="132"/>
      <c r="CP210" s="132"/>
      <c r="CQ210" s="132"/>
      <c r="CR210" s="132"/>
      <c r="CS210" s="132"/>
      <c r="CT210" s="132"/>
      <c r="CU210" s="132"/>
      <c r="CV210" s="132"/>
      <c r="CW210" s="132"/>
      <c r="CX210" s="132"/>
      <c r="CY210" s="132"/>
      <c r="CZ210" s="132"/>
      <c r="DA210" s="132"/>
      <c r="DB210" s="132"/>
      <c r="DC210" s="132"/>
      <c r="DD210" s="132"/>
      <c r="DE210" s="132"/>
      <c r="DF210" s="132"/>
      <c r="DG210" s="132"/>
      <c r="DH210" s="132"/>
      <c r="DI210" s="132"/>
      <c r="DJ210" s="132"/>
      <c r="DK210" s="132"/>
      <c r="DL210" s="132"/>
      <c r="DM210" s="132"/>
      <c r="DN210" s="132"/>
      <c r="DO210" s="132"/>
      <c r="DP210" s="132"/>
      <c r="DQ210" s="132"/>
      <c r="DR210" s="132"/>
      <c r="DS210" s="132"/>
      <c r="DT210" s="132"/>
      <c r="DU210" s="132"/>
      <c r="DV210" s="132"/>
      <c r="DW210" s="132"/>
      <c r="DX210" s="132"/>
      <c r="DY210" s="132"/>
      <c r="DZ210" s="132"/>
      <c r="EA210" s="132"/>
      <c r="EB210" s="132"/>
      <c r="EC210" s="615"/>
      <c r="ED210" s="182" t="str">
        <f t="shared" si="4"/>
        <v>xxxxxxxxxxxxxxxxxxxxxxxxxxxxxxxxxxxxxxxxxxxxxxxxxxxxxxxxxxxxxxxxxxxxxxxxxxxxxxxxxxxxxxxxxxxxxxxxxxxxxxxxxxxxxxxxxxxxxxxxxxxxxxxx</v>
      </c>
    </row>
    <row r="211" spans="1:134" x14ac:dyDescent="0.25">
      <c r="A211" s="191">
        <v>5960</v>
      </c>
      <c r="B211" s="227" t="s">
        <v>264</v>
      </c>
      <c r="C211" s="865">
        <f>SUMPRODUCT(SUMIF('Sch Parent Trial Balance Input'!$A:$A,'Sch Parent TB Converter'!$G211:$EC211,'Sch Parent Trial Balance Input'!C:C))</f>
        <v>0</v>
      </c>
      <c r="D211" s="865">
        <f>SUMPRODUCT(SUMIF('Sch Parent Trial Balance Input'!$A:$A,'Sch Parent TB Converter'!$G211:$EC211,'Sch Parent Trial Balance Input'!D:D))</f>
        <v>0</v>
      </c>
      <c r="E211" s="865">
        <f>SUMPRODUCT(SUMIF('Sch Parent Trial Balance Input'!$A:$A,'Sch Parent TB Converter'!$G211:$EC211,'Sch Parent Trial Balance Input'!E:E))</f>
        <v>0</v>
      </c>
      <c r="F211" s="865">
        <f>SUMPRODUCT(SUMIF('Sch Parent Trial Balance Input'!$A:$A,'Sch Parent TB Converter'!$G211:$EC211,'Sch Parent Trial Balance Input'!F:F))</f>
        <v>0</v>
      </c>
      <c r="G211" s="132"/>
      <c r="H211" s="132"/>
      <c r="I211" s="132"/>
      <c r="J211" s="132"/>
      <c r="K211" s="132"/>
      <c r="L211" s="132"/>
      <c r="M211" s="132"/>
      <c r="N211" s="132"/>
      <c r="O211" s="132"/>
      <c r="P211" s="132"/>
      <c r="Q211" s="132"/>
      <c r="R211" s="132"/>
      <c r="S211" s="132"/>
      <c r="T211" s="132"/>
      <c r="U211" s="132"/>
      <c r="V211" s="132"/>
      <c r="W211" s="132"/>
      <c r="X211" s="132"/>
      <c r="Y211" s="132"/>
      <c r="Z211" s="132"/>
      <c r="AA211" s="132"/>
      <c r="AB211" s="132"/>
      <c r="AC211" s="132"/>
      <c r="AD211" s="132"/>
      <c r="AE211" s="132"/>
      <c r="AF211" s="132"/>
      <c r="AG211" s="132"/>
      <c r="AH211" s="132"/>
      <c r="AI211" s="132"/>
      <c r="AJ211" s="132"/>
      <c r="AK211" s="132"/>
      <c r="AL211" s="132"/>
      <c r="AM211" s="132"/>
      <c r="AN211" s="132"/>
      <c r="AO211" s="132"/>
      <c r="AP211" s="132"/>
      <c r="AQ211" s="132"/>
      <c r="AR211" s="132"/>
      <c r="AS211" s="132"/>
      <c r="AT211" s="132"/>
      <c r="AU211" s="132"/>
      <c r="AV211" s="132"/>
      <c r="AW211" s="132"/>
      <c r="AX211" s="132"/>
      <c r="AY211" s="132"/>
      <c r="AZ211" s="132"/>
      <c r="BA211" s="132"/>
      <c r="BB211" s="132"/>
      <c r="BC211" s="132"/>
      <c r="BD211" s="132"/>
      <c r="BE211" s="132"/>
      <c r="BF211" s="132"/>
      <c r="BG211" s="132"/>
      <c r="BH211" s="132"/>
      <c r="BI211" s="132"/>
      <c r="BJ211" s="132"/>
      <c r="BK211" s="132"/>
      <c r="BL211" s="132"/>
      <c r="BM211" s="132"/>
      <c r="BN211" s="132"/>
      <c r="BO211" s="132"/>
      <c r="BP211" s="132"/>
      <c r="BQ211" s="132"/>
      <c r="BR211" s="132"/>
      <c r="BS211" s="132"/>
      <c r="BT211" s="132"/>
      <c r="BU211" s="132"/>
      <c r="BV211" s="132"/>
      <c r="BW211" s="132"/>
      <c r="BX211" s="132"/>
      <c r="BY211" s="132"/>
      <c r="BZ211" s="132"/>
      <c r="CA211" s="132"/>
      <c r="CB211" s="132"/>
      <c r="CC211" s="132"/>
      <c r="CD211" s="132"/>
      <c r="CE211" s="132"/>
      <c r="CF211" s="132"/>
      <c r="CG211" s="132"/>
      <c r="CH211" s="132"/>
      <c r="CI211" s="132"/>
      <c r="CJ211" s="132"/>
      <c r="CK211" s="132"/>
      <c r="CL211" s="132"/>
      <c r="CM211" s="132"/>
      <c r="CN211" s="132"/>
      <c r="CO211" s="132"/>
      <c r="CP211" s="132"/>
      <c r="CQ211" s="132"/>
      <c r="CR211" s="132"/>
      <c r="CS211" s="132"/>
      <c r="CT211" s="132"/>
      <c r="CU211" s="132"/>
      <c r="CV211" s="132"/>
      <c r="CW211" s="132"/>
      <c r="CX211" s="132"/>
      <c r="CY211" s="132"/>
      <c r="CZ211" s="132"/>
      <c r="DA211" s="132"/>
      <c r="DB211" s="132"/>
      <c r="DC211" s="132"/>
      <c r="DD211" s="132"/>
      <c r="DE211" s="132"/>
      <c r="DF211" s="132"/>
      <c r="DG211" s="132"/>
      <c r="DH211" s="132"/>
      <c r="DI211" s="132"/>
      <c r="DJ211" s="132"/>
      <c r="DK211" s="132"/>
      <c r="DL211" s="132"/>
      <c r="DM211" s="132"/>
      <c r="DN211" s="132"/>
      <c r="DO211" s="132"/>
      <c r="DP211" s="132"/>
      <c r="DQ211" s="132"/>
      <c r="DR211" s="132"/>
      <c r="DS211" s="132"/>
      <c r="DT211" s="132"/>
      <c r="DU211" s="132"/>
      <c r="DV211" s="132"/>
      <c r="DW211" s="132"/>
      <c r="DX211" s="132"/>
      <c r="DY211" s="132"/>
      <c r="DZ211" s="132"/>
      <c r="EA211" s="132"/>
      <c r="EB211" s="132"/>
      <c r="EC211" s="615"/>
      <c r="ED211" s="182" t="str">
        <f t="shared" si="4"/>
        <v>xxxxxxxxxxxxxxxxxxxxxxxxxxxxxxxxxxxxxxxxxxxxxxxxxxxxxxxxxxxxxxxxxxxxxxxxxxxxxxxxxxxxxxxxxxxxxxxxxxxxxxxxxxxxxxxxxxxxxxxxxxxxxxxx</v>
      </c>
    </row>
    <row r="212" spans="1:134" x14ac:dyDescent="0.25">
      <c r="A212" s="191"/>
      <c r="B212" s="227"/>
      <c r="C212" s="865"/>
      <c r="D212" s="867"/>
      <c r="E212" s="867"/>
      <c r="F212" s="867"/>
      <c r="G212" s="132"/>
      <c r="H212" s="132"/>
      <c r="I212" s="132"/>
      <c r="J212" s="132"/>
      <c r="K212" s="132"/>
      <c r="L212" s="132"/>
      <c r="M212" s="132"/>
      <c r="N212" s="132"/>
      <c r="O212" s="132"/>
      <c r="P212" s="132"/>
      <c r="Q212" s="132"/>
      <c r="R212" s="132"/>
      <c r="S212" s="132"/>
      <c r="T212" s="132"/>
      <c r="U212" s="132"/>
      <c r="V212" s="132"/>
      <c r="W212" s="132"/>
      <c r="X212" s="132"/>
      <c r="Y212" s="132"/>
      <c r="Z212" s="132"/>
      <c r="AA212" s="132"/>
      <c r="AB212" s="132"/>
      <c r="AC212" s="132"/>
      <c r="AD212" s="132"/>
      <c r="AE212" s="132"/>
      <c r="AF212" s="132"/>
      <c r="AG212" s="132"/>
      <c r="AH212" s="132"/>
      <c r="AI212" s="132"/>
      <c r="AJ212" s="132"/>
      <c r="AK212" s="132"/>
      <c r="AL212" s="132"/>
      <c r="AM212" s="132"/>
      <c r="AN212" s="132"/>
      <c r="AO212" s="132"/>
      <c r="AP212" s="132"/>
      <c r="AQ212" s="132"/>
      <c r="AR212" s="132"/>
      <c r="AS212" s="132"/>
      <c r="AT212" s="132"/>
      <c r="AU212" s="132"/>
      <c r="AV212" s="132"/>
      <c r="AW212" s="132"/>
      <c r="AX212" s="132"/>
      <c r="AY212" s="132"/>
      <c r="AZ212" s="132"/>
      <c r="BA212" s="132"/>
      <c r="BB212" s="132"/>
      <c r="BC212" s="132"/>
      <c r="BD212" s="132"/>
      <c r="BE212" s="132"/>
      <c r="BF212" s="132"/>
      <c r="BG212" s="132"/>
      <c r="BH212" s="132"/>
      <c r="BI212" s="132"/>
      <c r="BJ212" s="132"/>
      <c r="BK212" s="132"/>
      <c r="BL212" s="132"/>
      <c r="BM212" s="132"/>
      <c r="BN212" s="132"/>
      <c r="BO212" s="132"/>
      <c r="BP212" s="132"/>
      <c r="BQ212" s="132"/>
      <c r="BR212" s="132"/>
      <c r="BS212" s="132"/>
      <c r="BT212" s="132"/>
      <c r="BU212" s="132"/>
      <c r="BV212" s="132"/>
      <c r="BW212" s="132"/>
      <c r="BX212" s="132"/>
      <c r="BY212" s="132"/>
      <c r="BZ212" s="132"/>
      <c r="CA212" s="132"/>
      <c r="CB212" s="132"/>
      <c r="CC212" s="132"/>
      <c r="CD212" s="132"/>
      <c r="CE212" s="132"/>
      <c r="CF212" s="132"/>
      <c r="CG212" s="132"/>
      <c r="CH212" s="132"/>
      <c r="CI212" s="132"/>
      <c r="CJ212" s="132"/>
      <c r="CK212" s="132"/>
      <c r="CL212" s="132"/>
      <c r="CM212" s="132"/>
      <c r="CN212" s="132"/>
      <c r="CO212" s="132"/>
      <c r="CP212" s="132"/>
      <c r="CQ212" s="132"/>
      <c r="CR212" s="132"/>
      <c r="CS212" s="132"/>
      <c r="CT212" s="132"/>
      <c r="CU212" s="132"/>
      <c r="CV212" s="132"/>
      <c r="CW212" s="132"/>
      <c r="CX212" s="132"/>
      <c r="CY212" s="132"/>
      <c r="CZ212" s="132"/>
      <c r="DA212" s="132"/>
      <c r="DB212" s="132"/>
      <c r="DC212" s="132"/>
      <c r="DD212" s="132"/>
      <c r="DE212" s="132"/>
      <c r="DF212" s="132"/>
      <c r="DG212" s="132"/>
      <c r="DH212" s="132"/>
      <c r="DI212" s="132"/>
      <c r="DJ212" s="132"/>
      <c r="DK212" s="132"/>
      <c r="DL212" s="132"/>
      <c r="DM212" s="132"/>
      <c r="DN212" s="132"/>
      <c r="DO212" s="132"/>
      <c r="DP212" s="132"/>
      <c r="DQ212" s="132"/>
      <c r="DR212" s="132"/>
      <c r="DS212" s="132"/>
      <c r="DT212" s="132"/>
      <c r="DU212" s="132"/>
      <c r="DV212" s="132"/>
      <c r="DW212" s="132"/>
      <c r="DX212" s="132"/>
      <c r="DY212" s="132"/>
      <c r="DZ212" s="132"/>
      <c r="EA212" s="132"/>
      <c r="EB212" s="132"/>
      <c r="EC212" s="615"/>
      <c r="ED212" s="182" t="str">
        <f t="shared" si="4"/>
        <v>xxxxxxxxxxxxxxxxxxxxxxxxxxxxxxxxxxxxxxxxxxxxxxxxxxxxxxxxxxxxxxxxxxxxxxxxxxxxxxxxxxxxxxxxxxxxxxxxxxxxxxxxxxxxxxxxxxxxxxxxxxxxxxxx</v>
      </c>
    </row>
    <row r="213" spans="1:134" ht="13" x14ac:dyDescent="0.3">
      <c r="A213" s="230"/>
      <c r="B213" s="232" t="s">
        <v>265</v>
      </c>
      <c r="C213" s="868"/>
      <c r="D213" s="869"/>
      <c r="E213" s="869"/>
      <c r="F213" s="869"/>
      <c r="G213" s="616"/>
      <c r="H213" s="616"/>
      <c r="I213" s="616"/>
      <c r="J213" s="616"/>
      <c r="K213" s="616"/>
      <c r="L213" s="616"/>
      <c r="M213" s="616"/>
      <c r="N213" s="616"/>
      <c r="O213" s="616"/>
      <c r="P213" s="616"/>
      <c r="Q213" s="616"/>
      <c r="R213" s="616"/>
      <c r="S213" s="616"/>
      <c r="T213" s="616"/>
      <c r="U213" s="616"/>
      <c r="V213" s="616"/>
      <c r="W213" s="616"/>
      <c r="X213" s="616"/>
      <c r="Y213" s="616"/>
      <c r="Z213" s="616"/>
      <c r="AA213" s="616"/>
      <c r="AB213" s="616"/>
      <c r="AC213" s="616"/>
      <c r="AD213" s="616"/>
      <c r="AE213" s="616"/>
      <c r="AF213" s="616"/>
      <c r="AG213" s="616"/>
      <c r="AH213" s="616"/>
      <c r="AI213" s="616"/>
      <c r="AJ213" s="616"/>
      <c r="AK213" s="616"/>
      <c r="AL213" s="616"/>
      <c r="AM213" s="616"/>
      <c r="AN213" s="616"/>
      <c r="AO213" s="616"/>
      <c r="AP213" s="616"/>
      <c r="AQ213" s="616"/>
      <c r="AR213" s="616"/>
      <c r="AS213" s="616"/>
      <c r="AT213" s="616"/>
      <c r="AU213" s="616"/>
      <c r="AV213" s="616"/>
      <c r="AW213" s="616"/>
      <c r="AX213" s="616"/>
      <c r="AY213" s="616"/>
      <c r="AZ213" s="616"/>
      <c r="BA213" s="616"/>
      <c r="BB213" s="616"/>
      <c r="BC213" s="616"/>
      <c r="BD213" s="616"/>
      <c r="BE213" s="616"/>
      <c r="BF213" s="616"/>
      <c r="BG213" s="616"/>
      <c r="BH213" s="616"/>
      <c r="BI213" s="616"/>
      <c r="BJ213" s="616"/>
      <c r="BK213" s="616"/>
      <c r="BL213" s="616"/>
      <c r="BM213" s="616"/>
      <c r="BN213" s="616"/>
      <c r="BO213" s="616"/>
      <c r="BP213" s="616"/>
      <c r="BQ213" s="616"/>
      <c r="BR213" s="616"/>
      <c r="BS213" s="616"/>
      <c r="BT213" s="616"/>
      <c r="BU213" s="616"/>
      <c r="BV213" s="616"/>
      <c r="BW213" s="616"/>
      <c r="BX213" s="616"/>
      <c r="BY213" s="616"/>
      <c r="BZ213" s="616"/>
      <c r="CA213" s="616"/>
      <c r="CB213" s="616"/>
      <c r="CC213" s="616"/>
      <c r="CD213" s="616"/>
      <c r="CE213" s="616"/>
      <c r="CF213" s="616"/>
      <c r="CG213" s="616"/>
      <c r="CH213" s="616"/>
      <c r="CI213" s="616"/>
      <c r="CJ213" s="616"/>
      <c r="CK213" s="616"/>
      <c r="CL213" s="616"/>
      <c r="CM213" s="616"/>
      <c r="CN213" s="616"/>
      <c r="CO213" s="616"/>
      <c r="CP213" s="616"/>
      <c r="CQ213" s="616"/>
      <c r="CR213" s="616"/>
      <c r="CS213" s="616"/>
      <c r="CT213" s="616"/>
      <c r="CU213" s="616"/>
      <c r="CV213" s="616"/>
      <c r="CW213" s="616"/>
      <c r="CX213" s="616"/>
      <c r="CY213" s="616"/>
      <c r="CZ213" s="616"/>
      <c r="DA213" s="616"/>
      <c r="DB213" s="616"/>
      <c r="DC213" s="616"/>
      <c r="DD213" s="616"/>
      <c r="DE213" s="616"/>
      <c r="DF213" s="616"/>
      <c r="DG213" s="616"/>
      <c r="DH213" s="616"/>
      <c r="DI213" s="616"/>
      <c r="DJ213" s="616"/>
      <c r="DK213" s="616"/>
      <c r="DL213" s="616"/>
      <c r="DM213" s="616"/>
      <c r="DN213" s="616"/>
      <c r="DO213" s="616"/>
      <c r="DP213" s="616"/>
      <c r="DQ213" s="616"/>
      <c r="DR213" s="616"/>
      <c r="DS213" s="616"/>
      <c r="DT213" s="616"/>
      <c r="DU213" s="616"/>
      <c r="DV213" s="616"/>
      <c r="DW213" s="616"/>
      <c r="DX213" s="616"/>
      <c r="DY213" s="616"/>
      <c r="DZ213" s="616"/>
      <c r="EA213" s="616"/>
      <c r="EB213" s="616"/>
      <c r="EC213" s="617"/>
      <c r="ED213" s="182" t="str">
        <f t="shared" si="4"/>
        <v>xxxxxxxxxxxxxxxxxxxxxxxxxxxxxxxxxxxxxxxxxxxxxxxxxxxxxxxxxxxxxxxxxxxxxxxxxxxxxxxxxxxxxxxxxxxxxxxxxxxxxxxxxxxxxxxxxxxxxxxxxxxxxxxx</v>
      </c>
    </row>
    <row r="214" spans="1:134" ht="13" x14ac:dyDescent="0.3">
      <c r="A214" s="191"/>
      <c r="B214" s="561" t="s">
        <v>241</v>
      </c>
      <c r="C214" s="865"/>
      <c r="D214" s="867"/>
      <c r="E214" s="867"/>
      <c r="F214" s="867"/>
      <c r="G214" s="613"/>
      <c r="H214" s="613"/>
      <c r="I214" s="613"/>
      <c r="J214" s="613"/>
      <c r="K214" s="613"/>
      <c r="L214" s="613"/>
      <c r="M214" s="613"/>
      <c r="N214" s="613"/>
      <c r="O214" s="613"/>
      <c r="P214" s="613"/>
      <c r="Q214" s="613"/>
      <c r="R214" s="613"/>
      <c r="S214" s="613"/>
      <c r="T214" s="613"/>
      <c r="U214" s="613"/>
      <c r="V214" s="613"/>
      <c r="W214" s="613"/>
      <c r="X214" s="613"/>
      <c r="Y214" s="613"/>
      <c r="Z214" s="613"/>
      <c r="AA214" s="613"/>
      <c r="AB214" s="613"/>
      <c r="AC214" s="613"/>
      <c r="AD214" s="613"/>
      <c r="AE214" s="613"/>
      <c r="AF214" s="613"/>
      <c r="AG214" s="613"/>
      <c r="AH214" s="613"/>
      <c r="AI214" s="613"/>
      <c r="AJ214" s="613"/>
      <c r="AK214" s="613"/>
      <c r="AL214" s="613"/>
      <c r="AM214" s="613"/>
      <c r="AN214" s="613"/>
      <c r="AO214" s="613"/>
      <c r="AP214" s="613"/>
      <c r="AQ214" s="613"/>
      <c r="AR214" s="613"/>
      <c r="AS214" s="613"/>
      <c r="AT214" s="613"/>
      <c r="AU214" s="613"/>
      <c r="AV214" s="613"/>
      <c r="AW214" s="613"/>
      <c r="AX214" s="613"/>
      <c r="AY214" s="613"/>
      <c r="AZ214" s="613"/>
      <c r="BA214" s="613"/>
      <c r="BB214" s="613"/>
      <c r="BC214" s="613"/>
      <c r="BD214" s="613"/>
      <c r="BE214" s="613"/>
      <c r="BF214" s="613"/>
      <c r="BG214" s="613"/>
      <c r="BH214" s="613"/>
      <c r="BI214" s="613"/>
      <c r="BJ214" s="613"/>
      <c r="BK214" s="613"/>
      <c r="BL214" s="613"/>
      <c r="BM214" s="613"/>
      <c r="BN214" s="613"/>
      <c r="BO214" s="613"/>
      <c r="BP214" s="613"/>
      <c r="BQ214" s="613"/>
      <c r="BR214" s="613"/>
      <c r="BS214" s="613"/>
      <c r="BT214" s="613"/>
      <c r="BU214" s="613"/>
      <c r="BV214" s="613"/>
      <c r="BW214" s="613"/>
      <c r="BX214" s="613"/>
      <c r="BY214" s="613"/>
      <c r="BZ214" s="613"/>
      <c r="CA214" s="613"/>
      <c r="CB214" s="613"/>
      <c r="CC214" s="613"/>
      <c r="CD214" s="613"/>
      <c r="CE214" s="613"/>
      <c r="CF214" s="613"/>
      <c r="CG214" s="613"/>
      <c r="CH214" s="613"/>
      <c r="CI214" s="613"/>
      <c r="CJ214" s="613"/>
      <c r="CK214" s="613"/>
      <c r="CL214" s="613"/>
      <c r="CM214" s="613"/>
      <c r="CN214" s="613"/>
      <c r="CO214" s="613"/>
      <c r="CP214" s="613"/>
      <c r="CQ214" s="613"/>
      <c r="CR214" s="613"/>
      <c r="CS214" s="613"/>
      <c r="CT214" s="613"/>
      <c r="CU214" s="613"/>
      <c r="CV214" s="613"/>
      <c r="CW214" s="613"/>
      <c r="CX214" s="613"/>
      <c r="CY214" s="613"/>
      <c r="CZ214" s="613"/>
      <c r="DA214" s="613"/>
      <c r="DB214" s="613"/>
      <c r="DC214" s="613"/>
      <c r="DD214" s="613"/>
      <c r="DE214" s="613"/>
      <c r="DF214" s="613"/>
      <c r="DG214" s="613"/>
      <c r="DH214" s="613"/>
      <c r="DI214" s="613"/>
      <c r="DJ214" s="613"/>
      <c r="DK214" s="613"/>
      <c r="DL214" s="613"/>
      <c r="DM214" s="613"/>
      <c r="DN214" s="613"/>
      <c r="DO214" s="613"/>
      <c r="DP214" s="613"/>
      <c r="DQ214" s="613"/>
      <c r="DR214" s="613"/>
      <c r="DS214" s="613"/>
      <c r="DT214" s="613"/>
      <c r="DU214" s="613"/>
      <c r="DV214" s="613"/>
      <c r="DW214" s="613"/>
      <c r="DX214" s="613"/>
      <c r="DY214" s="613"/>
      <c r="DZ214" s="613"/>
      <c r="EA214" s="613"/>
      <c r="EB214" s="613"/>
      <c r="EC214" s="614"/>
      <c r="ED214" s="182" t="str">
        <f t="shared" si="4"/>
        <v>xxxxxxxxxxxxxxxxxxxxxxxxxxxxxxxxxxxxxxxxxxxxxxxxxxxxxxxxxxxxxxxxxxxxxxxxxxxxxxxxxxxxxxxxxxxxxxxxxxxxxxxxxxxxxxxxxxxxxxxxxxxxxxxx</v>
      </c>
    </row>
    <row r="215" spans="1:134" x14ac:dyDescent="0.25">
      <c r="A215" s="191">
        <v>5241</v>
      </c>
      <c r="B215" s="227" t="s">
        <v>266</v>
      </c>
      <c r="C215" s="865">
        <f>SUMPRODUCT(SUMIF('Sch Parent Trial Balance Input'!$A:$A,'Sch Parent TB Converter'!$G215:$EC215,'Sch Parent Trial Balance Input'!C:C))</f>
        <v>0</v>
      </c>
      <c r="D215" s="865">
        <f>SUMPRODUCT(SUMIF('Sch Parent Trial Balance Input'!$A:$A,'Sch Parent TB Converter'!$G215:$EC215,'Sch Parent Trial Balance Input'!D:D))</f>
        <v>0</v>
      </c>
      <c r="E215" s="865">
        <f>SUMPRODUCT(SUMIF('Sch Parent Trial Balance Input'!$A:$A,'Sch Parent TB Converter'!$G215:$EC215,'Sch Parent Trial Balance Input'!E:E))</f>
        <v>0</v>
      </c>
      <c r="F215" s="865">
        <f>SUMPRODUCT(SUMIF('Sch Parent Trial Balance Input'!$A:$A,'Sch Parent TB Converter'!$G215:$EC215,'Sch Parent Trial Balance Input'!F:F))</f>
        <v>0</v>
      </c>
      <c r="G215" s="132"/>
      <c r="H215" s="132"/>
      <c r="I215" s="132"/>
      <c r="J215" s="132"/>
      <c r="K215" s="132"/>
      <c r="L215" s="132"/>
      <c r="M215" s="132"/>
      <c r="N215" s="132"/>
      <c r="O215" s="132"/>
      <c r="P215" s="132"/>
      <c r="Q215" s="132"/>
      <c r="R215" s="132"/>
      <c r="S215" s="132"/>
      <c r="T215" s="132"/>
      <c r="U215" s="132"/>
      <c r="V215" s="132"/>
      <c r="W215" s="132"/>
      <c r="X215" s="132"/>
      <c r="Y215" s="132"/>
      <c r="Z215" s="132"/>
      <c r="AA215" s="132"/>
      <c r="AB215" s="132"/>
      <c r="AC215" s="132"/>
      <c r="AD215" s="132"/>
      <c r="AE215" s="132"/>
      <c r="AF215" s="132"/>
      <c r="AG215" s="132"/>
      <c r="AH215" s="132"/>
      <c r="AI215" s="132"/>
      <c r="AJ215" s="132"/>
      <c r="AK215" s="132"/>
      <c r="AL215" s="132"/>
      <c r="AM215" s="132"/>
      <c r="AN215" s="132"/>
      <c r="AO215" s="132"/>
      <c r="AP215" s="132"/>
      <c r="AQ215" s="132"/>
      <c r="AR215" s="132"/>
      <c r="AS215" s="132"/>
      <c r="AT215" s="132"/>
      <c r="AU215" s="132"/>
      <c r="AV215" s="132"/>
      <c r="AW215" s="132"/>
      <c r="AX215" s="132"/>
      <c r="AY215" s="132"/>
      <c r="AZ215" s="132"/>
      <c r="BA215" s="132"/>
      <c r="BB215" s="132"/>
      <c r="BC215" s="132"/>
      <c r="BD215" s="132"/>
      <c r="BE215" s="132"/>
      <c r="BF215" s="132"/>
      <c r="BG215" s="132"/>
      <c r="BH215" s="132"/>
      <c r="BI215" s="132"/>
      <c r="BJ215" s="132"/>
      <c r="BK215" s="132"/>
      <c r="BL215" s="132"/>
      <c r="BM215" s="132"/>
      <c r="BN215" s="132"/>
      <c r="BO215" s="132"/>
      <c r="BP215" s="132"/>
      <c r="BQ215" s="132"/>
      <c r="BR215" s="132"/>
      <c r="BS215" s="132"/>
      <c r="BT215" s="132"/>
      <c r="BU215" s="132"/>
      <c r="BV215" s="132"/>
      <c r="BW215" s="132"/>
      <c r="BX215" s="132"/>
      <c r="BY215" s="132"/>
      <c r="BZ215" s="132"/>
      <c r="CA215" s="132"/>
      <c r="CB215" s="132"/>
      <c r="CC215" s="132"/>
      <c r="CD215" s="132"/>
      <c r="CE215" s="132"/>
      <c r="CF215" s="132"/>
      <c r="CG215" s="132"/>
      <c r="CH215" s="132"/>
      <c r="CI215" s="132"/>
      <c r="CJ215" s="132"/>
      <c r="CK215" s="132"/>
      <c r="CL215" s="132"/>
      <c r="CM215" s="132"/>
      <c r="CN215" s="132"/>
      <c r="CO215" s="132"/>
      <c r="CP215" s="132"/>
      <c r="CQ215" s="132"/>
      <c r="CR215" s="132"/>
      <c r="CS215" s="132"/>
      <c r="CT215" s="132"/>
      <c r="CU215" s="132"/>
      <c r="CV215" s="132"/>
      <c r="CW215" s="132"/>
      <c r="CX215" s="132"/>
      <c r="CY215" s="132"/>
      <c r="CZ215" s="132"/>
      <c r="DA215" s="132"/>
      <c r="DB215" s="132"/>
      <c r="DC215" s="132"/>
      <c r="DD215" s="132"/>
      <c r="DE215" s="132"/>
      <c r="DF215" s="132"/>
      <c r="DG215" s="132"/>
      <c r="DH215" s="132"/>
      <c r="DI215" s="132"/>
      <c r="DJ215" s="132"/>
      <c r="DK215" s="132"/>
      <c r="DL215" s="132"/>
      <c r="DM215" s="132"/>
      <c r="DN215" s="132"/>
      <c r="DO215" s="132"/>
      <c r="DP215" s="132"/>
      <c r="DQ215" s="132"/>
      <c r="DR215" s="132"/>
      <c r="DS215" s="132"/>
      <c r="DT215" s="132"/>
      <c r="DU215" s="132"/>
      <c r="DV215" s="132"/>
      <c r="DW215" s="132"/>
      <c r="DX215" s="132"/>
      <c r="DY215" s="132"/>
      <c r="DZ215" s="132"/>
      <c r="EA215" s="132"/>
      <c r="EB215" s="132"/>
      <c r="EC215" s="615"/>
      <c r="ED215" s="182" t="str">
        <f t="shared" si="4"/>
        <v>xxxxxxxxxxxxxxxxxxxxxxxxxxxxxxxxxxxxxxxxxxxxxxxxxxxxxxxxxxxxxxxxxxxxxxxxxxxxxxxxxxxxxxxxxxxxxxxxxxxxxxxxxxxxxxxxxxxxxxxxxxxxxxxx</v>
      </c>
    </row>
    <row r="216" spans="1:134" x14ac:dyDescent="0.25">
      <c r="A216" s="191">
        <v>5890</v>
      </c>
      <c r="B216" s="227" t="s">
        <v>267</v>
      </c>
      <c r="C216" s="865">
        <f>SUMPRODUCT(SUMIF('Sch Parent Trial Balance Input'!$A:$A,'Sch Parent TB Converter'!$G216:$EC216,'Sch Parent Trial Balance Input'!C:C))</f>
        <v>0</v>
      </c>
      <c r="D216" s="865">
        <f>SUMPRODUCT(SUMIF('Sch Parent Trial Balance Input'!$A:$A,'Sch Parent TB Converter'!$G216:$EC216,'Sch Parent Trial Balance Input'!D:D))</f>
        <v>0</v>
      </c>
      <c r="E216" s="865">
        <f>SUMPRODUCT(SUMIF('Sch Parent Trial Balance Input'!$A:$A,'Sch Parent TB Converter'!$G216:$EC216,'Sch Parent Trial Balance Input'!E:E))</f>
        <v>0</v>
      </c>
      <c r="F216" s="865">
        <f>SUMPRODUCT(SUMIF('Sch Parent Trial Balance Input'!$A:$A,'Sch Parent TB Converter'!$G216:$EC216,'Sch Parent Trial Balance Input'!F:F))</f>
        <v>0</v>
      </c>
      <c r="G216" s="132"/>
      <c r="H216" s="132"/>
      <c r="I216" s="132"/>
      <c r="J216" s="132"/>
      <c r="K216" s="132"/>
      <c r="L216" s="132"/>
      <c r="M216" s="132"/>
      <c r="N216" s="132"/>
      <c r="O216" s="132"/>
      <c r="P216" s="132"/>
      <c r="Q216" s="132"/>
      <c r="R216" s="132"/>
      <c r="S216" s="132"/>
      <c r="T216" s="132"/>
      <c r="U216" s="132"/>
      <c r="V216" s="132"/>
      <c r="W216" s="132"/>
      <c r="X216" s="132"/>
      <c r="Y216" s="132"/>
      <c r="Z216" s="132"/>
      <c r="AA216" s="132"/>
      <c r="AB216" s="132"/>
      <c r="AC216" s="132"/>
      <c r="AD216" s="132"/>
      <c r="AE216" s="132"/>
      <c r="AF216" s="132"/>
      <c r="AG216" s="132"/>
      <c r="AH216" s="132"/>
      <c r="AI216" s="132"/>
      <c r="AJ216" s="132"/>
      <c r="AK216" s="132"/>
      <c r="AL216" s="132"/>
      <c r="AM216" s="132"/>
      <c r="AN216" s="132"/>
      <c r="AO216" s="132"/>
      <c r="AP216" s="132"/>
      <c r="AQ216" s="132"/>
      <c r="AR216" s="132"/>
      <c r="AS216" s="132"/>
      <c r="AT216" s="132"/>
      <c r="AU216" s="132"/>
      <c r="AV216" s="132"/>
      <c r="AW216" s="132"/>
      <c r="AX216" s="132"/>
      <c r="AY216" s="132"/>
      <c r="AZ216" s="132"/>
      <c r="BA216" s="132"/>
      <c r="BB216" s="132"/>
      <c r="BC216" s="132"/>
      <c r="BD216" s="132"/>
      <c r="BE216" s="132"/>
      <c r="BF216" s="132"/>
      <c r="BG216" s="132"/>
      <c r="BH216" s="132"/>
      <c r="BI216" s="132"/>
      <c r="BJ216" s="132"/>
      <c r="BK216" s="132"/>
      <c r="BL216" s="132"/>
      <c r="BM216" s="132"/>
      <c r="BN216" s="132"/>
      <c r="BO216" s="132"/>
      <c r="BP216" s="132"/>
      <c r="BQ216" s="132"/>
      <c r="BR216" s="132"/>
      <c r="BS216" s="132"/>
      <c r="BT216" s="132"/>
      <c r="BU216" s="132"/>
      <c r="BV216" s="132"/>
      <c r="BW216" s="132"/>
      <c r="BX216" s="132"/>
      <c r="BY216" s="132"/>
      <c r="BZ216" s="132"/>
      <c r="CA216" s="132"/>
      <c r="CB216" s="132"/>
      <c r="CC216" s="132"/>
      <c r="CD216" s="132"/>
      <c r="CE216" s="132"/>
      <c r="CF216" s="132"/>
      <c r="CG216" s="132"/>
      <c r="CH216" s="132"/>
      <c r="CI216" s="132"/>
      <c r="CJ216" s="132"/>
      <c r="CK216" s="132"/>
      <c r="CL216" s="132"/>
      <c r="CM216" s="132"/>
      <c r="CN216" s="132"/>
      <c r="CO216" s="132"/>
      <c r="CP216" s="132"/>
      <c r="CQ216" s="132"/>
      <c r="CR216" s="132"/>
      <c r="CS216" s="132"/>
      <c r="CT216" s="132"/>
      <c r="CU216" s="132"/>
      <c r="CV216" s="132"/>
      <c r="CW216" s="132"/>
      <c r="CX216" s="132"/>
      <c r="CY216" s="132"/>
      <c r="CZ216" s="132"/>
      <c r="DA216" s="132"/>
      <c r="DB216" s="132"/>
      <c r="DC216" s="132"/>
      <c r="DD216" s="132"/>
      <c r="DE216" s="132"/>
      <c r="DF216" s="132"/>
      <c r="DG216" s="132"/>
      <c r="DH216" s="132"/>
      <c r="DI216" s="132"/>
      <c r="DJ216" s="132"/>
      <c r="DK216" s="132"/>
      <c r="DL216" s="132"/>
      <c r="DM216" s="132"/>
      <c r="DN216" s="132"/>
      <c r="DO216" s="132"/>
      <c r="DP216" s="132"/>
      <c r="DQ216" s="132"/>
      <c r="DR216" s="132"/>
      <c r="DS216" s="132"/>
      <c r="DT216" s="132"/>
      <c r="DU216" s="132"/>
      <c r="DV216" s="132"/>
      <c r="DW216" s="132"/>
      <c r="DX216" s="132"/>
      <c r="DY216" s="132"/>
      <c r="DZ216" s="132"/>
      <c r="EA216" s="132"/>
      <c r="EB216" s="132"/>
      <c r="EC216" s="615"/>
      <c r="ED216" s="182" t="str">
        <f t="shared" si="4"/>
        <v>xxxxxxxxxxxxxxxxxxxxxxxxxxxxxxxxxxxxxxxxxxxxxxxxxxxxxxxxxxxxxxxxxxxxxxxxxxxxxxxxxxxxxxxxxxxxxxxxxxxxxxxxxxxxxxxxxxxxxxxxxxxxxxxx</v>
      </c>
    </row>
    <row r="217" spans="1:134" x14ac:dyDescent="0.25">
      <c r="A217" s="191"/>
      <c r="B217" s="5"/>
      <c r="C217" s="865"/>
      <c r="D217" s="867"/>
      <c r="E217" s="867"/>
      <c r="F217" s="867"/>
      <c r="G217" s="132"/>
      <c r="H217" s="132"/>
      <c r="I217" s="132"/>
      <c r="J217" s="132"/>
      <c r="K217" s="132"/>
      <c r="L217" s="132"/>
      <c r="M217" s="132"/>
      <c r="N217" s="132"/>
      <c r="O217" s="132"/>
      <c r="P217" s="132"/>
      <c r="Q217" s="132"/>
      <c r="R217" s="132"/>
      <c r="S217" s="132"/>
      <c r="T217" s="132"/>
      <c r="U217" s="132"/>
      <c r="V217" s="132"/>
      <c r="W217" s="132"/>
      <c r="X217" s="132"/>
      <c r="Y217" s="132"/>
      <c r="Z217" s="132"/>
      <c r="AA217" s="132"/>
      <c r="AB217" s="132"/>
      <c r="AC217" s="132"/>
      <c r="AD217" s="132"/>
      <c r="AE217" s="132"/>
      <c r="AF217" s="132"/>
      <c r="AG217" s="132"/>
      <c r="AH217" s="132"/>
      <c r="AI217" s="132"/>
      <c r="AJ217" s="132"/>
      <c r="AK217" s="132"/>
      <c r="AL217" s="132"/>
      <c r="AM217" s="132"/>
      <c r="AN217" s="132"/>
      <c r="AO217" s="132"/>
      <c r="AP217" s="132"/>
      <c r="AQ217" s="132"/>
      <c r="AR217" s="132"/>
      <c r="AS217" s="132"/>
      <c r="AT217" s="132"/>
      <c r="AU217" s="132"/>
      <c r="AV217" s="132"/>
      <c r="AW217" s="132"/>
      <c r="AX217" s="132"/>
      <c r="AY217" s="132"/>
      <c r="AZ217" s="132"/>
      <c r="BA217" s="132"/>
      <c r="BB217" s="132"/>
      <c r="BC217" s="132"/>
      <c r="BD217" s="132"/>
      <c r="BE217" s="132"/>
      <c r="BF217" s="132"/>
      <c r="BG217" s="132"/>
      <c r="BH217" s="132"/>
      <c r="BI217" s="132"/>
      <c r="BJ217" s="132"/>
      <c r="BK217" s="132"/>
      <c r="BL217" s="132"/>
      <c r="BM217" s="132"/>
      <c r="BN217" s="132"/>
      <c r="BO217" s="132"/>
      <c r="BP217" s="132"/>
      <c r="BQ217" s="132"/>
      <c r="BR217" s="132"/>
      <c r="BS217" s="132"/>
      <c r="BT217" s="132"/>
      <c r="BU217" s="132"/>
      <c r="BV217" s="132"/>
      <c r="BW217" s="132"/>
      <c r="BX217" s="132"/>
      <c r="BY217" s="132"/>
      <c r="BZ217" s="132"/>
      <c r="CA217" s="132"/>
      <c r="CB217" s="132"/>
      <c r="CC217" s="132"/>
      <c r="CD217" s="132"/>
      <c r="CE217" s="132"/>
      <c r="CF217" s="132"/>
      <c r="CG217" s="132"/>
      <c r="CH217" s="132"/>
      <c r="CI217" s="132"/>
      <c r="CJ217" s="132"/>
      <c r="CK217" s="132"/>
      <c r="CL217" s="132"/>
      <c r="CM217" s="132"/>
      <c r="CN217" s="132"/>
      <c r="CO217" s="132"/>
      <c r="CP217" s="132"/>
      <c r="CQ217" s="132"/>
      <c r="CR217" s="132"/>
      <c r="CS217" s="132"/>
      <c r="CT217" s="132"/>
      <c r="CU217" s="132"/>
      <c r="CV217" s="132"/>
      <c r="CW217" s="132"/>
      <c r="CX217" s="132"/>
      <c r="CY217" s="132"/>
      <c r="CZ217" s="132"/>
      <c r="DA217" s="132"/>
      <c r="DB217" s="132"/>
      <c r="DC217" s="132"/>
      <c r="DD217" s="132"/>
      <c r="DE217" s="132"/>
      <c r="DF217" s="132"/>
      <c r="DG217" s="132"/>
      <c r="DH217" s="132"/>
      <c r="DI217" s="132"/>
      <c r="DJ217" s="132"/>
      <c r="DK217" s="132"/>
      <c r="DL217" s="132"/>
      <c r="DM217" s="132"/>
      <c r="DN217" s="132"/>
      <c r="DO217" s="132"/>
      <c r="DP217" s="132"/>
      <c r="DQ217" s="132"/>
      <c r="DR217" s="132"/>
      <c r="DS217" s="132"/>
      <c r="DT217" s="132"/>
      <c r="DU217" s="132"/>
      <c r="DV217" s="132"/>
      <c r="DW217" s="132"/>
      <c r="DX217" s="132"/>
      <c r="DY217" s="132"/>
      <c r="DZ217" s="132"/>
      <c r="EA217" s="132"/>
      <c r="EB217" s="132"/>
      <c r="EC217" s="615"/>
      <c r="ED217" s="182" t="str">
        <f t="shared" si="4"/>
        <v>xxxxxxxxxxxxxxxxxxxxxxxxxxxxxxxxxxxxxxxxxxxxxxxxxxxxxxxxxxxxxxxxxxxxxxxxxxxxxxxxxxxxxxxxxxxxxxxxxxxxxxxxxxxxxxxxxxxxxxxxxxxxxxxx</v>
      </c>
    </row>
    <row r="218" spans="1:134" ht="13" x14ac:dyDescent="0.3">
      <c r="A218" s="230"/>
      <c r="B218" s="232" t="s">
        <v>268</v>
      </c>
      <c r="C218" s="868"/>
      <c r="D218" s="869"/>
      <c r="E218" s="869"/>
      <c r="F218" s="869"/>
      <c r="G218" s="616"/>
      <c r="H218" s="616"/>
      <c r="I218" s="616"/>
      <c r="J218" s="616"/>
      <c r="K218" s="616"/>
      <c r="L218" s="616"/>
      <c r="M218" s="616"/>
      <c r="N218" s="616"/>
      <c r="O218" s="616"/>
      <c r="P218" s="616"/>
      <c r="Q218" s="616"/>
      <c r="R218" s="616"/>
      <c r="S218" s="616"/>
      <c r="T218" s="616"/>
      <c r="U218" s="616"/>
      <c r="V218" s="616"/>
      <c r="W218" s="616"/>
      <c r="X218" s="616"/>
      <c r="Y218" s="616"/>
      <c r="Z218" s="616"/>
      <c r="AA218" s="616"/>
      <c r="AB218" s="616"/>
      <c r="AC218" s="616"/>
      <c r="AD218" s="616"/>
      <c r="AE218" s="616"/>
      <c r="AF218" s="616"/>
      <c r="AG218" s="616"/>
      <c r="AH218" s="616"/>
      <c r="AI218" s="616"/>
      <c r="AJ218" s="616"/>
      <c r="AK218" s="616"/>
      <c r="AL218" s="616"/>
      <c r="AM218" s="616"/>
      <c r="AN218" s="616"/>
      <c r="AO218" s="616"/>
      <c r="AP218" s="616"/>
      <c r="AQ218" s="616"/>
      <c r="AR218" s="616"/>
      <c r="AS218" s="616"/>
      <c r="AT218" s="616"/>
      <c r="AU218" s="616"/>
      <c r="AV218" s="616"/>
      <c r="AW218" s="616"/>
      <c r="AX218" s="616"/>
      <c r="AY218" s="616"/>
      <c r="AZ218" s="616"/>
      <c r="BA218" s="616"/>
      <c r="BB218" s="616"/>
      <c r="BC218" s="616"/>
      <c r="BD218" s="616"/>
      <c r="BE218" s="616"/>
      <c r="BF218" s="616"/>
      <c r="BG218" s="616"/>
      <c r="BH218" s="616"/>
      <c r="BI218" s="616"/>
      <c r="BJ218" s="616"/>
      <c r="BK218" s="616"/>
      <c r="BL218" s="616"/>
      <c r="BM218" s="616"/>
      <c r="BN218" s="616"/>
      <c r="BO218" s="616"/>
      <c r="BP218" s="616"/>
      <c r="BQ218" s="616"/>
      <c r="BR218" s="616"/>
      <c r="BS218" s="616"/>
      <c r="BT218" s="616"/>
      <c r="BU218" s="616"/>
      <c r="BV218" s="616"/>
      <c r="BW218" s="616"/>
      <c r="BX218" s="616"/>
      <c r="BY218" s="616"/>
      <c r="BZ218" s="616"/>
      <c r="CA218" s="616"/>
      <c r="CB218" s="616"/>
      <c r="CC218" s="616"/>
      <c r="CD218" s="616"/>
      <c r="CE218" s="616"/>
      <c r="CF218" s="616"/>
      <c r="CG218" s="616"/>
      <c r="CH218" s="616"/>
      <c r="CI218" s="616"/>
      <c r="CJ218" s="616"/>
      <c r="CK218" s="616"/>
      <c r="CL218" s="616"/>
      <c r="CM218" s="616"/>
      <c r="CN218" s="616"/>
      <c r="CO218" s="616"/>
      <c r="CP218" s="616"/>
      <c r="CQ218" s="616"/>
      <c r="CR218" s="616"/>
      <c r="CS218" s="616"/>
      <c r="CT218" s="616"/>
      <c r="CU218" s="616"/>
      <c r="CV218" s="616"/>
      <c r="CW218" s="616"/>
      <c r="CX218" s="616"/>
      <c r="CY218" s="616"/>
      <c r="CZ218" s="616"/>
      <c r="DA218" s="616"/>
      <c r="DB218" s="616"/>
      <c r="DC218" s="616"/>
      <c r="DD218" s="616"/>
      <c r="DE218" s="616"/>
      <c r="DF218" s="616"/>
      <c r="DG218" s="616"/>
      <c r="DH218" s="616"/>
      <c r="DI218" s="616"/>
      <c r="DJ218" s="616"/>
      <c r="DK218" s="616"/>
      <c r="DL218" s="616"/>
      <c r="DM218" s="616"/>
      <c r="DN218" s="616"/>
      <c r="DO218" s="616"/>
      <c r="DP218" s="616"/>
      <c r="DQ218" s="616"/>
      <c r="DR218" s="616"/>
      <c r="DS218" s="616"/>
      <c r="DT218" s="616"/>
      <c r="DU218" s="616"/>
      <c r="DV218" s="616"/>
      <c r="DW218" s="616"/>
      <c r="DX218" s="616"/>
      <c r="DY218" s="616"/>
      <c r="DZ218" s="616"/>
      <c r="EA218" s="616"/>
      <c r="EB218" s="616"/>
      <c r="EC218" s="617"/>
      <c r="ED218" s="182" t="str">
        <f t="shared" si="4"/>
        <v>xxxxxxxxxxxxxxxxxxxxxxxxxxxxxxxxxxxxxxxxxxxxxxxxxxxxxxxxxxxxxxxxxxxxxxxxxxxxxxxxxxxxxxxxxxxxxxxxxxxxxxxxxxxxxxxxxxxxxxxxxxxxxxxx</v>
      </c>
    </row>
    <row r="219" spans="1:134" ht="13" x14ac:dyDescent="0.3">
      <c r="A219" s="191"/>
      <c r="B219" s="166" t="s">
        <v>241</v>
      </c>
      <c r="C219" s="865"/>
      <c r="D219" s="867"/>
      <c r="E219" s="867"/>
      <c r="F219" s="867"/>
      <c r="G219" s="613"/>
      <c r="H219" s="613"/>
      <c r="I219" s="613"/>
      <c r="J219" s="613"/>
      <c r="K219" s="613"/>
      <c r="L219" s="613"/>
      <c r="M219" s="613"/>
      <c r="N219" s="613"/>
      <c r="O219" s="613"/>
      <c r="P219" s="613"/>
      <c r="Q219" s="613"/>
      <c r="R219" s="613"/>
      <c r="S219" s="613"/>
      <c r="T219" s="613"/>
      <c r="U219" s="613"/>
      <c r="V219" s="613"/>
      <c r="W219" s="613"/>
      <c r="X219" s="613"/>
      <c r="Y219" s="613"/>
      <c r="Z219" s="613"/>
      <c r="AA219" s="613"/>
      <c r="AB219" s="613"/>
      <c r="AC219" s="613"/>
      <c r="AD219" s="613"/>
      <c r="AE219" s="613"/>
      <c r="AF219" s="613"/>
      <c r="AG219" s="613"/>
      <c r="AH219" s="613"/>
      <c r="AI219" s="613"/>
      <c r="AJ219" s="613"/>
      <c r="AK219" s="613"/>
      <c r="AL219" s="613"/>
      <c r="AM219" s="613"/>
      <c r="AN219" s="613"/>
      <c r="AO219" s="613"/>
      <c r="AP219" s="613"/>
      <c r="AQ219" s="613"/>
      <c r="AR219" s="613"/>
      <c r="AS219" s="613"/>
      <c r="AT219" s="613"/>
      <c r="AU219" s="613"/>
      <c r="AV219" s="613"/>
      <c r="AW219" s="613"/>
      <c r="AX219" s="613"/>
      <c r="AY219" s="613"/>
      <c r="AZ219" s="613"/>
      <c r="BA219" s="613"/>
      <c r="BB219" s="613"/>
      <c r="BC219" s="613"/>
      <c r="BD219" s="613"/>
      <c r="BE219" s="613"/>
      <c r="BF219" s="613"/>
      <c r="BG219" s="613"/>
      <c r="BH219" s="613"/>
      <c r="BI219" s="613"/>
      <c r="BJ219" s="613"/>
      <c r="BK219" s="613"/>
      <c r="BL219" s="613"/>
      <c r="BM219" s="613"/>
      <c r="BN219" s="613"/>
      <c r="BO219" s="613"/>
      <c r="BP219" s="613"/>
      <c r="BQ219" s="613"/>
      <c r="BR219" s="613"/>
      <c r="BS219" s="613"/>
      <c r="BT219" s="613"/>
      <c r="BU219" s="613"/>
      <c r="BV219" s="613"/>
      <c r="BW219" s="613"/>
      <c r="BX219" s="613"/>
      <c r="BY219" s="613"/>
      <c r="BZ219" s="613"/>
      <c r="CA219" s="613"/>
      <c r="CB219" s="613"/>
      <c r="CC219" s="613"/>
      <c r="CD219" s="613"/>
      <c r="CE219" s="613"/>
      <c r="CF219" s="613"/>
      <c r="CG219" s="613"/>
      <c r="CH219" s="613"/>
      <c r="CI219" s="613"/>
      <c r="CJ219" s="613"/>
      <c r="CK219" s="613"/>
      <c r="CL219" s="613"/>
      <c r="CM219" s="613"/>
      <c r="CN219" s="613"/>
      <c r="CO219" s="613"/>
      <c r="CP219" s="613"/>
      <c r="CQ219" s="613"/>
      <c r="CR219" s="613"/>
      <c r="CS219" s="613"/>
      <c r="CT219" s="613"/>
      <c r="CU219" s="613"/>
      <c r="CV219" s="613"/>
      <c r="CW219" s="613"/>
      <c r="CX219" s="613"/>
      <c r="CY219" s="613"/>
      <c r="CZ219" s="613"/>
      <c r="DA219" s="613"/>
      <c r="DB219" s="613"/>
      <c r="DC219" s="613"/>
      <c r="DD219" s="613"/>
      <c r="DE219" s="613"/>
      <c r="DF219" s="613"/>
      <c r="DG219" s="613"/>
      <c r="DH219" s="613"/>
      <c r="DI219" s="613"/>
      <c r="DJ219" s="613"/>
      <c r="DK219" s="613"/>
      <c r="DL219" s="613"/>
      <c r="DM219" s="613"/>
      <c r="DN219" s="613"/>
      <c r="DO219" s="613"/>
      <c r="DP219" s="613"/>
      <c r="DQ219" s="613"/>
      <c r="DR219" s="613"/>
      <c r="DS219" s="613"/>
      <c r="DT219" s="613"/>
      <c r="DU219" s="613"/>
      <c r="DV219" s="613"/>
      <c r="DW219" s="613"/>
      <c r="DX219" s="613"/>
      <c r="DY219" s="613"/>
      <c r="DZ219" s="613"/>
      <c r="EA219" s="613"/>
      <c r="EB219" s="613"/>
      <c r="EC219" s="614"/>
      <c r="ED219" s="182" t="str">
        <f t="shared" si="4"/>
        <v>xxxxxxxxxxxxxxxxxxxxxxxxxxxxxxxxxxxxxxxxxxxxxxxxxxxxxxxxxxxxxxxxxxxxxxxxxxxxxxxxxxxxxxxxxxxxxxxxxxxxxxxxxxxxxxxxxxxxxxxxxxxxxxxx</v>
      </c>
    </row>
    <row r="220" spans="1:134" x14ac:dyDescent="0.25">
      <c r="A220" s="191">
        <v>5260</v>
      </c>
      <c r="B220" s="240" t="s">
        <v>269</v>
      </c>
      <c r="C220" s="865">
        <f>SUMPRODUCT(SUMIF('Sch Parent Trial Balance Input'!$A:$A,'Sch Parent TB Converter'!$G220:$EC220,'Sch Parent Trial Balance Input'!C:C))</f>
        <v>0</v>
      </c>
      <c r="D220" s="865">
        <f>SUMPRODUCT(SUMIF('Sch Parent Trial Balance Input'!$A:$A,'Sch Parent TB Converter'!$G220:$EC220,'Sch Parent Trial Balance Input'!D:D))</f>
        <v>0</v>
      </c>
      <c r="E220" s="865">
        <f>SUMPRODUCT(SUMIF('Sch Parent Trial Balance Input'!$A:$A,'Sch Parent TB Converter'!$G220:$EC220,'Sch Parent Trial Balance Input'!E:E))</f>
        <v>0</v>
      </c>
      <c r="F220" s="865">
        <f>SUMPRODUCT(SUMIF('Sch Parent Trial Balance Input'!$A:$A,'Sch Parent TB Converter'!$G220:$EC220,'Sch Parent Trial Balance Input'!F:F))</f>
        <v>0</v>
      </c>
      <c r="G220" s="618"/>
      <c r="H220" s="618"/>
      <c r="I220" s="618"/>
      <c r="J220" s="618"/>
      <c r="K220" s="618"/>
      <c r="L220" s="618"/>
      <c r="M220" s="618"/>
      <c r="N220" s="618"/>
      <c r="O220" s="618"/>
      <c r="P220" s="618"/>
      <c r="Q220" s="618"/>
      <c r="R220" s="618"/>
      <c r="S220" s="618"/>
      <c r="T220" s="618"/>
      <c r="U220" s="618"/>
      <c r="V220" s="618"/>
      <c r="W220" s="618"/>
      <c r="X220" s="618"/>
      <c r="Y220" s="618"/>
      <c r="Z220" s="618"/>
      <c r="AA220" s="618"/>
      <c r="AB220" s="618"/>
      <c r="AC220" s="618"/>
      <c r="AD220" s="618"/>
      <c r="AE220" s="618"/>
      <c r="AF220" s="618"/>
      <c r="AG220" s="618"/>
      <c r="AH220" s="618"/>
      <c r="AI220" s="618"/>
      <c r="AJ220" s="618"/>
      <c r="AK220" s="618"/>
      <c r="AL220" s="618"/>
      <c r="AM220" s="618"/>
      <c r="AN220" s="618"/>
      <c r="AO220" s="618"/>
      <c r="AP220" s="618"/>
      <c r="AQ220" s="618"/>
      <c r="AR220" s="618"/>
      <c r="AS220" s="618"/>
      <c r="AT220" s="618"/>
      <c r="AU220" s="618"/>
      <c r="AV220" s="618"/>
      <c r="AW220" s="618"/>
      <c r="AX220" s="618"/>
      <c r="AY220" s="618"/>
      <c r="AZ220" s="618"/>
      <c r="BA220" s="618"/>
      <c r="BB220" s="618"/>
      <c r="BC220" s="618"/>
      <c r="BD220" s="618"/>
      <c r="BE220" s="618"/>
      <c r="BF220" s="618"/>
      <c r="BG220" s="618"/>
      <c r="BH220" s="618"/>
      <c r="BI220" s="618"/>
      <c r="BJ220" s="618"/>
      <c r="BK220" s="618"/>
      <c r="BL220" s="618"/>
      <c r="BM220" s="618"/>
      <c r="BN220" s="618"/>
      <c r="BO220" s="618"/>
      <c r="BP220" s="618"/>
      <c r="BQ220" s="618"/>
      <c r="BR220" s="618"/>
      <c r="BS220" s="618"/>
      <c r="BT220" s="618"/>
      <c r="BU220" s="618"/>
      <c r="BV220" s="618"/>
      <c r="BW220" s="618"/>
      <c r="BX220" s="618"/>
      <c r="BY220" s="618"/>
      <c r="BZ220" s="618"/>
      <c r="CA220" s="618"/>
      <c r="CB220" s="618"/>
      <c r="CC220" s="618"/>
      <c r="CD220" s="618"/>
      <c r="CE220" s="618"/>
      <c r="CF220" s="618"/>
      <c r="CG220" s="618"/>
      <c r="CH220" s="618"/>
      <c r="CI220" s="618"/>
      <c r="CJ220" s="618"/>
      <c r="CK220" s="618"/>
      <c r="CL220" s="618"/>
      <c r="CM220" s="618"/>
      <c r="CN220" s="618"/>
      <c r="CO220" s="618"/>
      <c r="CP220" s="618"/>
      <c r="CQ220" s="618"/>
      <c r="CR220" s="618"/>
      <c r="CS220" s="618"/>
      <c r="CT220" s="618"/>
      <c r="CU220" s="618"/>
      <c r="CV220" s="618"/>
      <c r="CW220" s="618"/>
      <c r="CX220" s="618"/>
      <c r="CY220" s="618"/>
      <c r="CZ220" s="618"/>
      <c r="DA220" s="618"/>
      <c r="DB220" s="618"/>
      <c r="DC220" s="618"/>
      <c r="DD220" s="618"/>
      <c r="DE220" s="618"/>
      <c r="DF220" s="618"/>
      <c r="DG220" s="618"/>
      <c r="DH220" s="618"/>
      <c r="DI220" s="618"/>
      <c r="DJ220" s="618"/>
      <c r="DK220" s="618"/>
      <c r="DL220" s="618"/>
      <c r="DM220" s="618"/>
      <c r="DN220" s="618"/>
      <c r="DO220" s="618"/>
      <c r="DP220" s="618"/>
      <c r="DQ220" s="618"/>
      <c r="DR220" s="618"/>
      <c r="DS220" s="618"/>
      <c r="DT220" s="618"/>
      <c r="DU220" s="618"/>
      <c r="DV220" s="618"/>
      <c r="DW220" s="618"/>
      <c r="DX220" s="618"/>
      <c r="DY220" s="618"/>
      <c r="DZ220" s="618"/>
      <c r="EA220" s="618"/>
      <c r="EB220" s="618"/>
      <c r="EC220" s="619"/>
      <c r="ED220" s="182" t="str">
        <f t="shared" si="4"/>
        <v>xxxxxxxxxxxxxxxxxxxxxxxxxxxxxxxxxxxxxxxxxxxxxxxxxxxxxxxxxxxxxxxxxxxxxxxxxxxxxxxxxxxxxxxxxxxxxxxxxxxxxxxxxxxxxxxxxxxxxxxxxxxxxxxx</v>
      </c>
    </row>
    <row r="221" spans="1:134" x14ac:dyDescent="0.25">
      <c r="A221" s="191">
        <v>5260</v>
      </c>
      <c r="B221" s="1162" t="s">
        <v>270</v>
      </c>
      <c r="C221" s="865">
        <f>SUMPRODUCT(SUMIF('Sch Parent Trial Balance Input'!$A:$A,'Sch Parent TB Converter'!$G221:$EC221,'Sch Parent Trial Balance Input'!C:C))</f>
        <v>0</v>
      </c>
      <c r="D221" s="865">
        <f>SUMPRODUCT(SUMIF('Sch Parent Trial Balance Input'!$A:$A,'Sch Parent TB Converter'!$G221:$EC221,'Sch Parent Trial Balance Input'!D:D))</f>
        <v>0</v>
      </c>
      <c r="E221" s="865">
        <f>SUMPRODUCT(SUMIF('Sch Parent Trial Balance Input'!$A:$A,'Sch Parent TB Converter'!$G221:$EC221,'Sch Parent Trial Balance Input'!E:E))</f>
        <v>0</v>
      </c>
      <c r="F221" s="865">
        <f>SUMPRODUCT(SUMIF('Sch Parent Trial Balance Input'!$A:$A,'Sch Parent TB Converter'!$G221:$EC221,'Sch Parent Trial Balance Input'!F:F))</f>
        <v>0</v>
      </c>
      <c r="G221" s="618"/>
      <c r="H221" s="618"/>
      <c r="I221" s="618"/>
      <c r="J221" s="618"/>
      <c r="K221" s="618"/>
      <c r="L221" s="618"/>
      <c r="M221" s="618"/>
      <c r="N221" s="618"/>
      <c r="O221" s="618"/>
      <c r="P221" s="618"/>
      <c r="Q221" s="618"/>
      <c r="R221" s="618"/>
      <c r="S221" s="618"/>
      <c r="T221" s="618"/>
      <c r="U221" s="618"/>
      <c r="V221" s="618"/>
      <c r="W221" s="618"/>
      <c r="X221" s="618"/>
      <c r="Y221" s="618"/>
      <c r="Z221" s="618"/>
      <c r="AA221" s="618"/>
      <c r="AB221" s="618"/>
      <c r="AC221" s="618"/>
      <c r="AD221" s="618"/>
      <c r="AE221" s="618"/>
      <c r="AF221" s="618"/>
      <c r="AG221" s="618"/>
      <c r="AH221" s="618"/>
      <c r="AI221" s="618"/>
      <c r="AJ221" s="618"/>
      <c r="AK221" s="618"/>
      <c r="AL221" s="618"/>
      <c r="AM221" s="618"/>
      <c r="AN221" s="618"/>
      <c r="AO221" s="618"/>
      <c r="AP221" s="618"/>
      <c r="AQ221" s="618"/>
      <c r="AR221" s="618"/>
      <c r="AS221" s="618"/>
      <c r="AT221" s="618"/>
      <c r="AU221" s="618"/>
      <c r="AV221" s="618"/>
      <c r="AW221" s="618"/>
      <c r="AX221" s="618"/>
      <c r="AY221" s="618"/>
      <c r="AZ221" s="618"/>
      <c r="BA221" s="618"/>
      <c r="BB221" s="618"/>
      <c r="BC221" s="618"/>
      <c r="BD221" s="618"/>
      <c r="BE221" s="618"/>
      <c r="BF221" s="618"/>
      <c r="BG221" s="618"/>
      <c r="BH221" s="618"/>
      <c r="BI221" s="618"/>
      <c r="BJ221" s="618"/>
      <c r="BK221" s="618"/>
      <c r="BL221" s="618"/>
      <c r="BM221" s="618"/>
      <c r="BN221" s="618"/>
      <c r="BO221" s="618"/>
      <c r="BP221" s="618"/>
      <c r="BQ221" s="618"/>
      <c r="BR221" s="618"/>
      <c r="BS221" s="618"/>
      <c r="BT221" s="618"/>
      <c r="BU221" s="618"/>
      <c r="BV221" s="618"/>
      <c r="BW221" s="618"/>
      <c r="BX221" s="618"/>
      <c r="BY221" s="618"/>
      <c r="BZ221" s="618"/>
      <c r="CA221" s="618"/>
      <c r="CB221" s="618"/>
      <c r="CC221" s="618"/>
      <c r="CD221" s="618"/>
      <c r="CE221" s="618"/>
      <c r="CF221" s="618"/>
      <c r="CG221" s="618"/>
      <c r="CH221" s="618"/>
      <c r="CI221" s="618"/>
      <c r="CJ221" s="618"/>
      <c r="CK221" s="618"/>
      <c r="CL221" s="618"/>
      <c r="CM221" s="618"/>
      <c r="CN221" s="618"/>
      <c r="CO221" s="618"/>
      <c r="CP221" s="618"/>
      <c r="CQ221" s="618"/>
      <c r="CR221" s="618"/>
      <c r="CS221" s="618"/>
      <c r="CT221" s="618"/>
      <c r="CU221" s="618"/>
      <c r="CV221" s="618"/>
      <c r="CW221" s="618"/>
      <c r="CX221" s="618"/>
      <c r="CY221" s="618"/>
      <c r="CZ221" s="618"/>
      <c r="DA221" s="618"/>
      <c r="DB221" s="618"/>
      <c r="DC221" s="618"/>
      <c r="DD221" s="618"/>
      <c r="DE221" s="618"/>
      <c r="DF221" s="618"/>
      <c r="DG221" s="618"/>
      <c r="DH221" s="618"/>
      <c r="DI221" s="618"/>
      <c r="DJ221" s="618"/>
      <c r="DK221" s="618"/>
      <c r="DL221" s="618"/>
      <c r="DM221" s="618"/>
      <c r="DN221" s="618"/>
      <c r="DO221" s="618"/>
      <c r="DP221" s="618"/>
      <c r="DQ221" s="618"/>
      <c r="DR221" s="618"/>
      <c r="DS221" s="618"/>
      <c r="DT221" s="618"/>
      <c r="DU221" s="618"/>
      <c r="DV221" s="618"/>
      <c r="DW221" s="618"/>
      <c r="DX221" s="618"/>
      <c r="DY221" s="618"/>
      <c r="DZ221" s="618"/>
      <c r="EA221" s="618"/>
      <c r="EB221" s="618"/>
      <c r="EC221" s="619"/>
      <c r="ED221" s="182" t="str">
        <f t="shared" si="4"/>
        <v>xxxxxxxxxxxxxxxxxxxxxxxxxxxxxxxxxxxxxxxxxxxxxxxxxxxxxxxxxxxxxxxxxxxxxxxxxxxxxxxxxxxxxxxxxxxxxxxxxxxxxxxxxxxxxxxxxxxxxxxxxxxxxxxx</v>
      </c>
    </row>
    <row r="222" spans="1:134" x14ac:dyDescent="0.25">
      <c r="A222" s="191">
        <v>5260</v>
      </c>
      <c r="B222" s="1162" t="s">
        <v>271</v>
      </c>
      <c r="C222" s="865">
        <f>SUMPRODUCT(SUMIF('Sch Parent Trial Balance Input'!$A:$A,'Sch Parent TB Converter'!$G222:$EC222,'Sch Parent Trial Balance Input'!C:C))</f>
        <v>0</v>
      </c>
      <c r="D222" s="865">
        <f>SUMPRODUCT(SUMIF('Sch Parent Trial Balance Input'!$A:$A,'Sch Parent TB Converter'!$G222:$EC222,'Sch Parent Trial Balance Input'!D:D))</f>
        <v>0</v>
      </c>
      <c r="E222" s="865">
        <f>SUMPRODUCT(SUMIF('Sch Parent Trial Balance Input'!$A:$A,'Sch Parent TB Converter'!$G222:$EC222,'Sch Parent Trial Balance Input'!E:E))</f>
        <v>0</v>
      </c>
      <c r="F222" s="865">
        <f>SUMPRODUCT(SUMIF('Sch Parent Trial Balance Input'!$A:$A,'Sch Parent TB Converter'!$G222:$EC222,'Sch Parent Trial Balance Input'!F:F))</f>
        <v>0</v>
      </c>
      <c r="G222" s="618"/>
      <c r="H222" s="618"/>
      <c r="I222" s="618"/>
      <c r="J222" s="618"/>
      <c r="K222" s="618"/>
      <c r="L222" s="618"/>
      <c r="M222" s="618"/>
      <c r="N222" s="618"/>
      <c r="O222" s="618"/>
      <c r="P222" s="618"/>
      <c r="Q222" s="618"/>
      <c r="R222" s="618"/>
      <c r="S222" s="618"/>
      <c r="T222" s="618"/>
      <c r="U222" s="618"/>
      <c r="V222" s="618"/>
      <c r="W222" s="618"/>
      <c r="X222" s="618"/>
      <c r="Y222" s="618"/>
      <c r="Z222" s="618"/>
      <c r="AA222" s="618"/>
      <c r="AB222" s="618"/>
      <c r="AC222" s="618"/>
      <c r="AD222" s="618"/>
      <c r="AE222" s="618"/>
      <c r="AF222" s="618"/>
      <c r="AG222" s="618"/>
      <c r="AH222" s="618"/>
      <c r="AI222" s="618"/>
      <c r="AJ222" s="618"/>
      <c r="AK222" s="618"/>
      <c r="AL222" s="618"/>
      <c r="AM222" s="618"/>
      <c r="AN222" s="618"/>
      <c r="AO222" s="618"/>
      <c r="AP222" s="618"/>
      <c r="AQ222" s="618"/>
      <c r="AR222" s="618"/>
      <c r="AS222" s="618"/>
      <c r="AT222" s="618"/>
      <c r="AU222" s="618"/>
      <c r="AV222" s="618"/>
      <c r="AW222" s="618"/>
      <c r="AX222" s="618"/>
      <c r="AY222" s="618"/>
      <c r="AZ222" s="618"/>
      <c r="BA222" s="618"/>
      <c r="BB222" s="618"/>
      <c r="BC222" s="618"/>
      <c r="BD222" s="618"/>
      <c r="BE222" s="618"/>
      <c r="BF222" s="618"/>
      <c r="BG222" s="618"/>
      <c r="BH222" s="618"/>
      <c r="BI222" s="618"/>
      <c r="BJ222" s="618"/>
      <c r="BK222" s="618"/>
      <c r="BL222" s="618"/>
      <c r="BM222" s="618"/>
      <c r="BN222" s="618"/>
      <c r="BO222" s="618"/>
      <c r="BP222" s="618"/>
      <c r="BQ222" s="618"/>
      <c r="BR222" s="618"/>
      <c r="BS222" s="618"/>
      <c r="BT222" s="618"/>
      <c r="BU222" s="618"/>
      <c r="BV222" s="618"/>
      <c r="BW222" s="618"/>
      <c r="BX222" s="618"/>
      <c r="BY222" s="618"/>
      <c r="BZ222" s="618"/>
      <c r="CA222" s="618"/>
      <c r="CB222" s="618"/>
      <c r="CC222" s="618"/>
      <c r="CD222" s="618"/>
      <c r="CE222" s="618"/>
      <c r="CF222" s="618"/>
      <c r="CG222" s="618"/>
      <c r="CH222" s="618"/>
      <c r="CI222" s="618"/>
      <c r="CJ222" s="618"/>
      <c r="CK222" s="618"/>
      <c r="CL222" s="618"/>
      <c r="CM222" s="618"/>
      <c r="CN222" s="618"/>
      <c r="CO222" s="618"/>
      <c r="CP222" s="618"/>
      <c r="CQ222" s="618"/>
      <c r="CR222" s="618"/>
      <c r="CS222" s="618"/>
      <c r="CT222" s="618"/>
      <c r="CU222" s="618"/>
      <c r="CV222" s="618"/>
      <c r="CW222" s="618"/>
      <c r="CX222" s="618"/>
      <c r="CY222" s="618"/>
      <c r="CZ222" s="618"/>
      <c r="DA222" s="618"/>
      <c r="DB222" s="618"/>
      <c r="DC222" s="618"/>
      <c r="DD222" s="618"/>
      <c r="DE222" s="618"/>
      <c r="DF222" s="618"/>
      <c r="DG222" s="618"/>
      <c r="DH222" s="618"/>
      <c r="DI222" s="618"/>
      <c r="DJ222" s="618"/>
      <c r="DK222" s="618"/>
      <c r="DL222" s="618"/>
      <c r="DM222" s="618"/>
      <c r="DN222" s="618"/>
      <c r="DO222" s="618"/>
      <c r="DP222" s="618"/>
      <c r="DQ222" s="618"/>
      <c r="DR222" s="618"/>
      <c r="DS222" s="618"/>
      <c r="DT222" s="618"/>
      <c r="DU222" s="618"/>
      <c r="DV222" s="618"/>
      <c r="DW222" s="618"/>
      <c r="DX222" s="618"/>
      <c r="DY222" s="618"/>
      <c r="DZ222" s="618"/>
      <c r="EA222" s="618"/>
      <c r="EB222" s="618"/>
      <c r="EC222" s="619"/>
      <c r="ED222" s="182" t="str">
        <f t="shared" si="4"/>
        <v>xxxxxxxxxxxxxxxxxxxxxxxxxxxxxxxxxxxxxxxxxxxxxxxxxxxxxxxxxxxxxxxxxxxxxxxxxxxxxxxxxxxxxxxxxxxxxxxxxxxxxxxxxxxxxxxxxxxxxxxxxxxxxxxx</v>
      </c>
    </row>
    <row r="223" spans="1:134" x14ac:dyDescent="0.25">
      <c r="A223" s="191">
        <v>5260</v>
      </c>
      <c r="B223" s="1162" t="s">
        <v>272</v>
      </c>
      <c r="C223" s="865">
        <f>SUMPRODUCT(SUMIF('Sch Parent Trial Balance Input'!$A:$A,'Sch Parent TB Converter'!$G223:$EC223,'Sch Parent Trial Balance Input'!C:C))</f>
        <v>0</v>
      </c>
      <c r="D223" s="865">
        <f>SUMPRODUCT(SUMIF('Sch Parent Trial Balance Input'!$A:$A,'Sch Parent TB Converter'!$G223:$EC223,'Sch Parent Trial Balance Input'!D:D))</f>
        <v>0</v>
      </c>
      <c r="E223" s="865">
        <f>SUMPRODUCT(SUMIF('Sch Parent Trial Balance Input'!$A:$A,'Sch Parent TB Converter'!$G223:$EC223,'Sch Parent Trial Balance Input'!E:E))</f>
        <v>0</v>
      </c>
      <c r="F223" s="865">
        <f>SUMPRODUCT(SUMIF('Sch Parent Trial Balance Input'!$A:$A,'Sch Parent TB Converter'!$G223:$EC223,'Sch Parent Trial Balance Input'!F:F))</f>
        <v>0</v>
      </c>
      <c r="G223" s="618"/>
      <c r="H223" s="618"/>
      <c r="I223" s="618"/>
      <c r="J223" s="618"/>
      <c r="K223" s="618"/>
      <c r="L223" s="618"/>
      <c r="M223" s="618"/>
      <c r="N223" s="618"/>
      <c r="O223" s="618"/>
      <c r="P223" s="618"/>
      <c r="Q223" s="618"/>
      <c r="R223" s="618"/>
      <c r="S223" s="618"/>
      <c r="T223" s="618"/>
      <c r="U223" s="618"/>
      <c r="V223" s="618"/>
      <c r="W223" s="618"/>
      <c r="X223" s="618"/>
      <c r="Y223" s="618"/>
      <c r="Z223" s="618"/>
      <c r="AA223" s="618"/>
      <c r="AB223" s="618"/>
      <c r="AC223" s="618"/>
      <c r="AD223" s="618"/>
      <c r="AE223" s="618"/>
      <c r="AF223" s="618"/>
      <c r="AG223" s="618"/>
      <c r="AH223" s="618"/>
      <c r="AI223" s="618"/>
      <c r="AJ223" s="618"/>
      <c r="AK223" s="618"/>
      <c r="AL223" s="618"/>
      <c r="AM223" s="618"/>
      <c r="AN223" s="618"/>
      <c r="AO223" s="618"/>
      <c r="AP223" s="618"/>
      <c r="AQ223" s="618"/>
      <c r="AR223" s="618"/>
      <c r="AS223" s="618"/>
      <c r="AT223" s="618"/>
      <c r="AU223" s="618"/>
      <c r="AV223" s="618"/>
      <c r="AW223" s="618"/>
      <c r="AX223" s="618"/>
      <c r="AY223" s="618"/>
      <c r="AZ223" s="618"/>
      <c r="BA223" s="618"/>
      <c r="BB223" s="618"/>
      <c r="BC223" s="618"/>
      <c r="BD223" s="618"/>
      <c r="BE223" s="618"/>
      <c r="BF223" s="618"/>
      <c r="BG223" s="618"/>
      <c r="BH223" s="618"/>
      <c r="BI223" s="618"/>
      <c r="BJ223" s="618"/>
      <c r="BK223" s="618"/>
      <c r="BL223" s="618"/>
      <c r="BM223" s="618"/>
      <c r="BN223" s="618"/>
      <c r="BO223" s="618"/>
      <c r="BP223" s="618"/>
      <c r="BQ223" s="618"/>
      <c r="BR223" s="618"/>
      <c r="BS223" s="618"/>
      <c r="BT223" s="618"/>
      <c r="BU223" s="618"/>
      <c r="BV223" s="618"/>
      <c r="BW223" s="618"/>
      <c r="BX223" s="618"/>
      <c r="BY223" s="618"/>
      <c r="BZ223" s="618"/>
      <c r="CA223" s="618"/>
      <c r="CB223" s="618"/>
      <c r="CC223" s="618"/>
      <c r="CD223" s="618"/>
      <c r="CE223" s="618"/>
      <c r="CF223" s="618"/>
      <c r="CG223" s="618"/>
      <c r="CH223" s="618"/>
      <c r="CI223" s="618"/>
      <c r="CJ223" s="618"/>
      <c r="CK223" s="618"/>
      <c r="CL223" s="618"/>
      <c r="CM223" s="618"/>
      <c r="CN223" s="618"/>
      <c r="CO223" s="618"/>
      <c r="CP223" s="618"/>
      <c r="CQ223" s="618"/>
      <c r="CR223" s="618"/>
      <c r="CS223" s="618"/>
      <c r="CT223" s="618"/>
      <c r="CU223" s="618"/>
      <c r="CV223" s="618"/>
      <c r="CW223" s="618"/>
      <c r="CX223" s="618"/>
      <c r="CY223" s="618"/>
      <c r="CZ223" s="618"/>
      <c r="DA223" s="618"/>
      <c r="DB223" s="618"/>
      <c r="DC223" s="618"/>
      <c r="DD223" s="618"/>
      <c r="DE223" s="618"/>
      <c r="DF223" s="618"/>
      <c r="DG223" s="618"/>
      <c r="DH223" s="618"/>
      <c r="DI223" s="618"/>
      <c r="DJ223" s="618"/>
      <c r="DK223" s="618"/>
      <c r="DL223" s="618"/>
      <c r="DM223" s="618"/>
      <c r="DN223" s="618"/>
      <c r="DO223" s="618"/>
      <c r="DP223" s="618"/>
      <c r="DQ223" s="618"/>
      <c r="DR223" s="618"/>
      <c r="DS223" s="618"/>
      <c r="DT223" s="618"/>
      <c r="DU223" s="618"/>
      <c r="DV223" s="618"/>
      <c r="DW223" s="618"/>
      <c r="DX223" s="618"/>
      <c r="DY223" s="618"/>
      <c r="DZ223" s="618"/>
      <c r="EA223" s="618"/>
      <c r="EB223" s="618"/>
      <c r="EC223" s="619"/>
      <c r="ED223" s="182" t="str">
        <f t="shared" si="4"/>
        <v>xxxxxxxxxxxxxxxxxxxxxxxxxxxxxxxxxxxxxxxxxxxxxxxxxxxxxxxxxxxxxxxxxxxxxxxxxxxxxxxxxxxxxxxxxxxxxxxxxxxxxxxxxxxxxxxxxxxxxxxxxxxxxxxx</v>
      </c>
    </row>
    <row r="224" spans="1:134" x14ac:dyDescent="0.25">
      <c r="A224" s="191">
        <v>5260</v>
      </c>
      <c r="B224" s="1162" t="s">
        <v>273</v>
      </c>
      <c r="C224" s="866">
        <f>SUMPRODUCT(SUMIF('Sch Parent Trial Balance Input'!$A:$A,'Sch Parent TB Converter'!$G224:$EC224,'Sch Parent Trial Balance Input'!C:C))</f>
        <v>0</v>
      </c>
      <c r="D224" s="866">
        <f>SUMPRODUCT(SUMIF('Sch Parent Trial Balance Input'!$A:$A,'Sch Parent TB Converter'!$G224:$EC224,'Sch Parent Trial Balance Input'!D:D))</f>
        <v>0</v>
      </c>
      <c r="E224" s="866">
        <f>SUMPRODUCT(SUMIF('Sch Parent Trial Balance Input'!$A:$A,'Sch Parent TB Converter'!$G224:$EC224,'Sch Parent Trial Balance Input'!E:E))</f>
        <v>0</v>
      </c>
      <c r="F224" s="866">
        <f>SUMPRODUCT(SUMIF('Sch Parent Trial Balance Input'!$A:$A,'Sch Parent TB Converter'!$G224:$EC224,'Sch Parent Trial Balance Input'!F:F))</f>
        <v>0</v>
      </c>
      <c r="G224" s="1119"/>
      <c r="H224" s="618"/>
      <c r="I224" s="618"/>
      <c r="J224" s="618"/>
      <c r="K224" s="618"/>
      <c r="L224" s="618"/>
      <c r="M224" s="618"/>
      <c r="N224" s="618"/>
      <c r="O224" s="618"/>
      <c r="P224" s="618"/>
      <c r="Q224" s="618"/>
      <c r="R224" s="618"/>
      <c r="S224" s="618"/>
      <c r="T224" s="618"/>
      <c r="U224" s="618"/>
      <c r="V224" s="618"/>
      <c r="W224" s="618"/>
      <c r="X224" s="618"/>
      <c r="Y224" s="618"/>
      <c r="Z224" s="618"/>
      <c r="AA224" s="618"/>
      <c r="AB224" s="618"/>
      <c r="AC224" s="618"/>
      <c r="AD224" s="618"/>
      <c r="AE224" s="618"/>
      <c r="AF224" s="618"/>
      <c r="AG224" s="618"/>
      <c r="AH224" s="618"/>
      <c r="AI224" s="618"/>
      <c r="AJ224" s="618"/>
      <c r="AK224" s="618"/>
      <c r="AL224" s="618"/>
      <c r="AM224" s="618"/>
      <c r="AN224" s="618"/>
      <c r="AO224" s="618"/>
      <c r="AP224" s="618"/>
      <c r="AQ224" s="618"/>
      <c r="AR224" s="618"/>
      <c r="AS224" s="618"/>
      <c r="AT224" s="618"/>
      <c r="AU224" s="618"/>
      <c r="AV224" s="618"/>
      <c r="AW224" s="618"/>
      <c r="AX224" s="618"/>
      <c r="AY224" s="618"/>
      <c r="AZ224" s="618"/>
      <c r="BA224" s="618"/>
      <c r="BB224" s="618"/>
      <c r="BC224" s="618"/>
      <c r="BD224" s="618"/>
      <c r="BE224" s="618"/>
      <c r="BF224" s="618"/>
      <c r="BG224" s="618"/>
      <c r="BH224" s="618"/>
      <c r="BI224" s="618"/>
      <c r="BJ224" s="618"/>
      <c r="BK224" s="618"/>
      <c r="BL224" s="618"/>
      <c r="BM224" s="618"/>
      <c r="BN224" s="618"/>
      <c r="BO224" s="618"/>
      <c r="BP224" s="618"/>
      <c r="BQ224" s="618"/>
      <c r="BR224" s="618"/>
      <c r="BS224" s="618"/>
      <c r="BT224" s="618"/>
      <c r="BU224" s="618"/>
      <c r="BV224" s="618"/>
      <c r="BW224" s="618"/>
      <c r="BX224" s="618"/>
      <c r="BY224" s="618"/>
      <c r="BZ224" s="618"/>
      <c r="CA224" s="618"/>
      <c r="CB224" s="618"/>
      <c r="CC224" s="618"/>
      <c r="CD224" s="618"/>
      <c r="CE224" s="618"/>
      <c r="CF224" s="618"/>
      <c r="CG224" s="618"/>
      <c r="CH224" s="618"/>
      <c r="CI224" s="618"/>
      <c r="CJ224" s="618"/>
      <c r="CK224" s="618"/>
      <c r="CL224" s="618"/>
      <c r="CM224" s="618"/>
      <c r="CN224" s="618"/>
      <c r="CO224" s="618"/>
      <c r="CP224" s="618"/>
      <c r="CQ224" s="618"/>
      <c r="CR224" s="618"/>
      <c r="CS224" s="618"/>
      <c r="CT224" s="618"/>
      <c r="CU224" s="618"/>
      <c r="CV224" s="618"/>
      <c r="CW224" s="618"/>
      <c r="CX224" s="618"/>
      <c r="CY224" s="618"/>
      <c r="CZ224" s="618"/>
      <c r="DA224" s="618"/>
      <c r="DB224" s="618"/>
      <c r="DC224" s="618"/>
      <c r="DD224" s="618"/>
      <c r="DE224" s="618"/>
      <c r="DF224" s="618"/>
      <c r="DG224" s="618"/>
      <c r="DH224" s="618"/>
      <c r="DI224" s="618"/>
      <c r="DJ224" s="618"/>
      <c r="DK224" s="618"/>
      <c r="DL224" s="618"/>
      <c r="DM224" s="618"/>
      <c r="DN224" s="618"/>
      <c r="DO224" s="618"/>
      <c r="DP224" s="618"/>
      <c r="DQ224" s="618"/>
      <c r="DR224" s="618"/>
      <c r="DS224" s="618"/>
      <c r="DT224" s="618"/>
      <c r="DU224" s="618"/>
      <c r="DV224" s="618"/>
      <c r="DW224" s="618"/>
      <c r="DX224" s="618"/>
      <c r="DY224" s="618"/>
      <c r="DZ224" s="618"/>
      <c r="EA224" s="618"/>
      <c r="EB224" s="618"/>
      <c r="EC224" s="619"/>
      <c r="ED224" s="182" t="str">
        <f t="shared" si="4"/>
        <v>xxxxxxxxxxxxxxxxxxxxxxxxxxxxxxxxxxxxxxxxxxxxxxxxxxxxxxxxxxxxxxxxxxxxxxxxxxxxxxxxxxxxxxxxxxxxxxxxxxxxxxxxxxxxxxxxxxxxxxxxxxxxxxxx</v>
      </c>
    </row>
    <row r="225" spans="1:134" x14ac:dyDescent="0.25">
      <c r="A225" s="191">
        <v>5260</v>
      </c>
      <c r="B225" s="1162" t="s">
        <v>273</v>
      </c>
      <c r="C225" s="866">
        <f>SUMPRODUCT(SUMIF('Sch Parent Trial Balance Input'!$A:$A,'Sch Parent TB Converter'!$G225:$EC225,'Sch Parent Trial Balance Input'!C:C))</f>
        <v>0</v>
      </c>
      <c r="D225" s="866">
        <f>SUMPRODUCT(SUMIF('Sch Parent Trial Balance Input'!$A:$A,'Sch Parent TB Converter'!$G225:$EC225,'Sch Parent Trial Balance Input'!D:D))</f>
        <v>0</v>
      </c>
      <c r="E225" s="866">
        <f>SUMPRODUCT(SUMIF('Sch Parent Trial Balance Input'!$A:$A,'Sch Parent TB Converter'!$G225:$EC225,'Sch Parent Trial Balance Input'!E:E))</f>
        <v>0</v>
      </c>
      <c r="F225" s="866">
        <f>SUMPRODUCT(SUMIF('Sch Parent Trial Balance Input'!$A:$A,'Sch Parent TB Converter'!$G225:$EC225,'Sch Parent Trial Balance Input'!F:F))</f>
        <v>0</v>
      </c>
      <c r="G225" s="1119"/>
      <c r="H225" s="618"/>
      <c r="I225" s="618"/>
      <c r="J225" s="618"/>
      <c r="K225" s="618"/>
      <c r="L225" s="618"/>
      <c r="M225" s="618"/>
      <c r="N225" s="618"/>
      <c r="O225" s="618"/>
      <c r="P225" s="618"/>
      <c r="Q225" s="618"/>
      <c r="R225" s="618"/>
      <c r="S225" s="618"/>
      <c r="T225" s="618"/>
      <c r="U225" s="618"/>
      <c r="V225" s="618"/>
      <c r="W225" s="618"/>
      <c r="X225" s="618"/>
      <c r="Y225" s="618"/>
      <c r="Z225" s="618"/>
      <c r="AA225" s="618"/>
      <c r="AB225" s="618"/>
      <c r="AC225" s="618"/>
      <c r="AD225" s="618"/>
      <c r="AE225" s="618"/>
      <c r="AF225" s="618"/>
      <c r="AG225" s="618"/>
      <c r="AH225" s="618"/>
      <c r="AI225" s="618"/>
      <c r="AJ225" s="618"/>
      <c r="AK225" s="618"/>
      <c r="AL225" s="618"/>
      <c r="AM225" s="618"/>
      <c r="AN225" s="618"/>
      <c r="AO225" s="618"/>
      <c r="AP225" s="618"/>
      <c r="AQ225" s="618"/>
      <c r="AR225" s="618"/>
      <c r="AS225" s="618"/>
      <c r="AT225" s="618"/>
      <c r="AU225" s="618"/>
      <c r="AV225" s="618"/>
      <c r="AW225" s="618"/>
      <c r="AX225" s="618"/>
      <c r="AY225" s="618"/>
      <c r="AZ225" s="618"/>
      <c r="BA225" s="618"/>
      <c r="BB225" s="618"/>
      <c r="BC225" s="618"/>
      <c r="BD225" s="618"/>
      <c r="BE225" s="618"/>
      <c r="BF225" s="618"/>
      <c r="BG225" s="618"/>
      <c r="BH225" s="618"/>
      <c r="BI225" s="618"/>
      <c r="BJ225" s="618"/>
      <c r="BK225" s="618"/>
      <c r="BL225" s="618"/>
      <c r="BM225" s="618"/>
      <c r="BN225" s="618"/>
      <c r="BO225" s="618"/>
      <c r="BP225" s="618"/>
      <c r="BQ225" s="618"/>
      <c r="BR225" s="618"/>
      <c r="BS225" s="618"/>
      <c r="BT225" s="618"/>
      <c r="BU225" s="618"/>
      <c r="BV225" s="618"/>
      <c r="BW225" s="618"/>
      <c r="BX225" s="618"/>
      <c r="BY225" s="618"/>
      <c r="BZ225" s="618"/>
      <c r="CA225" s="618"/>
      <c r="CB225" s="618"/>
      <c r="CC225" s="618"/>
      <c r="CD225" s="618"/>
      <c r="CE225" s="618"/>
      <c r="CF225" s="618"/>
      <c r="CG225" s="618"/>
      <c r="CH225" s="618"/>
      <c r="CI225" s="618"/>
      <c r="CJ225" s="618"/>
      <c r="CK225" s="618"/>
      <c r="CL225" s="618"/>
      <c r="CM225" s="618"/>
      <c r="CN225" s="618"/>
      <c r="CO225" s="618"/>
      <c r="CP225" s="618"/>
      <c r="CQ225" s="618"/>
      <c r="CR225" s="618"/>
      <c r="CS225" s="618"/>
      <c r="CT225" s="618"/>
      <c r="CU225" s="618"/>
      <c r="CV225" s="618"/>
      <c r="CW225" s="618"/>
      <c r="CX225" s="618"/>
      <c r="CY225" s="618"/>
      <c r="CZ225" s="618"/>
      <c r="DA225" s="618"/>
      <c r="DB225" s="618"/>
      <c r="DC225" s="618"/>
      <c r="DD225" s="618"/>
      <c r="DE225" s="618"/>
      <c r="DF225" s="618"/>
      <c r="DG225" s="618"/>
      <c r="DH225" s="618"/>
      <c r="DI225" s="618"/>
      <c r="DJ225" s="618"/>
      <c r="DK225" s="618"/>
      <c r="DL225" s="618"/>
      <c r="DM225" s="618"/>
      <c r="DN225" s="618"/>
      <c r="DO225" s="618"/>
      <c r="DP225" s="618"/>
      <c r="DQ225" s="618"/>
      <c r="DR225" s="618"/>
      <c r="DS225" s="618"/>
      <c r="DT225" s="618"/>
      <c r="DU225" s="618"/>
      <c r="DV225" s="618"/>
      <c r="DW225" s="618"/>
      <c r="DX225" s="618"/>
      <c r="DY225" s="618"/>
      <c r="DZ225" s="618"/>
      <c r="EA225" s="618"/>
      <c r="EB225" s="618"/>
      <c r="EC225" s="619"/>
      <c r="ED225" s="182" t="str">
        <f t="shared" si="4"/>
        <v>xxxxxxxxxxxxxxxxxxxxxxxxxxxxxxxxxxxxxxxxxxxxxxxxxxxxxxxxxxxxxxxxxxxxxxxxxxxxxxxxxxxxxxxxxxxxxxxxxxxxxxxxxxxxxxxxxxxxxxxxxxxxxxxx</v>
      </c>
    </row>
    <row r="226" spans="1:134" x14ac:dyDescent="0.25">
      <c r="A226" s="191">
        <v>5260</v>
      </c>
      <c r="B226" s="1162" t="s">
        <v>273</v>
      </c>
      <c r="C226" s="866">
        <f>SUMPRODUCT(SUMIF('Sch Parent Trial Balance Input'!$A:$A,'Sch Parent TB Converter'!$G226:$EC226,'Sch Parent Trial Balance Input'!C:C))</f>
        <v>0</v>
      </c>
      <c r="D226" s="866">
        <f>SUMPRODUCT(SUMIF('Sch Parent Trial Balance Input'!$A:$A,'Sch Parent TB Converter'!$G226:$EC226,'Sch Parent Trial Balance Input'!D:D))</f>
        <v>0</v>
      </c>
      <c r="E226" s="866">
        <f>SUMPRODUCT(SUMIF('Sch Parent Trial Balance Input'!$A:$A,'Sch Parent TB Converter'!$G226:$EC226,'Sch Parent Trial Balance Input'!E:E))</f>
        <v>0</v>
      </c>
      <c r="F226" s="866">
        <f>SUMPRODUCT(SUMIF('Sch Parent Trial Balance Input'!$A:$A,'Sch Parent TB Converter'!$G226:$EC226,'Sch Parent Trial Balance Input'!F:F))</f>
        <v>0</v>
      </c>
      <c r="G226" s="1119"/>
      <c r="H226" s="618"/>
      <c r="I226" s="618"/>
      <c r="J226" s="618"/>
      <c r="K226" s="618"/>
      <c r="L226" s="618"/>
      <c r="M226" s="618"/>
      <c r="N226" s="618"/>
      <c r="O226" s="618"/>
      <c r="P226" s="618"/>
      <c r="Q226" s="618"/>
      <c r="R226" s="618"/>
      <c r="S226" s="618"/>
      <c r="T226" s="618"/>
      <c r="U226" s="618"/>
      <c r="V226" s="618"/>
      <c r="W226" s="618"/>
      <c r="X226" s="618"/>
      <c r="Y226" s="618"/>
      <c r="Z226" s="618"/>
      <c r="AA226" s="618"/>
      <c r="AB226" s="618"/>
      <c r="AC226" s="618"/>
      <c r="AD226" s="618"/>
      <c r="AE226" s="618"/>
      <c r="AF226" s="618"/>
      <c r="AG226" s="618"/>
      <c r="AH226" s="618"/>
      <c r="AI226" s="618"/>
      <c r="AJ226" s="618"/>
      <c r="AK226" s="618"/>
      <c r="AL226" s="618"/>
      <c r="AM226" s="618"/>
      <c r="AN226" s="618"/>
      <c r="AO226" s="618"/>
      <c r="AP226" s="618"/>
      <c r="AQ226" s="618"/>
      <c r="AR226" s="618"/>
      <c r="AS226" s="618"/>
      <c r="AT226" s="618"/>
      <c r="AU226" s="618"/>
      <c r="AV226" s="618"/>
      <c r="AW226" s="618"/>
      <c r="AX226" s="618"/>
      <c r="AY226" s="618"/>
      <c r="AZ226" s="618"/>
      <c r="BA226" s="618"/>
      <c r="BB226" s="618"/>
      <c r="BC226" s="618"/>
      <c r="BD226" s="618"/>
      <c r="BE226" s="618"/>
      <c r="BF226" s="618"/>
      <c r="BG226" s="618"/>
      <c r="BH226" s="618"/>
      <c r="BI226" s="618"/>
      <c r="BJ226" s="618"/>
      <c r="BK226" s="618"/>
      <c r="BL226" s="618"/>
      <c r="BM226" s="618"/>
      <c r="BN226" s="618"/>
      <c r="BO226" s="618"/>
      <c r="BP226" s="618"/>
      <c r="BQ226" s="618"/>
      <c r="BR226" s="618"/>
      <c r="BS226" s="618"/>
      <c r="BT226" s="618"/>
      <c r="BU226" s="618"/>
      <c r="BV226" s="618"/>
      <c r="BW226" s="618"/>
      <c r="BX226" s="618"/>
      <c r="BY226" s="618"/>
      <c r="BZ226" s="618"/>
      <c r="CA226" s="618"/>
      <c r="CB226" s="618"/>
      <c r="CC226" s="618"/>
      <c r="CD226" s="618"/>
      <c r="CE226" s="618"/>
      <c r="CF226" s="618"/>
      <c r="CG226" s="618"/>
      <c r="CH226" s="618"/>
      <c r="CI226" s="618"/>
      <c r="CJ226" s="618"/>
      <c r="CK226" s="618"/>
      <c r="CL226" s="618"/>
      <c r="CM226" s="618"/>
      <c r="CN226" s="618"/>
      <c r="CO226" s="618"/>
      <c r="CP226" s="618"/>
      <c r="CQ226" s="618"/>
      <c r="CR226" s="618"/>
      <c r="CS226" s="618"/>
      <c r="CT226" s="618"/>
      <c r="CU226" s="618"/>
      <c r="CV226" s="618"/>
      <c r="CW226" s="618"/>
      <c r="CX226" s="618"/>
      <c r="CY226" s="618"/>
      <c r="CZ226" s="618"/>
      <c r="DA226" s="618"/>
      <c r="DB226" s="618"/>
      <c r="DC226" s="618"/>
      <c r="DD226" s="618"/>
      <c r="DE226" s="618"/>
      <c r="DF226" s="618"/>
      <c r="DG226" s="618"/>
      <c r="DH226" s="618"/>
      <c r="DI226" s="618"/>
      <c r="DJ226" s="618"/>
      <c r="DK226" s="618"/>
      <c r="DL226" s="618"/>
      <c r="DM226" s="618"/>
      <c r="DN226" s="618"/>
      <c r="DO226" s="618"/>
      <c r="DP226" s="618"/>
      <c r="DQ226" s="618"/>
      <c r="DR226" s="618"/>
      <c r="DS226" s="618"/>
      <c r="DT226" s="618"/>
      <c r="DU226" s="618"/>
      <c r="DV226" s="618"/>
      <c r="DW226" s="618"/>
      <c r="DX226" s="618"/>
      <c r="DY226" s="618"/>
      <c r="DZ226" s="618"/>
      <c r="EA226" s="618"/>
      <c r="EB226" s="618"/>
      <c r="EC226" s="619"/>
      <c r="ED226" s="182" t="str">
        <f t="shared" si="4"/>
        <v>xxxxxxxxxxxxxxxxxxxxxxxxxxxxxxxxxxxxxxxxxxxxxxxxxxxxxxxxxxxxxxxxxxxxxxxxxxxxxxxxxxxxxxxxxxxxxxxxxxxxxxxxxxxxxxxxxxxxxxxxxxxxxxxx</v>
      </c>
    </row>
    <row r="227" spans="1:134" x14ac:dyDescent="0.25">
      <c r="A227" s="191">
        <v>5260</v>
      </c>
      <c r="B227" s="1162" t="s">
        <v>273</v>
      </c>
      <c r="C227" s="866">
        <f>SUMPRODUCT(SUMIF('Sch Parent Trial Balance Input'!$A:$A,'Sch Parent TB Converter'!$G227:$EC227,'Sch Parent Trial Balance Input'!C:C))</f>
        <v>0</v>
      </c>
      <c r="D227" s="866">
        <f>SUMPRODUCT(SUMIF('Sch Parent Trial Balance Input'!$A:$A,'Sch Parent TB Converter'!$G227:$EC227,'Sch Parent Trial Balance Input'!D:D))</f>
        <v>0</v>
      </c>
      <c r="E227" s="866">
        <f>SUMPRODUCT(SUMIF('Sch Parent Trial Balance Input'!$A:$A,'Sch Parent TB Converter'!$G227:$EC227,'Sch Parent Trial Balance Input'!E:E))</f>
        <v>0</v>
      </c>
      <c r="F227" s="866">
        <f>SUMPRODUCT(SUMIF('Sch Parent Trial Balance Input'!$A:$A,'Sch Parent TB Converter'!$G227:$EC227,'Sch Parent Trial Balance Input'!F:F))</f>
        <v>0</v>
      </c>
      <c r="G227" s="1119"/>
      <c r="H227" s="618"/>
      <c r="I227" s="618"/>
      <c r="J227" s="618"/>
      <c r="K227" s="618"/>
      <c r="L227" s="618"/>
      <c r="M227" s="618"/>
      <c r="N227" s="618"/>
      <c r="O227" s="618"/>
      <c r="P227" s="618"/>
      <c r="Q227" s="618"/>
      <c r="R227" s="618"/>
      <c r="S227" s="618"/>
      <c r="T227" s="618"/>
      <c r="U227" s="618"/>
      <c r="V227" s="618"/>
      <c r="W227" s="618"/>
      <c r="X227" s="618"/>
      <c r="Y227" s="618"/>
      <c r="Z227" s="618"/>
      <c r="AA227" s="618"/>
      <c r="AB227" s="618"/>
      <c r="AC227" s="618"/>
      <c r="AD227" s="618"/>
      <c r="AE227" s="618"/>
      <c r="AF227" s="618"/>
      <c r="AG227" s="618"/>
      <c r="AH227" s="618"/>
      <c r="AI227" s="618"/>
      <c r="AJ227" s="618"/>
      <c r="AK227" s="618"/>
      <c r="AL227" s="618"/>
      <c r="AM227" s="618"/>
      <c r="AN227" s="618"/>
      <c r="AO227" s="618"/>
      <c r="AP227" s="618"/>
      <c r="AQ227" s="618"/>
      <c r="AR227" s="618"/>
      <c r="AS227" s="618"/>
      <c r="AT227" s="618"/>
      <c r="AU227" s="618"/>
      <c r="AV227" s="618"/>
      <c r="AW227" s="618"/>
      <c r="AX227" s="618"/>
      <c r="AY227" s="618"/>
      <c r="AZ227" s="618"/>
      <c r="BA227" s="618"/>
      <c r="BB227" s="618"/>
      <c r="BC227" s="618"/>
      <c r="BD227" s="618"/>
      <c r="BE227" s="618"/>
      <c r="BF227" s="618"/>
      <c r="BG227" s="618"/>
      <c r="BH227" s="618"/>
      <c r="BI227" s="618"/>
      <c r="BJ227" s="618"/>
      <c r="BK227" s="618"/>
      <c r="BL227" s="618"/>
      <c r="BM227" s="618"/>
      <c r="BN227" s="618"/>
      <c r="BO227" s="618"/>
      <c r="BP227" s="618"/>
      <c r="BQ227" s="618"/>
      <c r="BR227" s="618"/>
      <c r="BS227" s="618"/>
      <c r="BT227" s="618"/>
      <c r="BU227" s="618"/>
      <c r="BV227" s="618"/>
      <c r="BW227" s="618"/>
      <c r="BX227" s="618"/>
      <c r="BY227" s="618"/>
      <c r="BZ227" s="618"/>
      <c r="CA227" s="618"/>
      <c r="CB227" s="618"/>
      <c r="CC227" s="618"/>
      <c r="CD227" s="618"/>
      <c r="CE227" s="618"/>
      <c r="CF227" s="618"/>
      <c r="CG227" s="618"/>
      <c r="CH227" s="618"/>
      <c r="CI227" s="618"/>
      <c r="CJ227" s="618"/>
      <c r="CK227" s="618"/>
      <c r="CL227" s="618"/>
      <c r="CM227" s="618"/>
      <c r="CN227" s="618"/>
      <c r="CO227" s="618"/>
      <c r="CP227" s="618"/>
      <c r="CQ227" s="618"/>
      <c r="CR227" s="618"/>
      <c r="CS227" s="618"/>
      <c r="CT227" s="618"/>
      <c r="CU227" s="618"/>
      <c r="CV227" s="618"/>
      <c r="CW227" s="618"/>
      <c r="CX227" s="618"/>
      <c r="CY227" s="618"/>
      <c r="CZ227" s="618"/>
      <c r="DA227" s="618"/>
      <c r="DB227" s="618"/>
      <c r="DC227" s="618"/>
      <c r="DD227" s="618"/>
      <c r="DE227" s="618"/>
      <c r="DF227" s="618"/>
      <c r="DG227" s="618"/>
      <c r="DH227" s="618"/>
      <c r="DI227" s="618"/>
      <c r="DJ227" s="618"/>
      <c r="DK227" s="618"/>
      <c r="DL227" s="618"/>
      <c r="DM227" s="618"/>
      <c r="DN227" s="618"/>
      <c r="DO227" s="618"/>
      <c r="DP227" s="618"/>
      <c r="DQ227" s="618"/>
      <c r="DR227" s="618"/>
      <c r="DS227" s="618"/>
      <c r="DT227" s="618"/>
      <c r="DU227" s="618"/>
      <c r="DV227" s="618"/>
      <c r="DW227" s="618"/>
      <c r="DX227" s="618"/>
      <c r="DY227" s="618"/>
      <c r="DZ227" s="618"/>
      <c r="EA227" s="618"/>
      <c r="EB227" s="618"/>
      <c r="EC227" s="619"/>
      <c r="ED227" s="182" t="str">
        <f t="shared" si="4"/>
        <v>xxxxxxxxxxxxxxxxxxxxxxxxxxxxxxxxxxxxxxxxxxxxxxxxxxxxxxxxxxxxxxxxxxxxxxxxxxxxxxxxxxxxxxxxxxxxxxxxxxxxxxxxxxxxxxxxxxxxxxxxxxxxxxxx</v>
      </c>
    </row>
    <row r="228" spans="1:134" x14ac:dyDescent="0.25">
      <c r="A228" s="191">
        <v>5260</v>
      </c>
      <c r="B228" s="1162" t="s">
        <v>273</v>
      </c>
      <c r="C228" s="866">
        <f>SUMPRODUCT(SUMIF('Sch Parent Trial Balance Input'!$A:$A,'Sch Parent TB Converter'!$G228:$EC228,'Sch Parent Trial Balance Input'!C:C))</f>
        <v>0</v>
      </c>
      <c r="D228" s="866">
        <f>SUMPRODUCT(SUMIF('Sch Parent Trial Balance Input'!$A:$A,'Sch Parent TB Converter'!$G228:$EC228,'Sch Parent Trial Balance Input'!D:D))</f>
        <v>0</v>
      </c>
      <c r="E228" s="866">
        <f>SUMPRODUCT(SUMIF('Sch Parent Trial Balance Input'!$A:$A,'Sch Parent TB Converter'!$G228:$EC228,'Sch Parent Trial Balance Input'!E:E))</f>
        <v>0</v>
      </c>
      <c r="F228" s="866">
        <f>SUMPRODUCT(SUMIF('Sch Parent Trial Balance Input'!$A:$A,'Sch Parent TB Converter'!$G228:$EC228,'Sch Parent Trial Balance Input'!F:F))</f>
        <v>0</v>
      </c>
      <c r="G228" s="1119"/>
      <c r="H228" s="618"/>
      <c r="I228" s="618"/>
      <c r="J228" s="618"/>
      <c r="K228" s="618"/>
      <c r="L228" s="618"/>
      <c r="M228" s="618"/>
      <c r="N228" s="618"/>
      <c r="O228" s="618"/>
      <c r="P228" s="618"/>
      <c r="Q228" s="618"/>
      <c r="R228" s="618"/>
      <c r="S228" s="618"/>
      <c r="T228" s="618"/>
      <c r="U228" s="618"/>
      <c r="V228" s="618"/>
      <c r="W228" s="618"/>
      <c r="X228" s="618"/>
      <c r="Y228" s="618"/>
      <c r="Z228" s="618"/>
      <c r="AA228" s="618"/>
      <c r="AB228" s="618"/>
      <c r="AC228" s="618"/>
      <c r="AD228" s="618"/>
      <c r="AE228" s="618"/>
      <c r="AF228" s="618"/>
      <c r="AG228" s="618"/>
      <c r="AH228" s="618"/>
      <c r="AI228" s="618"/>
      <c r="AJ228" s="618"/>
      <c r="AK228" s="618"/>
      <c r="AL228" s="618"/>
      <c r="AM228" s="618"/>
      <c r="AN228" s="618"/>
      <c r="AO228" s="618"/>
      <c r="AP228" s="618"/>
      <c r="AQ228" s="618"/>
      <c r="AR228" s="618"/>
      <c r="AS228" s="618"/>
      <c r="AT228" s="618"/>
      <c r="AU228" s="618"/>
      <c r="AV228" s="618"/>
      <c r="AW228" s="618"/>
      <c r="AX228" s="618"/>
      <c r="AY228" s="618"/>
      <c r="AZ228" s="618"/>
      <c r="BA228" s="618"/>
      <c r="BB228" s="618"/>
      <c r="BC228" s="618"/>
      <c r="BD228" s="618"/>
      <c r="BE228" s="618"/>
      <c r="BF228" s="618"/>
      <c r="BG228" s="618"/>
      <c r="BH228" s="618"/>
      <c r="BI228" s="618"/>
      <c r="BJ228" s="618"/>
      <c r="BK228" s="618"/>
      <c r="BL228" s="618"/>
      <c r="BM228" s="618"/>
      <c r="BN228" s="618"/>
      <c r="BO228" s="618"/>
      <c r="BP228" s="618"/>
      <c r="BQ228" s="618"/>
      <c r="BR228" s="618"/>
      <c r="BS228" s="618"/>
      <c r="BT228" s="618"/>
      <c r="BU228" s="618"/>
      <c r="BV228" s="618"/>
      <c r="BW228" s="618"/>
      <c r="BX228" s="618"/>
      <c r="BY228" s="618"/>
      <c r="BZ228" s="618"/>
      <c r="CA228" s="618"/>
      <c r="CB228" s="618"/>
      <c r="CC228" s="618"/>
      <c r="CD228" s="618"/>
      <c r="CE228" s="618"/>
      <c r="CF228" s="618"/>
      <c r="CG228" s="618"/>
      <c r="CH228" s="618"/>
      <c r="CI228" s="618"/>
      <c r="CJ228" s="618"/>
      <c r="CK228" s="618"/>
      <c r="CL228" s="618"/>
      <c r="CM228" s="618"/>
      <c r="CN228" s="618"/>
      <c r="CO228" s="618"/>
      <c r="CP228" s="618"/>
      <c r="CQ228" s="618"/>
      <c r="CR228" s="618"/>
      <c r="CS228" s="618"/>
      <c r="CT228" s="618"/>
      <c r="CU228" s="618"/>
      <c r="CV228" s="618"/>
      <c r="CW228" s="618"/>
      <c r="CX228" s="618"/>
      <c r="CY228" s="618"/>
      <c r="CZ228" s="618"/>
      <c r="DA228" s="618"/>
      <c r="DB228" s="618"/>
      <c r="DC228" s="618"/>
      <c r="DD228" s="618"/>
      <c r="DE228" s="618"/>
      <c r="DF228" s="618"/>
      <c r="DG228" s="618"/>
      <c r="DH228" s="618"/>
      <c r="DI228" s="618"/>
      <c r="DJ228" s="618"/>
      <c r="DK228" s="618"/>
      <c r="DL228" s="618"/>
      <c r="DM228" s="618"/>
      <c r="DN228" s="618"/>
      <c r="DO228" s="618"/>
      <c r="DP228" s="618"/>
      <c r="DQ228" s="618"/>
      <c r="DR228" s="618"/>
      <c r="DS228" s="618"/>
      <c r="DT228" s="618"/>
      <c r="DU228" s="618"/>
      <c r="DV228" s="618"/>
      <c r="DW228" s="618"/>
      <c r="DX228" s="618"/>
      <c r="DY228" s="618"/>
      <c r="DZ228" s="618"/>
      <c r="EA228" s="618"/>
      <c r="EB228" s="618"/>
      <c r="EC228" s="619"/>
      <c r="ED228" s="182" t="str">
        <f t="shared" si="4"/>
        <v>xxxxxxxxxxxxxxxxxxxxxxxxxxxxxxxxxxxxxxxxxxxxxxxxxxxxxxxxxxxxxxxxxxxxxxxxxxxxxxxxxxxxxxxxxxxxxxxxxxxxxxxxxxxxxxxxxxxxxxxxxxxxxxxx</v>
      </c>
    </row>
    <row r="229" spans="1:134" x14ac:dyDescent="0.25">
      <c r="A229" s="191">
        <v>5260</v>
      </c>
      <c r="B229" s="1162" t="s">
        <v>273</v>
      </c>
      <c r="C229" s="866">
        <f>SUMPRODUCT(SUMIF('Sch Parent Trial Balance Input'!$A:$A,'Sch Parent TB Converter'!$G229:$EC229,'Sch Parent Trial Balance Input'!C:C))</f>
        <v>0</v>
      </c>
      <c r="D229" s="866">
        <f>SUMPRODUCT(SUMIF('Sch Parent Trial Balance Input'!$A:$A,'Sch Parent TB Converter'!$G229:$EC229,'Sch Parent Trial Balance Input'!D:D))</f>
        <v>0</v>
      </c>
      <c r="E229" s="866">
        <f>SUMPRODUCT(SUMIF('Sch Parent Trial Balance Input'!$A:$A,'Sch Parent TB Converter'!$G229:$EC229,'Sch Parent Trial Balance Input'!E:E))</f>
        <v>0</v>
      </c>
      <c r="F229" s="866">
        <f>SUMPRODUCT(SUMIF('Sch Parent Trial Balance Input'!$A:$A,'Sch Parent TB Converter'!$G229:$EC229,'Sch Parent Trial Balance Input'!F:F))</f>
        <v>0</v>
      </c>
      <c r="G229" s="1119"/>
      <c r="H229" s="618"/>
      <c r="I229" s="618"/>
      <c r="J229" s="618"/>
      <c r="K229" s="618"/>
      <c r="L229" s="618"/>
      <c r="M229" s="618"/>
      <c r="N229" s="618"/>
      <c r="O229" s="618"/>
      <c r="P229" s="618"/>
      <c r="Q229" s="618"/>
      <c r="R229" s="618"/>
      <c r="S229" s="618"/>
      <c r="T229" s="618"/>
      <c r="U229" s="618"/>
      <c r="V229" s="618"/>
      <c r="W229" s="618"/>
      <c r="X229" s="618"/>
      <c r="Y229" s="618"/>
      <c r="Z229" s="618"/>
      <c r="AA229" s="618"/>
      <c r="AB229" s="618"/>
      <c r="AC229" s="618"/>
      <c r="AD229" s="618"/>
      <c r="AE229" s="618"/>
      <c r="AF229" s="618"/>
      <c r="AG229" s="618"/>
      <c r="AH229" s="618"/>
      <c r="AI229" s="618"/>
      <c r="AJ229" s="618"/>
      <c r="AK229" s="618"/>
      <c r="AL229" s="618"/>
      <c r="AM229" s="618"/>
      <c r="AN229" s="618"/>
      <c r="AO229" s="618"/>
      <c r="AP229" s="618"/>
      <c r="AQ229" s="618"/>
      <c r="AR229" s="618"/>
      <c r="AS229" s="618"/>
      <c r="AT229" s="618"/>
      <c r="AU229" s="618"/>
      <c r="AV229" s="618"/>
      <c r="AW229" s="618"/>
      <c r="AX229" s="618"/>
      <c r="AY229" s="618"/>
      <c r="AZ229" s="618"/>
      <c r="BA229" s="618"/>
      <c r="BB229" s="618"/>
      <c r="BC229" s="618"/>
      <c r="BD229" s="618"/>
      <c r="BE229" s="618"/>
      <c r="BF229" s="618"/>
      <c r="BG229" s="618"/>
      <c r="BH229" s="618"/>
      <c r="BI229" s="618"/>
      <c r="BJ229" s="618"/>
      <c r="BK229" s="618"/>
      <c r="BL229" s="618"/>
      <c r="BM229" s="618"/>
      <c r="BN229" s="618"/>
      <c r="BO229" s="618"/>
      <c r="BP229" s="618"/>
      <c r="BQ229" s="618"/>
      <c r="BR229" s="618"/>
      <c r="BS229" s="618"/>
      <c r="BT229" s="618"/>
      <c r="BU229" s="618"/>
      <c r="BV229" s="618"/>
      <c r="BW229" s="618"/>
      <c r="BX229" s="618"/>
      <c r="BY229" s="618"/>
      <c r="BZ229" s="618"/>
      <c r="CA229" s="618"/>
      <c r="CB229" s="618"/>
      <c r="CC229" s="618"/>
      <c r="CD229" s="618"/>
      <c r="CE229" s="618"/>
      <c r="CF229" s="618"/>
      <c r="CG229" s="618"/>
      <c r="CH229" s="618"/>
      <c r="CI229" s="618"/>
      <c r="CJ229" s="618"/>
      <c r="CK229" s="618"/>
      <c r="CL229" s="618"/>
      <c r="CM229" s="618"/>
      <c r="CN229" s="618"/>
      <c r="CO229" s="618"/>
      <c r="CP229" s="618"/>
      <c r="CQ229" s="618"/>
      <c r="CR229" s="618"/>
      <c r="CS229" s="618"/>
      <c r="CT229" s="618"/>
      <c r="CU229" s="618"/>
      <c r="CV229" s="618"/>
      <c r="CW229" s="618"/>
      <c r="CX229" s="618"/>
      <c r="CY229" s="618"/>
      <c r="CZ229" s="618"/>
      <c r="DA229" s="618"/>
      <c r="DB229" s="618"/>
      <c r="DC229" s="618"/>
      <c r="DD229" s="618"/>
      <c r="DE229" s="618"/>
      <c r="DF229" s="618"/>
      <c r="DG229" s="618"/>
      <c r="DH229" s="618"/>
      <c r="DI229" s="618"/>
      <c r="DJ229" s="618"/>
      <c r="DK229" s="618"/>
      <c r="DL229" s="618"/>
      <c r="DM229" s="618"/>
      <c r="DN229" s="618"/>
      <c r="DO229" s="618"/>
      <c r="DP229" s="618"/>
      <c r="DQ229" s="618"/>
      <c r="DR229" s="618"/>
      <c r="DS229" s="618"/>
      <c r="DT229" s="618"/>
      <c r="DU229" s="618"/>
      <c r="DV229" s="618"/>
      <c r="DW229" s="618"/>
      <c r="DX229" s="618"/>
      <c r="DY229" s="618"/>
      <c r="DZ229" s="618"/>
      <c r="EA229" s="618"/>
      <c r="EB229" s="618"/>
      <c r="EC229" s="619"/>
      <c r="ED229" s="182" t="str">
        <f t="shared" si="4"/>
        <v>xxxxxxxxxxxxxxxxxxxxxxxxxxxxxxxxxxxxxxxxxxxxxxxxxxxxxxxxxxxxxxxxxxxxxxxxxxxxxxxxxxxxxxxxxxxxxxxxxxxxxxxxxxxxxxxxxxxxxxxxxxxxxxxx</v>
      </c>
    </row>
    <row r="230" spans="1:134" x14ac:dyDescent="0.25">
      <c r="A230" s="191">
        <v>5260</v>
      </c>
      <c r="B230" s="1162" t="s">
        <v>273</v>
      </c>
      <c r="C230" s="866">
        <f>SUMPRODUCT(SUMIF('Sch Parent Trial Balance Input'!$A:$A,'Sch Parent TB Converter'!$G230:$EC230,'Sch Parent Trial Balance Input'!C:C))</f>
        <v>0</v>
      </c>
      <c r="D230" s="866">
        <f>SUMPRODUCT(SUMIF('Sch Parent Trial Balance Input'!$A:$A,'Sch Parent TB Converter'!$G230:$EC230,'Sch Parent Trial Balance Input'!D:D))</f>
        <v>0</v>
      </c>
      <c r="E230" s="866">
        <f>SUMPRODUCT(SUMIF('Sch Parent Trial Balance Input'!$A:$A,'Sch Parent TB Converter'!$G230:$EC230,'Sch Parent Trial Balance Input'!E:E))</f>
        <v>0</v>
      </c>
      <c r="F230" s="866">
        <f>SUMPRODUCT(SUMIF('Sch Parent Trial Balance Input'!$A:$A,'Sch Parent TB Converter'!$G230:$EC230,'Sch Parent Trial Balance Input'!F:F))</f>
        <v>0</v>
      </c>
      <c r="G230" s="1119"/>
      <c r="H230" s="618"/>
      <c r="I230" s="618"/>
      <c r="J230" s="618"/>
      <c r="K230" s="618"/>
      <c r="L230" s="618"/>
      <c r="M230" s="618"/>
      <c r="N230" s="618"/>
      <c r="O230" s="618"/>
      <c r="P230" s="618"/>
      <c r="Q230" s="618"/>
      <c r="R230" s="618"/>
      <c r="S230" s="618"/>
      <c r="T230" s="618"/>
      <c r="U230" s="618"/>
      <c r="V230" s="618"/>
      <c r="W230" s="618"/>
      <c r="X230" s="618"/>
      <c r="Y230" s="618"/>
      <c r="Z230" s="618"/>
      <c r="AA230" s="618"/>
      <c r="AB230" s="618"/>
      <c r="AC230" s="618"/>
      <c r="AD230" s="618"/>
      <c r="AE230" s="618"/>
      <c r="AF230" s="618"/>
      <c r="AG230" s="618"/>
      <c r="AH230" s="618"/>
      <c r="AI230" s="618"/>
      <c r="AJ230" s="618"/>
      <c r="AK230" s="618"/>
      <c r="AL230" s="618"/>
      <c r="AM230" s="618"/>
      <c r="AN230" s="618"/>
      <c r="AO230" s="618"/>
      <c r="AP230" s="618"/>
      <c r="AQ230" s="618"/>
      <c r="AR230" s="618"/>
      <c r="AS230" s="618"/>
      <c r="AT230" s="618"/>
      <c r="AU230" s="618"/>
      <c r="AV230" s="618"/>
      <c r="AW230" s="618"/>
      <c r="AX230" s="618"/>
      <c r="AY230" s="618"/>
      <c r="AZ230" s="618"/>
      <c r="BA230" s="618"/>
      <c r="BB230" s="618"/>
      <c r="BC230" s="618"/>
      <c r="BD230" s="618"/>
      <c r="BE230" s="618"/>
      <c r="BF230" s="618"/>
      <c r="BG230" s="618"/>
      <c r="BH230" s="618"/>
      <c r="BI230" s="618"/>
      <c r="BJ230" s="618"/>
      <c r="BK230" s="618"/>
      <c r="BL230" s="618"/>
      <c r="BM230" s="618"/>
      <c r="BN230" s="618"/>
      <c r="BO230" s="618"/>
      <c r="BP230" s="618"/>
      <c r="BQ230" s="618"/>
      <c r="BR230" s="618"/>
      <c r="BS230" s="618"/>
      <c r="BT230" s="618"/>
      <c r="BU230" s="618"/>
      <c r="BV230" s="618"/>
      <c r="BW230" s="618"/>
      <c r="BX230" s="618"/>
      <c r="BY230" s="618"/>
      <c r="BZ230" s="618"/>
      <c r="CA230" s="618"/>
      <c r="CB230" s="618"/>
      <c r="CC230" s="618"/>
      <c r="CD230" s="618"/>
      <c r="CE230" s="618"/>
      <c r="CF230" s="618"/>
      <c r="CG230" s="618"/>
      <c r="CH230" s="618"/>
      <c r="CI230" s="618"/>
      <c r="CJ230" s="618"/>
      <c r="CK230" s="618"/>
      <c r="CL230" s="618"/>
      <c r="CM230" s="618"/>
      <c r="CN230" s="618"/>
      <c r="CO230" s="618"/>
      <c r="CP230" s="618"/>
      <c r="CQ230" s="618"/>
      <c r="CR230" s="618"/>
      <c r="CS230" s="618"/>
      <c r="CT230" s="618"/>
      <c r="CU230" s="618"/>
      <c r="CV230" s="618"/>
      <c r="CW230" s="618"/>
      <c r="CX230" s="618"/>
      <c r="CY230" s="618"/>
      <c r="CZ230" s="618"/>
      <c r="DA230" s="618"/>
      <c r="DB230" s="618"/>
      <c r="DC230" s="618"/>
      <c r="DD230" s="618"/>
      <c r="DE230" s="618"/>
      <c r="DF230" s="618"/>
      <c r="DG230" s="618"/>
      <c r="DH230" s="618"/>
      <c r="DI230" s="618"/>
      <c r="DJ230" s="618"/>
      <c r="DK230" s="618"/>
      <c r="DL230" s="618"/>
      <c r="DM230" s="618"/>
      <c r="DN230" s="618"/>
      <c r="DO230" s="618"/>
      <c r="DP230" s="618"/>
      <c r="DQ230" s="618"/>
      <c r="DR230" s="618"/>
      <c r="DS230" s="618"/>
      <c r="DT230" s="618"/>
      <c r="DU230" s="618"/>
      <c r="DV230" s="618"/>
      <c r="DW230" s="618"/>
      <c r="DX230" s="618"/>
      <c r="DY230" s="618"/>
      <c r="DZ230" s="618"/>
      <c r="EA230" s="618"/>
      <c r="EB230" s="618"/>
      <c r="EC230" s="619"/>
      <c r="ED230" s="182" t="str">
        <f t="shared" si="4"/>
        <v>xxxxxxxxxxxxxxxxxxxxxxxxxxxxxxxxxxxxxxxxxxxxxxxxxxxxxxxxxxxxxxxxxxxxxxxxxxxxxxxxxxxxxxxxxxxxxxxxxxxxxxxxxxxxxxxxxxxxxxxxxxxxxxxx</v>
      </c>
    </row>
    <row r="231" spans="1:134" x14ac:dyDescent="0.25">
      <c r="A231" s="191">
        <v>5260</v>
      </c>
      <c r="B231" s="1162" t="s">
        <v>273</v>
      </c>
      <c r="C231" s="866">
        <f>SUMPRODUCT(SUMIF('Sch Parent Trial Balance Input'!$A:$A,'Sch Parent TB Converter'!$G231:$EC231,'Sch Parent Trial Balance Input'!C:C))</f>
        <v>0</v>
      </c>
      <c r="D231" s="866">
        <f>SUMPRODUCT(SUMIF('Sch Parent Trial Balance Input'!$A:$A,'Sch Parent TB Converter'!$G231:$EC231,'Sch Parent Trial Balance Input'!D:D))</f>
        <v>0</v>
      </c>
      <c r="E231" s="866">
        <f>SUMPRODUCT(SUMIF('Sch Parent Trial Balance Input'!$A:$A,'Sch Parent TB Converter'!$G231:$EC231,'Sch Parent Trial Balance Input'!E:E))</f>
        <v>0</v>
      </c>
      <c r="F231" s="866">
        <f>SUMPRODUCT(SUMIF('Sch Parent Trial Balance Input'!$A:$A,'Sch Parent TB Converter'!$G231:$EC231,'Sch Parent Trial Balance Input'!F:F))</f>
        <v>0</v>
      </c>
      <c r="G231" s="1119"/>
      <c r="H231" s="618"/>
      <c r="I231" s="618"/>
      <c r="J231" s="618"/>
      <c r="K231" s="618"/>
      <c r="L231" s="618"/>
      <c r="M231" s="618"/>
      <c r="N231" s="618"/>
      <c r="O231" s="618"/>
      <c r="P231" s="618"/>
      <c r="Q231" s="618"/>
      <c r="R231" s="618"/>
      <c r="S231" s="618"/>
      <c r="T231" s="618"/>
      <c r="U231" s="618"/>
      <c r="V231" s="618"/>
      <c r="W231" s="618"/>
      <c r="X231" s="618"/>
      <c r="Y231" s="618"/>
      <c r="Z231" s="618"/>
      <c r="AA231" s="618"/>
      <c r="AB231" s="618"/>
      <c r="AC231" s="618"/>
      <c r="AD231" s="618"/>
      <c r="AE231" s="618"/>
      <c r="AF231" s="618"/>
      <c r="AG231" s="618"/>
      <c r="AH231" s="618"/>
      <c r="AI231" s="618"/>
      <c r="AJ231" s="618"/>
      <c r="AK231" s="618"/>
      <c r="AL231" s="618"/>
      <c r="AM231" s="618"/>
      <c r="AN231" s="618"/>
      <c r="AO231" s="618"/>
      <c r="AP231" s="618"/>
      <c r="AQ231" s="618"/>
      <c r="AR231" s="618"/>
      <c r="AS231" s="618"/>
      <c r="AT231" s="618"/>
      <c r="AU231" s="618"/>
      <c r="AV231" s="618"/>
      <c r="AW231" s="618"/>
      <c r="AX231" s="618"/>
      <c r="AY231" s="618"/>
      <c r="AZ231" s="618"/>
      <c r="BA231" s="618"/>
      <c r="BB231" s="618"/>
      <c r="BC231" s="618"/>
      <c r="BD231" s="618"/>
      <c r="BE231" s="618"/>
      <c r="BF231" s="618"/>
      <c r="BG231" s="618"/>
      <c r="BH231" s="618"/>
      <c r="BI231" s="618"/>
      <c r="BJ231" s="618"/>
      <c r="BK231" s="618"/>
      <c r="BL231" s="618"/>
      <c r="BM231" s="618"/>
      <c r="BN231" s="618"/>
      <c r="BO231" s="618"/>
      <c r="BP231" s="618"/>
      <c r="BQ231" s="618"/>
      <c r="BR231" s="618"/>
      <c r="BS231" s="618"/>
      <c r="BT231" s="618"/>
      <c r="BU231" s="618"/>
      <c r="BV231" s="618"/>
      <c r="BW231" s="618"/>
      <c r="BX231" s="618"/>
      <c r="BY231" s="618"/>
      <c r="BZ231" s="618"/>
      <c r="CA231" s="618"/>
      <c r="CB231" s="618"/>
      <c r="CC231" s="618"/>
      <c r="CD231" s="618"/>
      <c r="CE231" s="618"/>
      <c r="CF231" s="618"/>
      <c r="CG231" s="618"/>
      <c r="CH231" s="618"/>
      <c r="CI231" s="618"/>
      <c r="CJ231" s="618"/>
      <c r="CK231" s="618"/>
      <c r="CL231" s="618"/>
      <c r="CM231" s="618"/>
      <c r="CN231" s="618"/>
      <c r="CO231" s="618"/>
      <c r="CP231" s="618"/>
      <c r="CQ231" s="618"/>
      <c r="CR231" s="618"/>
      <c r="CS231" s="618"/>
      <c r="CT231" s="618"/>
      <c r="CU231" s="618"/>
      <c r="CV231" s="618"/>
      <c r="CW231" s="618"/>
      <c r="CX231" s="618"/>
      <c r="CY231" s="618"/>
      <c r="CZ231" s="618"/>
      <c r="DA231" s="618"/>
      <c r="DB231" s="618"/>
      <c r="DC231" s="618"/>
      <c r="DD231" s="618"/>
      <c r="DE231" s="618"/>
      <c r="DF231" s="618"/>
      <c r="DG231" s="618"/>
      <c r="DH231" s="618"/>
      <c r="DI231" s="618"/>
      <c r="DJ231" s="618"/>
      <c r="DK231" s="618"/>
      <c r="DL231" s="618"/>
      <c r="DM231" s="618"/>
      <c r="DN231" s="618"/>
      <c r="DO231" s="618"/>
      <c r="DP231" s="618"/>
      <c r="DQ231" s="618"/>
      <c r="DR231" s="618"/>
      <c r="DS231" s="618"/>
      <c r="DT231" s="618"/>
      <c r="DU231" s="618"/>
      <c r="DV231" s="618"/>
      <c r="DW231" s="618"/>
      <c r="DX231" s="618"/>
      <c r="DY231" s="618"/>
      <c r="DZ231" s="618"/>
      <c r="EA231" s="618"/>
      <c r="EB231" s="618"/>
      <c r="EC231" s="619"/>
      <c r="ED231" s="182" t="str">
        <f t="shared" si="4"/>
        <v>xxxxxxxxxxxxxxxxxxxxxxxxxxxxxxxxxxxxxxxxxxxxxxxxxxxxxxxxxxxxxxxxxxxxxxxxxxxxxxxxxxxxxxxxxxxxxxxxxxxxxxxxxxxxxxxxxxxxxxxxxxxxxxxx</v>
      </c>
    </row>
    <row r="232" spans="1:134" x14ac:dyDescent="0.25">
      <c r="A232" s="191">
        <v>5260</v>
      </c>
      <c r="B232" s="1162" t="s">
        <v>273</v>
      </c>
      <c r="C232" s="866">
        <f>SUMPRODUCT(SUMIF('Sch Parent Trial Balance Input'!$A:$A,'Sch Parent TB Converter'!$G232:$EC232,'Sch Parent Trial Balance Input'!C:C))</f>
        <v>0</v>
      </c>
      <c r="D232" s="866">
        <f>SUMPRODUCT(SUMIF('Sch Parent Trial Balance Input'!$A:$A,'Sch Parent TB Converter'!$G232:$EC232,'Sch Parent Trial Balance Input'!D:D))</f>
        <v>0</v>
      </c>
      <c r="E232" s="866">
        <f>SUMPRODUCT(SUMIF('Sch Parent Trial Balance Input'!$A:$A,'Sch Parent TB Converter'!$G232:$EC232,'Sch Parent Trial Balance Input'!E:E))</f>
        <v>0</v>
      </c>
      <c r="F232" s="866">
        <f>SUMPRODUCT(SUMIF('Sch Parent Trial Balance Input'!$A:$A,'Sch Parent TB Converter'!$G232:$EC232,'Sch Parent Trial Balance Input'!F:F))</f>
        <v>0</v>
      </c>
      <c r="G232" s="1119"/>
      <c r="H232" s="618"/>
      <c r="I232" s="618"/>
      <c r="J232" s="618"/>
      <c r="K232" s="618"/>
      <c r="L232" s="618"/>
      <c r="M232" s="618"/>
      <c r="N232" s="618"/>
      <c r="O232" s="618"/>
      <c r="P232" s="618"/>
      <c r="Q232" s="618"/>
      <c r="R232" s="618"/>
      <c r="S232" s="618"/>
      <c r="T232" s="618"/>
      <c r="U232" s="618"/>
      <c r="V232" s="618"/>
      <c r="W232" s="618"/>
      <c r="X232" s="618"/>
      <c r="Y232" s="618"/>
      <c r="Z232" s="618"/>
      <c r="AA232" s="618"/>
      <c r="AB232" s="618"/>
      <c r="AC232" s="618"/>
      <c r="AD232" s="618"/>
      <c r="AE232" s="618"/>
      <c r="AF232" s="618"/>
      <c r="AG232" s="618"/>
      <c r="AH232" s="618"/>
      <c r="AI232" s="618"/>
      <c r="AJ232" s="618"/>
      <c r="AK232" s="618"/>
      <c r="AL232" s="618"/>
      <c r="AM232" s="618"/>
      <c r="AN232" s="618"/>
      <c r="AO232" s="618"/>
      <c r="AP232" s="618"/>
      <c r="AQ232" s="618"/>
      <c r="AR232" s="618"/>
      <c r="AS232" s="618"/>
      <c r="AT232" s="618"/>
      <c r="AU232" s="618"/>
      <c r="AV232" s="618"/>
      <c r="AW232" s="618"/>
      <c r="AX232" s="618"/>
      <c r="AY232" s="618"/>
      <c r="AZ232" s="618"/>
      <c r="BA232" s="618"/>
      <c r="BB232" s="618"/>
      <c r="BC232" s="618"/>
      <c r="BD232" s="618"/>
      <c r="BE232" s="618"/>
      <c r="BF232" s="618"/>
      <c r="BG232" s="618"/>
      <c r="BH232" s="618"/>
      <c r="BI232" s="618"/>
      <c r="BJ232" s="618"/>
      <c r="BK232" s="618"/>
      <c r="BL232" s="618"/>
      <c r="BM232" s="618"/>
      <c r="BN232" s="618"/>
      <c r="BO232" s="618"/>
      <c r="BP232" s="618"/>
      <c r="BQ232" s="618"/>
      <c r="BR232" s="618"/>
      <c r="BS232" s="618"/>
      <c r="BT232" s="618"/>
      <c r="BU232" s="618"/>
      <c r="BV232" s="618"/>
      <c r="BW232" s="618"/>
      <c r="BX232" s="618"/>
      <c r="BY232" s="618"/>
      <c r="BZ232" s="618"/>
      <c r="CA232" s="618"/>
      <c r="CB232" s="618"/>
      <c r="CC232" s="618"/>
      <c r="CD232" s="618"/>
      <c r="CE232" s="618"/>
      <c r="CF232" s="618"/>
      <c r="CG232" s="618"/>
      <c r="CH232" s="618"/>
      <c r="CI232" s="618"/>
      <c r="CJ232" s="618"/>
      <c r="CK232" s="618"/>
      <c r="CL232" s="618"/>
      <c r="CM232" s="618"/>
      <c r="CN232" s="618"/>
      <c r="CO232" s="618"/>
      <c r="CP232" s="618"/>
      <c r="CQ232" s="618"/>
      <c r="CR232" s="618"/>
      <c r="CS232" s="618"/>
      <c r="CT232" s="618"/>
      <c r="CU232" s="618"/>
      <c r="CV232" s="618"/>
      <c r="CW232" s="618"/>
      <c r="CX232" s="618"/>
      <c r="CY232" s="618"/>
      <c r="CZ232" s="618"/>
      <c r="DA232" s="618"/>
      <c r="DB232" s="618"/>
      <c r="DC232" s="618"/>
      <c r="DD232" s="618"/>
      <c r="DE232" s="618"/>
      <c r="DF232" s="618"/>
      <c r="DG232" s="618"/>
      <c r="DH232" s="618"/>
      <c r="DI232" s="618"/>
      <c r="DJ232" s="618"/>
      <c r="DK232" s="618"/>
      <c r="DL232" s="618"/>
      <c r="DM232" s="618"/>
      <c r="DN232" s="618"/>
      <c r="DO232" s="618"/>
      <c r="DP232" s="618"/>
      <c r="DQ232" s="618"/>
      <c r="DR232" s="618"/>
      <c r="DS232" s="618"/>
      <c r="DT232" s="618"/>
      <c r="DU232" s="618"/>
      <c r="DV232" s="618"/>
      <c r="DW232" s="618"/>
      <c r="DX232" s="618"/>
      <c r="DY232" s="618"/>
      <c r="DZ232" s="618"/>
      <c r="EA232" s="618"/>
      <c r="EB232" s="618"/>
      <c r="EC232" s="619"/>
      <c r="ED232" s="182" t="str">
        <f t="shared" si="4"/>
        <v>xxxxxxxxxxxxxxxxxxxxxxxxxxxxxxxxxxxxxxxxxxxxxxxxxxxxxxxxxxxxxxxxxxxxxxxxxxxxxxxxxxxxxxxxxxxxxxxxxxxxxxxxxxxxxxxxxxxxxxxxxxxxxxxx</v>
      </c>
    </row>
    <row r="233" spans="1:134" x14ac:dyDescent="0.25">
      <c r="A233" s="191">
        <v>5260</v>
      </c>
      <c r="B233" s="1162" t="s">
        <v>273</v>
      </c>
      <c r="C233" s="866">
        <f>SUMPRODUCT(SUMIF('Sch Parent Trial Balance Input'!$A:$A,'Sch Parent TB Converter'!$G233:$EC233,'Sch Parent Trial Balance Input'!C:C))</f>
        <v>0</v>
      </c>
      <c r="D233" s="866">
        <f>SUMPRODUCT(SUMIF('Sch Parent Trial Balance Input'!$A:$A,'Sch Parent TB Converter'!$G233:$EC233,'Sch Parent Trial Balance Input'!D:D))</f>
        <v>0</v>
      </c>
      <c r="E233" s="866">
        <f>SUMPRODUCT(SUMIF('Sch Parent Trial Balance Input'!$A:$A,'Sch Parent TB Converter'!$G233:$EC233,'Sch Parent Trial Balance Input'!E:E))</f>
        <v>0</v>
      </c>
      <c r="F233" s="866">
        <f>SUMPRODUCT(SUMIF('Sch Parent Trial Balance Input'!$A:$A,'Sch Parent TB Converter'!$G233:$EC233,'Sch Parent Trial Balance Input'!F:F))</f>
        <v>0</v>
      </c>
      <c r="G233" s="1119"/>
      <c r="H233" s="618"/>
      <c r="I233" s="618"/>
      <c r="J233" s="618"/>
      <c r="K233" s="618"/>
      <c r="L233" s="618"/>
      <c r="M233" s="618"/>
      <c r="N233" s="618"/>
      <c r="O233" s="618"/>
      <c r="P233" s="618"/>
      <c r="Q233" s="618"/>
      <c r="R233" s="618"/>
      <c r="S233" s="618"/>
      <c r="T233" s="618"/>
      <c r="U233" s="618"/>
      <c r="V233" s="618"/>
      <c r="W233" s="618"/>
      <c r="X233" s="618"/>
      <c r="Y233" s="618"/>
      <c r="Z233" s="618"/>
      <c r="AA233" s="618"/>
      <c r="AB233" s="618"/>
      <c r="AC233" s="618"/>
      <c r="AD233" s="618"/>
      <c r="AE233" s="618"/>
      <c r="AF233" s="618"/>
      <c r="AG233" s="618"/>
      <c r="AH233" s="618"/>
      <c r="AI233" s="618"/>
      <c r="AJ233" s="618"/>
      <c r="AK233" s="618"/>
      <c r="AL233" s="618"/>
      <c r="AM233" s="618"/>
      <c r="AN233" s="618"/>
      <c r="AO233" s="618"/>
      <c r="AP233" s="618"/>
      <c r="AQ233" s="618"/>
      <c r="AR233" s="618"/>
      <c r="AS233" s="618"/>
      <c r="AT233" s="618"/>
      <c r="AU233" s="618"/>
      <c r="AV233" s="618"/>
      <c r="AW233" s="618"/>
      <c r="AX233" s="618"/>
      <c r="AY233" s="618"/>
      <c r="AZ233" s="618"/>
      <c r="BA233" s="618"/>
      <c r="BB233" s="618"/>
      <c r="BC233" s="618"/>
      <c r="BD233" s="618"/>
      <c r="BE233" s="618"/>
      <c r="BF233" s="618"/>
      <c r="BG233" s="618"/>
      <c r="BH233" s="618"/>
      <c r="BI233" s="618"/>
      <c r="BJ233" s="618"/>
      <c r="BK233" s="618"/>
      <c r="BL233" s="618"/>
      <c r="BM233" s="618"/>
      <c r="BN233" s="618"/>
      <c r="BO233" s="618"/>
      <c r="BP233" s="618"/>
      <c r="BQ233" s="618"/>
      <c r="BR233" s="618"/>
      <c r="BS233" s="618"/>
      <c r="BT233" s="618"/>
      <c r="BU233" s="618"/>
      <c r="BV233" s="618"/>
      <c r="BW233" s="618"/>
      <c r="BX233" s="618"/>
      <c r="BY233" s="618"/>
      <c r="BZ233" s="618"/>
      <c r="CA233" s="618"/>
      <c r="CB233" s="618"/>
      <c r="CC233" s="618"/>
      <c r="CD233" s="618"/>
      <c r="CE233" s="618"/>
      <c r="CF233" s="618"/>
      <c r="CG233" s="618"/>
      <c r="CH233" s="618"/>
      <c r="CI233" s="618"/>
      <c r="CJ233" s="618"/>
      <c r="CK233" s="618"/>
      <c r="CL233" s="618"/>
      <c r="CM233" s="618"/>
      <c r="CN233" s="618"/>
      <c r="CO233" s="618"/>
      <c r="CP233" s="618"/>
      <c r="CQ233" s="618"/>
      <c r="CR233" s="618"/>
      <c r="CS233" s="618"/>
      <c r="CT233" s="618"/>
      <c r="CU233" s="618"/>
      <c r="CV233" s="618"/>
      <c r="CW233" s="618"/>
      <c r="CX233" s="618"/>
      <c r="CY233" s="618"/>
      <c r="CZ233" s="618"/>
      <c r="DA233" s="618"/>
      <c r="DB233" s="618"/>
      <c r="DC233" s="618"/>
      <c r="DD233" s="618"/>
      <c r="DE233" s="618"/>
      <c r="DF233" s="618"/>
      <c r="DG233" s="618"/>
      <c r="DH233" s="618"/>
      <c r="DI233" s="618"/>
      <c r="DJ233" s="618"/>
      <c r="DK233" s="618"/>
      <c r="DL233" s="618"/>
      <c r="DM233" s="618"/>
      <c r="DN233" s="618"/>
      <c r="DO233" s="618"/>
      <c r="DP233" s="618"/>
      <c r="DQ233" s="618"/>
      <c r="DR233" s="618"/>
      <c r="DS233" s="618"/>
      <c r="DT233" s="618"/>
      <c r="DU233" s="618"/>
      <c r="DV233" s="618"/>
      <c r="DW233" s="618"/>
      <c r="DX233" s="618"/>
      <c r="DY233" s="618"/>
      <c r="DZ233" s="618"/>
      <c r="EA233" s="618"/>
      <c r="EB233" s="618"/>
      <c r="EC233" s="619"/>
      <c r="ED233" s="182" t="str">
        <f t="shared" si="4"/>
        <v>xxxxxxxxxxxxxxxxxxxxxxxxxxxxxxxxxxxxxxxxxxxxxxxxxxxxxxxxxxxxxxxxxxxxxxxxxxxxxxxxxxxxxxxxxxxxxxxxxxxxxxxxxxxxxxxxxxxxxxxxxxxxxxxx</v>
      </c>
    </row>
    <row r="234" spans="1:134" x14ac:dyDescent="0.25">
      <c r="A234" s="191">
        <v>5260</v>
      </c>
      <c r="B234" s="1162" t="s">
        <v>273</v>
      </c>
      <c r="C234" s="866">
        <f>SUMPRODUCT(SUMIF('Sch Parent Trial Balance Input'!$A:$A,'Sch Parent TB Converter'!$G234:$EC234,'Sch Parent Trial Balance Input'!C:C))</f>
        <v>0</v>
      </c>
      <c r="D234" s="866">
        <f>SUMPRODUCT(SUMIF('Sch Parent Trial Balance Input'!$A:$A,'Sch Parent TB Converter'!$G234:$EC234,'Sch Parent Trial Balance Input'!D:D))</f>
        <v>0</v>
      </c>
      <c r="E234" s="866">
        <f>SUMPRODUCT(SUMIF('Sch Parent Trial Balance Input'!$A:$A,'Sch Parent TB Converter'!$G234:$EC234,'Sch Parent Trial Balance Input'!E:E))</f>
        <v>0</v>
      </c>
      <c r="F234" s="866">
        <f>SUMPRODUCT(SUMIF('Sch Parent Trial Balance Input'!$A:$A,'Sch Parent TB Converter'!$G234:$EC234,'Sch Parent Trial Balance Input'!F:F))</f>
        <v>0</v>
      </c>
      <c r="G234" s="1119"/>
      <c r="H234" s="618"/>
      <c r="I234" s="618"/>
      <c r="J234" s="618"/>
      <c r="K234" s="618"/>
      <c r="L234" s="618"/>
      <c r="M234" s="618"/>
      <c r="N234" s="618"/>
      <c r="O234" s="618"/>
      <c r="P234" s="618"/>
      <c r="Q234" s="618"/>
      <c r="R234" s="618"/>
      <c r="S234" s="618"/>
      <c r="T234" s="618"/>
      <c r="U234" s="618"/>
      <c r="V234" s="618"/>
      <c r="W234" s="618"/>
      <c r="X234" s="618"/>
      <c r="Y234" s="618"/>
      <c r="Z234" s="618"/>
      <c r="AA234" s="618"/>
      <c r="AB234" s="618"/>
      <c r="AC234" s="618"/>
      <c r="AD234" s="618"/>
      <c r="AE234" s="618"/>
      <c r="AF234" s="618"/>
      <c r="AG234" s="618"/>
      <c r="AH234" s="618"/>
      <c r="AI234" s="618"/>
      <c r="AJ234" s="618"/>
      <c r="AK234" s="618"/>
      <c r="AL234" s="618"/>
      <c r="AM234" s="618"/>
      <c r="AN234" s="618"/>
      <c r="AO234" s="618"/>
      <c r="AP234" s="618"/>
      <c r="AQ234" s="618"/>
      <c r="AR234" s="618"/>
      <c r="AS234" s="618"/>
      <c r="AT234" s="618"/>
      <c r="AU234" s="618"/>
      <c r="AV234" s="618"/>
      <c r="AW234" s="618"/>
      <c r="AX234" s="618"/>
      <c r="AY234" s="618"/>
      <c r="AZ234" s="618"/>
      <c r="BA234" s="618"/>
      <c r="BB234" s="618"/>
      <c r="BC234" s="618"/>
      <c r="BD234" s="618"/>
      <c r="BE234" s="618"/>
      <c r="BF234" s="618"/>
      <c r="BG234" s="618"/>
      <c r="BH234" s="618"/>
      <c r="BI234" s="618"/>
      <c r="BJ234" s="618"/>
      <c r="BK234" s="618"/>
      <c r="BL234" s="618"/>
      <c r="BM234" s="618"/>
      <c r="BN234" s="618"/>
      <c r="BO234" s="618"/>
      <c r="BP234" s="618"/>
      <c r="BQ234" s="618"/>
      <c r="BR234" s="618"/>
      <c r="BS234" s="618"/>
      <c r="BT234" s="618"/>
      <c r="BU234" s="618"/>
      <c r="BV234" s="618"/>
      <c r="BW234" s="618"/>
      <c r="BX234" s="618"/>
      <c r="BY234" s="618"/>
      <c r="BZ234" s="618"/>
      <c r="CA234" s="618"/>
      <c r="CB234" s="618"/>
      <c r="CC234" s="618"/>
      <c r="CD234" s="618"/>
      <c r="CE234" s="618"/>
      <c r="CF234" s="618"/>
      <c r="CG234" s="618"/>
      <c r="CH234" s="618"/>
      <c r="CI234" s="618"/>
      <c r="CJ234" s="618"/>
      <c r="CK234" s="618"/>
      <c r="CL234" s="618"/>
      <c r="CM234" s="618"/>
      <c r="CN234" s="618"/>
      <c r="CO234" s="618"/>
      <c r="CP234" s="618"/>
      <c r="CQ234" s="618"/>
      <c r="CR234" s="618"/>
      <c r="CS234" s="618"/>
      <c r="CT234" s="618"/>
      <c r="CU234" s="618"/>
      <c r="CV234" s="618"/>
      <c r="CW234" s="618"/>
      <c r="CX234" s="618"/>
      <c r="CY234" s="618"/>
      <c r="CZ234" s="618"/>
      <c r="DA234" s="618"/>
      <c r="DB234" s="618"/>
      <c r="DC234" s="618"/>
      <c r="DD234" s="618"/>
      <c r="DE234" s="618"/>
      <c r="DF234" s="618"/>
      <c r="DG234" s="618"/>
      <c r="DH234" s="618"/>
      <c r="DI234" s="618"/>
      <c r="DJ234" s="618"/>
      <c r="DK234" s="618"/>
      <c r="DL234" s="618"/>
      <c r="DM234" s="618"/>
      <c r="DN234" s="618"/>
      <c r="DO234" s="618"/>
      <c r="DP234" s="618"/>
      <c r="DQ234" s="618"/>
      <c r="DR234" s="618"/>
      <c r="DS234" s="618"/>
      <c r="DT234" s="618"/>
      <c r="DU234" s="618"/>
      <c r="DV234" s="618"/>
      <c r="DW234" s="618"/>
      <c r="DX234" s="618"/>
      <c r="DY234" s="618"/>
      <c r="DZ234" s="618"/>
      <c r="EA234" s="618"/>
      <c r="EB234" s="618"/>
      <c r="EC234" s="619"/>
      <c r="ED234" s="182" t="str">
        <f t="shared" si="4"/>
        <v>xxxxxxxxxxxxxxxxxxxxxxxxxxxxxxxxxxxxxxxxxxxxxxxxxxxxxxxxxxxxxxxxxxxxxxxxxxxxxxxxxxxxxxxxxxxxxxxxxxxxxxxxxxxxxxxxxxxxxxxxxxxxxxxx</v>
      </c>
    </row>
    <row r="235" spans="1:134" x14ac:dyDescent="0.25">
      <c r="A235" s="191">
        <v>5260</v>
      </c>
      <c r="B235" s="1162" t="s">
        <v>273</v>
      </c>
      <c r="C235" s="866">
        <f>SUMPRODUCT(SUMIF('Sch Parent Trial Balance Input'!$A:$A,'Sch Parent TB Converter'!$G235:$EC235,'Sch Parent Trial Balance Input'!C:C))</f>
        <v>0</v>
      </c>
      <c r="D235" s="866">
        <f>SUMPRODUCT(SUMIF('Sch Parent Trial Balance Input'!$A:$A,'Sch Parent TB Converter'!$G235:$EC235,'Sch Parent Trial Balance Input'!D:D))</f>
        <v>0</v>
      </c>
      <c r="E235" s="866">
        <f>SUMPRODUCT(SUMIF('Sch Parent Trial Balance Input'!$A:$A,'Sch Parent TB Converter'!$G235:$EC235,'Sch Parent Trial Balance Input'!E:E))</f>
        <v>0</v>
      </c>
      <c r="F235" s="866">
        <f>SUMPRODUCT(SUMIF('Sch Parent Trial Balance Input'!$A:$A,'Sch Parent TB Converter'!$G235:$EC235,'Sch Parent Trial Balance Input'!F:F))</f>
        <v>0</v>
      </c>
      <c r="G235" s="1119"/>
      <c r="H235" s="618"/>
      <c r="I235" s="618"/>
      <c r="J235" s="618"/>
      <c r="K235" s="618"/>
      <c r="L235" s="618"/>
      <c r="M235" s="618"/>
      <c r="N235" s="618"/>
      <c r="O235" s="618"/>
      <c r="P235" s="618"/>
      <c r="Q235" s="618"/>
      <c r="R235" s="618"/>
      <c r="S235" s="618"/>
      <c r="T235" s="618"/>
      <c r="U235" s="618"/>
      <c r="V235" s="618"/>
      <c r="W235" s="618"/>
      <c r="X235" s="618"/>
      <c r="Y235" s="618"/>
      <c r="Z235" s="618"/>
      <c r="AA235" s="618"/>
      <c r="AB235" s="618"/>
      <c r="AC235" s="618"/>
      <c r="AD235" s="618"/>
      <c r="AE235" s="618"/>
      <c r="AF235" s="618"/>
      <c r="AG235" s="618"/>
      <c r="AH235" s="618"/>
      <c r="AI235" s="618"/>
      <c r="AJ235" s="618"/>
      <c r="AK235" s="618"/>
      <c r="AL235" s="618"/>
      <c r="AM235" s="618"/>
      <c r="AN235" s="618"/>
      <c r="AO235" s="618"/>
      <c r="AP235" s="618"/>
      <c r="AQ235" s="618"/>
      <c r="AR235" s="618"/>
      <c r="AS235" s="618"/>
      <c r="AT235" s="618"/>
      <c r="AU235" s="618"/>
      <c r="AV235" s="618"/>
      <c r="AW235" s="618"/>
      <c r="AX235" s="618"/>
      <c r="AY235" s="618"/>
      <c r="AZ235" s="618"/>
      <c r="BA235" s="618"/>
      <c r="BB235" s="618"/>
      <c r="BC235" s="618"/>
      <c r="BD235" s="618"/>
      <c r="BE235" s="618"/>
      <c r="BF235" s="618"/>
      <c r="BG235" s="618"/>
      <c r="BH235" s="618"/>
      <c r="BI235" s="618"/>
      <c r="BJ235" s="618"/>
      <c r="BK235" s="618"/>
      <c r="BL235" s="618"/>
      <c r="BM235" s="618"/>
      <c r="BN235" s="618"/>
      <c r="BO235" s="618"/>
      <c r="BP235" s="618"/>
      <c r="BQ235" s="618"/>
      <c r="BR235" s="618"/>
      <c r="BS235" s="618"/>
      <c r="BT235" s="618"/>
      <c r="BU235" s="618"/>
      <c r="BV235" s="618"/>
      <c r="BW235" s="618"/>
      <c r="BX235" s="618"/>
      <c r="BY235" s="618"/>
      <c r="BZ235" s="618"/>
      <c r="CA235" s="618"/>
      <c r="CB235" s="618"/>
      <c r="CC235" s="618"/>
      <c r="CD235" s="618"/>
      <c r="CE235" s="618"/>
      <c r="CF235" s="618"/>
      <c r="CG235" s="618"/>
      <c r="CH235" s="618"/>
      <c r="CI235" s="618"/>
      <c r="CJ235" s="618"/>
      <c r="CK235" s="618"/>
      <c r="CL235" s="618"/>
      <c r="CM235" s="618"/>
      <c r="CN235" s="618"/>
      <c r="CO235" s="618"/>
      <c r="CP235" s="618"/>
      <c r="CQ235" s="618"/>
      <c r="CR235" s="618"/>
      <c r="CS235" s="618"/>
      <c r="CT235" s="618"/>
      <c r="CU235" s="618"/>
      <c r="CV235" s="618"/>
      <c r="CW235" s="618"/>
      <c r="CX235" s="618"/>
      <c r="CY235" s="618"/>
      <c r="CZ235" s="618"/>
      <c r="DA235" s="618"/>
      <c r="DB235" s="618"/>
      <c r="DC235" s="618"/>
      <c r="DD235" s="618"/>
      <c r="DE235" s="618"/>
      <c r="DF235" s="618"/>
      <c r="DG235" s="618"/>
      <c r="DH235" s="618"/>
      <c r="DI235" s="618"/>
      <c r="DJ235" s="618"/>
      <c r="DK235" s="618"/>
      <c r="DL235" s="618"/>
      <c r="DM235" s="618"/>
      <c r="DN235" s="618"/>
      <c r="DO235" s="618"/>
      <c r="DP235" s="618"/>
      <c r="DQ235" s="618"/>
      <c r="DR235" s="618"/>
      <c r="DS235" s="618"/>
      <c r="DT235" s="618"/>
      <c r="DU235" s="618"/>
      <c r="DV235" s="618"/>
      <c r="DW235" s="618"/>
      <c r="DX235" s="618"/>
      <c r="DY235" s="618"/>
      <c r="DZ235" s="618"/>
      <c r="EA235" s="618"/>
      <c r="EB235" s="618"/>
      <c r="EC235" s="619"/>
      <c r="ED235" s="182" t="str">
        <f t="shared" si="4"/>
        <v>xxxxxxxxxxxxxxxxxxxxxxxxxxxxxxxxxxxxxxxxxxxxxxxxxxxxxxxxxxxxxxxxxxxxxxxxxxxxxxxxxxxxxxxxxxxxxxxxxxxxxxxxxxxxxxxxxxxxxxxxxxxxxxxx</v>
      </c>
    </row>
    <row r="236" spans="1:134" x14ac:dyDescent="0.25">
      <c r="A236" s="191"/>
      <c r="B236" s="240"/>
      <c r="C236" s="865"/>
      <c r="D236" s="865"/>
      <c r="E236" s="865"/>
      <c r="F236" s="865"/>
      <c r="G236" s="618"/>
      <c r="H236" s="618"/>
      <c r="I236" s="618"/>
      <c r="J236" s="618"/>
      <c r="K236" s="618"/>
      <c r="L236" s="618"/>
      <c r="M236" s="618"/>
      <c r="N236" s="618"/>
      <c r="O236" s="618"/>
      <c r="P236" s="618"/>
      <c r="Q236" s="618"/>
      <c r="R236" s="618"/>
      <c r="S236" s="618"/>
      <c r="T236" s="618"/>
      <c r="U236" s="618"/>
      <c r="V236" s="618"/>
      <c r="W236" s="618"/>
      <c r="X236" s="618"/>
      <c r="Y236" s="618"/>
      <c r="Z236" s="618"/>
      <c r="AA236" s="618"/>
      <c r="AB236" s="618"/>
      <c r="AC236" s="618"/>
      <c r="AD236" s="618"/>
      <c r="AE236" s="618"/>
      <c r="AF236" s="618"/>
      <c r="AG236" s="618"/>
      <c r="AH236" s="618"/>
      <c r="AI236" s="618"/>
      <c r="AJ236" s="618"/>
      <c r="AK236" s="618"/>
      <c r="AL236" s="618"/>
      <c r="AM236" s="618"/>
      <c r="AN236" s="618"/>
      <c r="AO236" s="618"/>
      <c r="AP236" s="618"/>
      <c r="AQ236" s="618"/>
      <c r="AR236" s="618"/>
      <c r="AS236" s="618"/>
      <c r="AT236" s="618"/>
      <c r="AU236" s="618"/>
      <c r="AV236" s="618"/>
      <c r="AW236" s="618"/>
      <c r="AX236" s="618"/>
      <c r="AY236" s="618"/>
      <c r="AZ236" s="618"/>
      <c r="BA236" s="618"/>
      <c r="BB236" s="618"/>
      <c r="BC236" s="618"/>
      <c r="BD236" s="618"/>
      <c r="BE236" s="618"/>
      <c r="BF236" s="618"/>
      <c r="BG236" s="618"/>
      <c r="BH236" s="618"/>
      <c r="BI236" s="618"/>
      <c r="BJ236" s="618"/>
      <c r="BK236" s="618"/>
      <c r="BL236" s="618"/>
      <c r="BM236" s="618"/>
      <c r="BN236" s="618"/>
      <c r="BO236" s="618"/>
      <c r="BP236" s="618"/>
      <c r="BQ236" s="618"/>
      <c r="BR236" s="618"/>
      <c r="BS236" s="618"/>
      <c r="BT236" s="618"/>
      <c r="BU236" s="618"/>
      <c r="BV236" s="618"/>
      <c r="BW236" s="618"/>
      <c r="BX236" s="618"/>
      <c r="BY236" s="618"/>
      <c r="BZ236" s="618"/>
      <c r="CA236" s="618"/>
      <c r="CB236" s="618"/>
      <c r="CC236" s="618"/>
      <c r="CD236" s="618"/>
      <c r="CE236" s="618"/>
      <c r="CF236" s="618"/>
      <c r="CG236" s="618"/>
      <c r="CH236" s="618"/>
      <c r="CI236" s="618"/>
      <c r="CJ236" s="618"/>
      <c r="CK236" s="618"/>
      <c r="CL236" s="618"/>
      <c r="CM236" s="618"/>
      <c r="CN236" s="618"/>
      <c r="CO236" s="618"/>
      <c r="CP236" s="618"/>
      <c r="CQ236" s="618"/>
      <c r="CR236" s="618"/>
      <c r="CS236" s="618"/>
      <c r="CT236" s="618"/>
      <c r="CU236" s="618"/>
      <c r="CV236" s="618"/>
      <c r="CW236" s="618"/>
      <c r="CX236" s="618"/>
      <c r="CY236" s="618"/>
      <c r="CZ236" s="618"/>
      <c r="DA236" s="618"/>
      <c r="DB236" s="618"/>
      <c r="DC236" s="618"/>
      <c r="DD236" s="618"/>
      <c r="DE236" s="618"/>
      <c r="DF236" s="618"/>
      <c r="DG236" s="618"/>
      <c r="DH236" s="618"/>
      <c r="DI236" s="618"/>
      <c r="DJ236" s="618"/>
      <c r="DK236" s="618"/>
      <c r="DL236" s="618"/>
      <c r="DM236" s="618"/>
      <c r="DN236" s="618"/>
      <c r="DO236" s="618"/>
      <c r="DP236" s="618"/>
      <c r="DQ236" s="618"/>
      <c r="DR236" s="618"/>
      <c r="DS236" s="618"/>
      <c r="DT236" s="618"/>
      <c r="DU236" s="618"/>
      <c r="DV236" s="618"/>
      <c r="DW236" s="618"/>
      <c r="DX236" s="618"/>
      <c r="DY236" s="618"/>
      <c r="DZ236" s="618"/>
      <c r="EA236" s="618"/>
      <c r="EB236" s="618"/>
      <c r="EC236" s="619"/>
      <c r="ED236" s="182" t="str">
        <f t="shared" si="4"/>
        <v>xxxxxxxxxxxxxxxxxxxxxxxxxxxxxxxxxxxxxxxxxxxxxxxxxxxxxxxxxxxxxxxxxxxxxxxxxxxxxxxxxxxxxxxxxxxxxxxxxxxxxxxxxxxxxxxxxxxxxxxxxxxxxxxx</v>
      </c>
    </row>
    <row r="237" spans="1:134" ht="13" x14ac:dyDescent="0.3">
      <c r="A237" s="230"/>
      <c r="B237" s="232" t="s">
        <v>274</v>
      </c>
      <c r="C237" s="868"/>
      <c r="D237" s="869"/>
      <c r="E237" s="869"/>
      <c r="F237" s="869"/>
      <c r="G237" s="616"/>
      <c r="H237" s="616"/>
      <c r="I237" s="616"/>
      <c r="J237" s="616"/>
      <c r="K237" s="616"/>
      <c r="L237" s="616"/>
      <c r="M237" s="616"/>
      <c r="N237" s="616"/>
      <c r="O237" s="616"/>
      <c r="P237" s="616"/>
      <c r="Q237" s="616"/>
      <c r="R237" s="616"/>
      <c r="S237" s="616"/>
      <c r="T237" s="616"/>
      <c r="U237" s="616"/>
      <c r="V237" s="616"/>
      <c r="W237" s="616"/>
      <c r="X237" s="616"/>
      <c r="Y237" s="616"/>
      <c r="Z237" s="616"/>
      <c r="AA237" s="616"/>
      <c r="AB237" s="616"/>
      <c r="AC237" s="616"/>
      <c r="AD237" s="616"/>
      <c r="AE237" s="616"/>
      <c r="AF237" s="616"/>
      <c r="AG237" s="616"/>
      <c r="AH237" s="616"/>
      <c r="AI237" s="616"/>
      <c r="AJ237" s="616"/>
      <c r="AK237" s="616"/>
      <c r="AL237" s="616"/>
      <c r="AM237" s="616"/>
      <c r="AN237" s="616"/>
      <c r="AO237" s="616"/>
      <c r="AP237" s="616"/>
      <c r="AQ237" s="616"/>
      <c r="AR237" s="616"/>
      <c r="AS237" s="616"/>
      <c r="AT237" s="616"/>
      <c r="AU237" s="616"/>
      <c r="AV237" s="616"/>
      <c r="AW237" s="616"/>
      <c r="AX237" s="616"/>
      <c r="AY237" s="616"/>
      <c r="AZ237" s="616"/>
      <c r="BA237" s="616"/>
      <c r="BB237" s="616"/>
      <c r="BC237" s="616"/>
      <c r="BD237" s="616"/>
      <c r="BE237" s="616"/>
      <c r="BF237" s="616"/>
      <c r="BG237" s="616"/>
      <c r="BH237" s="616"/>
      <c r="BI237" s="616"/>
      <c r="BJ237" s="616"/>
      <c r="BK237" s="616"/>
      <c r="BL237" s="616"/>
      <c r="BM237" s="616"/>
      <c r="BN237" s="616"/>
      <c r="BO237" s="616"/>
      <c r="BP237" s="616"/>
      <c r="BQ237" s="616"/>
      <c r="BR237" s="616"/>
      <c r="BS237" s="616"/>
      <c r="BT237" s="616"/>
      <c r="BU237" s="616"/>
      <c r="BV237" s="616"/>
      <c r="BW237" s="616"/>
      <c r="BX237" s="616"/>
      <c r="BY237" s="616"/>
      <c r="BZ237" s="616"/>
      <c r="CA237" s="616"/>
      <c r="CB237" s="616"/>
      <c r="CC237" s="616"/>
      <c r="CD237" s="616"/>
      <c r="CE237" s="616"/>
      <c r="CF237" s="616"/>
      <c r="CG237" s="616"/>
      <c r="CH237" s="616"/>
      <c r="CI237" s="616"/>
      <c r="CJ237" s="616"/>
      <c r="CK237" s="616"/>
      <c r="CL237" s="616"/>
      <c r="CM237" s="616"/>
      <c r="CN237" s="616"/>
      <c r="CO237" s="616"/>
      <c r="CP237" s="616"/>
      <c r="CQ237" s="616"/>
      <c r="CR237" s="616"/>
      <c r="CS237" s="616"/>
      <c r="CT237" s="616"/>
      <c r="CU237" s="616"/>
      <c r="CV237" s="616"/>
      <c r="CW237" s="616"/>
      <c r="CX237" s="616"/>
      <c r="CY237" s="616"/>
      <c r="CZ237" s="616"/>
      <c r="DA237" s="616"/>
      <c r="DB237" s="616"/>
      <c r="DC237" s="616"/>
      <c r="DD237" s="616"/>
      <c r="DE237" s="616"/>
      <c r="DF237" s="616"/>
      <c r="DG237" s="616"/>
      <c r="DH237" s="616"/>
      <c r="DI237" s="616"/>
      <c r="DJ237" s="616"/>
      <c r="DK237" s="616"/>
      <c r="DL237" s="616"/>
      <c r="DM237" s="616"/>
      <c r="DN237" s="616"/>
      <c r="DO237" s="616"/>
      <c r="DP237" s="616"/>
      <c r="DQ237" s="616"/>
      <c r="DR237" s="616"/>
      <c r="DS237" s="616"/>
      <c r="DT237" s="616"/>
      <c r="DU237" s="616"/>
      <c r="DV237" s="616"/>
      <c r="DW237" s="616"/>
      <c r="DX237" s="616"/>
      <c r="DY237" s="616"/>
      <c r="DZ237" s="616"/>
      <c r="EA237" s="616"/>
      <c r="EB237" s="616"/>
      <c r="EC237" s="617"/>
      <c r="ED237" s="182" t="str">
        <f t="shared" si="4"/>
        <v>xxxxxxxxxxxxxxxxxxxxxxxxxxxxxxxxxxxxxxxxxxxxxxxxxxxxxxxxxxxxxxxxxxxxxxxxxxxxxxxxxxxxxxxxxxxxxxxxxxxxxxxxxxxxxxxxxxxxxxxxxxxxxxxx</v>
      </c>
    </row>
    <row r="238" spans="1:134" ht="13" x14ac:dyDescent="0.3">
      <c r="A238" s="191"/>
      <c r="B238" s="561" t="s">
        <v>241</v>
      </c>
      <c r="C238" s="865"/>
      <c r="D238" s="867"/>
      <c r="E238" s="867"/>
      <c r="F238" s="867"/>
      <c r="G238" s="613"/>
      <c r="H238" s="613"/>
      <c r="I238" s="613"/>
      <c r="J238" s="613"/>
      <c r="K238" s="613"/>
      <c r="L238" s="613"/>
      <c r="M238" s="613"/>
      <c r="N238" s="613"/>
      <c r="O238" s="613"/>
      <c r="P238" s="613"/>
      <c r="Q238" s="613"/>
      <c r="R238" s="613"/>
      <c r="S238" s="613"/>
      <c r="T238" s="613"/>
      <c r="U238" s="613"/>
      <c r="V238" s="613"/>
      <c r="W238" s="613"/>
      <c r="X238" s="613"/>
      <c r="Y238" s="613"/>
      <c r="Z238" s="613"/>
      <c r="AA238" s="613"/>
      <c r="AB238" s="613"/>
      <c r="AC238" s="613"/>
      <c r="AD238" s="613"/>
      <c r="AE238" s="613"/>
      <c r="AF238" s="613"/>
      <c r="AG238" s="613"/>
      <c r="AH238" s="613"/>
      <c r="AI238" s="613"/>
      <c r="AJ238" s="613"/>
      <c r="AK238" s="613"/>
      <c r="AL238" s="613"/>
      <c r="AM238" s="613"/>
      <c r="AN238" s="613"/>
      <c r="AO238" s="613"/>
      <c r="AP238" s="613"/>
      <c r="AQ238" s="613"/>
      <c r="AR238" s="613"/>
      <c r="AS238" s="613"/>
      <c r="AT238" s="613"/>
      <c r="AU238" s="613"/>
      <c r="AV238" s="613"/>
      <c r="AW238" s="613"/>
      <c r="AX238" s="613"/>
      <c r="AY238" s="613"/>
      <c r="AZ238" s="613"/>
      <c r="BA238" s="613"/>
      <c r="BB238" s="613"/>
      <c r="BC238" s="613"/>
      <c r="BD238" s="613"/>
      <c r="BE238" s="613"/>
      <c r="BF238" s="613"/>
      <c r="BG238" s="613"/>
      <c r="BH238" s="613"/>
      <c r="BI238" s="613"/>
      <c r="BJ238" s="613"/>
      <c r="BK238" s="613"/>
      <c r="BL238" s="613"/>
      <c r="BM238" s="613"/>
      <c r="BN238" s="613"/>
      <c r="BO238" s="613"/>
      <c r="BP238" s="613"/>
      <c r="BQ238" s="613"/>
      <c r="BR238" s="613"/>
      <c r="BS238" s="613"/>
      <c r="BT238" s="613"/>
      <c r="BU238" s="613"/>
      <c r="BV238" s="613"/>
      <c r="BW238" s="613"/>
      <c r="BX238" s="613"/>
      <c r="BY238" s="613"/>
      <c r="BZ238" s="613"/>
      <c r="CA238" s="613"/>
      <c r="CB238" s="613"/>
      <c r="CC238" s="613"/>
      <c r="CD238" s="613"/>
      <c r="CE238" s="613"/>
      <c r="CF238" s="613"/>
      <c r="CG238" s="613"/>
      <c r="CH238" s="613"/>
      <c r="CI238" s="613"/>
      <c r="CJ238" s="613"/>
      <c r="CK238" s="613"/>
      <c r="CL238" s="613"/>
      <c r="CM238" s="613"/>
      <c r="CN238" s="613"/>
      <c r="CO238" s="613"/>
      <c r="CP238" s="613"/>
      <c r="CQ238" s="613"/>
      <c r="CR238" s="613"/>
      <c r="CS238" s="613"/>
      <c r="CT238" s="613"/>
      <c r="CU238" s="613"/>
      <c r="CV238" s="613"/>
      <c r="CW238" s="613"/>
      <c r="CX238" s="613"/>
      <c r="CY238" s="613"/>
      <c r="CZ238" s="613"/>
      <c r="DA238" s="613"/>
      <c r="DB238" s="613"/>
      <c r="DC238" s="613"/>
      <c r="DD238" s="613"/>
      <c r="DE238" s="613"/>
      <c r="DF238" s="613"/>
      <c r="DG238" s="613"/>
      <c r="DH238" s="613"/>
      <c r="DI238" s="613"/>
      <c r="DJ238" s="613"/>
      <c r="DK238" s="613"/>
      <c r="DL238" s="613"/>
      <c r="DM238" s="613"/>
      <c r="DN238" s="613"/>
      <c r="DO238" s="613"/>
      <c r="DP238" s="613"/>
      <c r="DQ238" s="613"/>
      <c r="DR238" s="613"/>
      <c r="DS238" s="613"/>
      <c r="DT238" s="613"/>
      <c r="DU238" s="613"/>
      <c r="DV238" s="613"/>
      <c r="DW238" s="613"/>
      <c r="DX238" s="613"/>
      <c r="DY238" s="613"/>
      <c r="DZ238" s="613"/>
      <c r="EA238" s="613"/>
      <c r="EB238" s="613"/>
      <c r="EC238" s="614"/>
      <c r="ED238" s="182" t="str">
        <f t="shared" si="4"/>
        <v>xxxxxxxxxxxxxxxxxxxxxxxxxxxxxxxxxxxxxxxxxxxxxxxxxxxxxxxxxxxxxxxxxxxxxxxxxxxxxxxxxxxxxxxxxxxxxxxxxxxxxxxxxxxxxxxxxxxxxxxxxxxxxxxx</v>
      </c>
    </row>
    <row r="239" spans="1:134" x14ac:dyDescent="0.25">
      <c r="A239" s="191">
        <v>5261</v>
      </c>
      <c r="B239" s="227" t="s">
        <v>275</v>
      </c>
      <c r="C239" s="865">
        <f>SUMPRODUCT(SUMIF('Sch Parent Trial Balance Input'!$A:$A,'Sch Parent TB Converter'!$G239:$EC239,'Sch Parent Trial Balance Input'!C:C))</f>
        <v>0</v>
      </c>
      <c r="D239" s="865">
        <f>SUMPRODUCT(SUMIF('Sch Parent Trial Balance Input'!$A:$A,'Sch Parent TB Converter'!$G239:$EC239,'Sch Parent Trial Balance Input'!D:D))</f>
        <v>0</v>
      </c>
      <c r="E239" s="865">
        <f>SUMPRODUCT(SUMIF('Sch Parent Trial Balance Input'!$A:$A,'Sch Parent TB Converter'!$G239:$EC239,'Sch Parent Trial Balance Input'!E:E))</f>
        <v>0</v>
      </c>
      <c r="F239" s="865">
        <f>SUMPRODUCT(SUMIF('Sch Parent Trial Balance Input'!$A:$A,'Sch Parent TB Converter'!$G239:$EC239,'Sch Parent Trial Balance Input'!F:F))</f>
        <v>0</v>
      </c>
      <c r="G239" s="132"/>
      <c r="H239" s="132"/>
      <c r="I239" s="132"/>
      <c r="J239" s="132"/>
      <c r="K239" s="132"/>
      <c r="L239" s="132"/>
      <c r="M239" s="132"/>
      <c r="N239" s="132"/>
      <c r="O239" s="132"/>
      <c r="P239" s="132"/>
      <c r="Q239" s="132"/>
      <c r="R239" s="132"/>
      <c r="S239" s="132"/>
      <c r="T239" s="132"/>
      <c r="U239" s="132"/>
      <c r="V239" s="132"/>
      <c r="W239" s="132"/>
      <c r="X239" s="132"/>
      <c r="Y239" s="132"/>
      <c r="Z239" s="132"/>
      <c r="AA239" s="132"/>
      <c r="AB239" s="132"/>
      <c r="AC239" s="132"/>
      <c r="AD239" s="132"/>
      <c r="AE239" s="132"/>
      <c r="AF239" s="132"/>
      <c r="AG239" s="132"/>
      <c r="AH239" s="132"/>
      <c r="AI239" s="132"/>
      <c r="AJ239" s="132"/>
      <c r="AK239" s="132"/>
      <c r="AL239" s="132"/>
      <c r="AM239" s="132"/>
      <c r="AN239" s="132"/>
      <c r="AO239" s="132"/>
      <c r="AP239" s="132"/>
      <c r="AQ239" s="132"/>
      <c r="AR239" s="132"/>
      <c r="AS239" s="132"/>
      <c r="AT239" s="132"/>
      <c r="AU239" s="132"/>
      <c r="AV239" s="132"/>
      <c r="AW239" s="132"/>
      <c r="AX239" s="132"/>
      <c r="AY239" s="132"/>
      <c r="AZ239" s="132"/>
      <c r="BA239" s="132"/>
      <c r="BB239" s="132"/>
      <c r="BC239" s="132"/>
      <c r="BD239" s="132"/>
      <c r="BE239" s="132"/>
      <c r="BF239" s="132"/>
      <c r="BG239" s="132"/>
      <c r="BH239" s="132"/>
      <c r="BI239" s="132"/>
      <c r="BJ239" s="132"/>
      <c r="BK239" s="132"/>
      <c r="BL239" s="132"/>
      <c r="BM239" s="132"/>
      <c r="BN239" s="132"/>
      <c r="BO239" s="132"/>
      <c r="BP239" s="132"/>
      <c r="BQ239" s="132"/>
      <c r="BR239" s="132"/>
      <c r="BS239" s="132"/>
      <c r="BT239" s="132"/>
      <c r="BU239" s="132"/>
      <c r="BV239" s="132"/>
      <c r="BW239" s="132"/>
      <c r="BX239" s="132"/>
      <c r="BY239" s="132"/>
      <c r="BZ239" s="132"/>
      <c r="CA239" s="132"/>
      <c r="CB239" s="132"/>
      <c r="CC239" s="132"/>
      <c r="CD239" s="132"/>
      <c r="CE239" s="132"/>
      <c r="CF239" s="132"/>
      <c r="CG239" s="132"/>
      <c r="CH239" s="132"/>
      <c r="CI239" s="132"/>
      <c r="CJ239" s="132"/>
      <c r="CK239" s="132"/>
      <c r="CL239" s="132"/>
      <c r="CM239" s="132"/>
      <c r="CN239" s="132"/>
      <c r="CO239" s="132"/>
      <c r="CP239" s="132"/>
      <c r="CQ239" s="132"/>
      <c r="CR239" s="132"/>
      <c r="CS239" s="132"/>
      <c r="CT239" s="132"/>
      <c r="CU239" s="132"/>
      <c r="CV239" s="132"/>
      <c r="CW239" s="132"/>
      <c r="CX239" s="132"/>
      <c r="CY239" s="132"/>
      <c r="CZ239" s="132"/>
      <c r="DA239" s="132"/>
      <c r="DB239" s="132"/>
      <c r="DC239" s="132"/>
      <c r="DD239" s="132"/>
      <c r="DE239" s="132"/>
      <c r="DF239" s="132"/>
      <c r="DG239" s="132"/>
      <c r="DH239" s="132"/>
      <c r="DI239" s="132"/>
      <c r="DJ239" s="132"/>
      <c r="DK239" s="132"/>
      <c r="DL239" s="132"/>
      <c r="DM239" s="132"/>
      <c r="DN239" s="132"/>
      <c r="DO239" s="132"/>
      <c r="DP239" s="132"/>
      <c r="DQ239" s="132"/>
      <c r="DR239" s="132"/>
      <c r="DS239" s="132"/>
      <c r="DT239" s="132"/>
      <c r="DU239" s="132"/>
      <c r="DV239" s="132"/>
      <c r="DW239" s="132"/>
      <c r="DX239" s="132"/>
      <c r="DY239" s="132"/>
      <c r="DZ239" s="132"/>
      <c r="EA239" s="132"/>
      <c r="EB239" s="132"/>
      <c r="EC239" s="615"/>
      <c r="ED239" s="182" t="str">
        <f t="shared" si="4"/>
        <v>xxxxxxxxxxxxxxxxxxxxxxxxxxxxxxxxxxxxxxxxxxxxxxxxxxxxxxxxxxxxxxxxxxxxxxxxxxxxxxxxxxxxxxxxxxxxxxxxxxxxxxxxxxxxxxxxxxxxxxxxxxxxxxxx</v>
      </c>
    </row>
    <row r="240" spans="1:134" x14ac:dyDescent="0.25">
      <c r="A240" s="191"/>
      <c r="B240" s="227"/>
      <c r="C240" s="865"/>
      <c r="D240" s="867"/>
      <c r="E240" s="867"/>
      <c r="F240" s="867"/>
      <c r="G240" s="132"/>
      <c r="H240" s="132"/>
      <c r="I240" s="132"/>
      <c r="J240" s="132"/>
      <c r="K240" s="132"/>
      <c r="L240" s="132"/>
      <c r="M240" s="132"/>
      <c r="N240" s="132"/>
      <c r="O240" s="132"/>
      <c r="P240" s="132"/>
      <c r="Q240" s="132"/>
      <c r="R240" s="132"/>
      <c r="S240" s="132"/>
      <c r="T240" s="132"/>
      <c r="U240" s="132"/>
      <c r="V240" s="132"/>
      <c r="W240" s="132"/>
      <c r="X240" s="132"/>
      <c r="Y240" s="132"/>
      <c r="Z240" s="132"/>
      <c r="AA240" s="132"/>
      <c r="AB240" s="132"/>
      <c r="AC240" s="132"/>
      <c r="AD240" s="132"/>
      <c r="AE240" s="132"/>
      <c r="AF240" s="132"/>
      <c r="AG240" s="132"/>
      <c r="AH240" s="132"/>
      <c r="AI240" s="132"/>
      <c r="AJ240" s="132"/>
      <c r="AK240" s="132"/>
      <c r="AL240" s="132"/>
      <c r="AM240" s="132"/>
      <c r="AN240" s="132"/>
      <c r="AO240" s="132"/>
      <c r="AP240" s="132"/>
      <c r="AQ240" s="132"/>
      <c r="AR240" s="132"/>
      <c r="AS240" s="132"/>
      <c r="AT240" s="132"/>
      <c r="AU240" s="132"/>
      <c r="AV240" s="132"/>
      <c r="AW240" s="132"/>
      <c r="AX240" s="132"/>
      <c r="AY240" s="132"/>
      <c r="AZ240" s="132"/>
      <c r="BA240" s="132"/>
      <c r="BB240" s="132"/>
      <c r="BC240" s="132"/>
      <c r="BD240" s="132"/>
      <c r="BE240" s="132"/>
      <c r="BF240" s="132"/>
      <c r="BG240" s="132"/>
      <c r="BH240" s="132"/>
      <c r="BI240" s="132"/>
      <c r="BJ240" s="132"/>
      <c r="BK240" s="132"/>
      <c r="BL240" s="132"/>
      <c r="BM240" s="132"/>
      <c r="BN240" s="132"/>
      <c r="BO240" s="132"/>
      <c r="BP240" s="132"/>
      <c r="BQ240" s="132"/>
      <c r="BR240" s="132"/>
      <c r="BS240" s="132"/>
      <c r="BT240" s="132"/>
      <c r="BU240" s="132"/>
      <c r="BV240" s="132"/>
      <c r="BW240" s="132"/>
      <c r="BX240" s="132"/>
      <c r="BY240" s="132"/>
      <c r="BZ240" s="132"/>
      <c r="CA240" s="132"/>
      <c r="CB240" s="132"/>
      <c r="CC240" s="132"/>
      <c r="CD240" s="132"/>
      <c r="CE240" s="132"/>
      <c r="CF240" s="132"/>
      <c r="CG240" s="132"/>
      <c r="CH240" s="132"/>
      <c r="CI240" s="132"/>
      <c r="CJ240" s="132"/>
      <c r="CK240" s="132"/>
      <c r="CL240" s="132"/>
      <c r="CM240" s="132"/>
      <c r="CN240" s="132"/>
      <c r="CO240" s="132"/>
      <c r="CP240" s="132"/>
      <c r="CQ240" s="132"/>
      <c r="CR240" s="132"/>
      <c r="CS240" s="132"/>
      <c r="CT240" s="132"/>
      <c r="CU240" s="132"/>
      <c r="CV240" s="132"/>
      <c r="CW240" s="132"/>
      <c r="CX240" s="132"/>
      <c r="CY240" s="132"/>
      <c r="CZ240" s="132"/>
      <c r="DA240" s="132"/>
      <c r="DB240" s="132"/>
      <c r="DC240" s="132"/>
      <c r="DD240" s="132"/>
      <c r="DE240" s="132"/>
      <c r="DF240" s="132"/>
      <c r="DG240" s="132"/>
      <c r="DH240" s="132"/>
      <c r="DI240" s="132"/>
      <c r="DJ240" s="132"/>
      <c r="DK240" s="132"/>
      <c r="DL240" s="132"/>
      <c r="DM240" s="132"/>
      <c r="DN240" s="132"/>
      <c r="DO240" s="132"/>
      <c r="DP240" s="132"/>
      <c r="DQ240" s="132"/>
      <c r="DR240" s="132"/>
      <c r="DS240" s="132"/>
      <c r="DT240" s="132"/>
      <c r="DU240" s="132"/>
      <c r="DV240" s="132"/>
      <c r="DW240" s="132"/>
      <c r="DX240" s="132"/>
      <c r="DY240" s="132"/>
      <c r="DZ240" s="132"/>
      <c r="EA240" s="132"/>
      <c r="EB240" s="132"/>
      <c r="EC240" s="615"/>
      <c r="ED240" s="182" t="str">
        <f t="shared" si="4"/>
        <v>xxxxxxxxxxxxxxxxxxxxxxxxxxxxxxxxxxxxxxxxxxxxxxxxxxxxxxxxxxxxxxxxxxxxxxxxxxxxxxxxxxxxxxxxxxxxxxxxxxxxxxxxxxxxxxxxxxxxxxxxxxxxxxxx</v>
      </c>
    </row>
    <row r="241" spans="1:134" ht="13" x14ac:dyDescent="0.3">
      <c r="A241" s="230"/>
      <c r="B241" s="232" t="s">
        <v>276</v>
      </c>
      <c r="C241" s="868"/>
      <c r="D241" s="869"/>
      <c r="E241" s="869"/>
      <c r="F241" s="869"/>
      <c r="G241" s="616"/>
      <c r="H241" s="616"/>
      <c r="I241" s="616"/>
      <c r="J241" s="616"/>
      <c r="K241" s="616"/>
      <c r="L241" s="616"/>
      <c r="M241" s="616"/>
      <c r="N241" s="616"/>
      <c r="O241" s="616"/>
      <c r="P241" s="616"/>
      <c r="Q241" s="616"/>
      <c r="R241" s="616"/>
      <c r="S241" s="616"/>
      <c r="T241" s="616"/>
      <c r="U241" s="616"/>
      <c r="V241" s="616"/>
      <c r="W241" s="616"/>
      <c r="X241" s="616"/>
      <c r="Y241" s="616"/>
      <c r="Z241" s="616"/>
      <c r="AA241" s="616"/>
      <c r="AB241" s="616"/>
      <c r="AC241" s="616"/>
      <c r="AD241" s="616"/>
      <c r="AE241" s="616"/>
      <c r="AF241" s="616"/>
      <c r="AG241" s="616"/>
      <c r="AH241" s="616"/>
      <c r="AI241" s="616"/>
      <c r="AJ241" s="616"/>
      <c r="AK241" s="616"/>
      <c r="AL241" s="616"/>
      <c r="AM241" s="616"/>
      <c r="AN241" s="616"/>
      <c r="AO241" s="616"/>
      <c r="AP241" s="616"/>
      <c r="AQ241" s="616"/>
      <c r="AR241" s="616"/>
      <c r="AS241" s="616"/>
      <c r="AT241" s="616"/>
      <c r="AU241" s="616"/>
      <c r="AV241" s="616"/>
      <c r="AW241" s="616"/>
      <c r="AX241" s="616"/>
      <c r="AY241" s="616"/>
      <c r="AZ241" s="616"/>
      <c r="BA241" s="616"/>
      <c r="BB241" s="616"/>
      <c r="BC241" s="616"/>
      <c r="BD241" s="616"/>
      <c r="BE241" s="616"/>
      <c r="BF241" s="616"/>
      <c r="BG241" s="616"/>
      <c r="BH241" s="616"/>
      <c r="BI241" s="616"/>
      <c r="BJ241" s="616"/>
      <c r="BK241" s="616"/>
      <c r="BL241" s="616"/>
      <c r="BM241" s="616"/>
      <c r="BN241" s="616"/>
      <c r="BO241" s="616"/>
      <c r="BP241" s="616"/>
      <c r="BQ241" s="616"/>
      <c r="BR241" s="616"/>
      <c r="BS241" s="616"/>
      <c r="BT241" s="616"/>
      <c r="BU241" s="616"/>
      <c r="BV241" s="616"/>
      <c r="BW241" s="616"/>
      <c r="BX241" s="616"/>
      <c r="BY241" s="616"/>
      <c r="BZ241" s="616"/>
      <c r="CA241" s="616"/>
      <c r="CB241" s="616"/>
      <c r="CC241" s="616"/>
      <c r="CD241" s="616"/>
      <c r="CE241" s="616"/>
      <c r="CF241" s="616"/>
      <c r="CG241" s="616"/>
      <c r="CH241" s="616"/>
      <c r="CI241" s="616"/>
      <c r="CJ241" s="616"/>
      <c r="CK241" s="616"/>
      <c r="CL241" s="616"/>
      <c r="CM241" s="616"/>
      <c r="CN241" s="616"/>
      <c r="CO241" s="616"/>
      <c r="CP241" s="616"/>
      <c r="CQ241" s="616"/>
      <c r="CR241" s="616"/>
      <c r="CS241" s="616"/>
      <c r="CT241" s="616"/>
      <c r="CU241" s="616"/>
      <c r="CV241" s="616"/>
      <c r="CW241" s="616"/>
      <c r="CX241" s="616"/>
      <c r="CY241" s="616"/>
      <c r="CZ241" s="616"/>
      <c r="DA241" s="616"/>
      <c r="DB241" s="616"/>
      <c r="DC241" s="616"/>
      <c r="DD241" s="616"/>
      <c r="DE241" s="616"/>
      <c r="DF241" s="616"/>
      <c r="DG241" s="616"/>
      <c r="DH241" s="616"/>
      <c r="DI241" s="616"/>
      <c r="DJ241" s="616"/>
      <c r="DK241" s="616"/>
      <c r="DL241" s="616"/>
      <c r="DM241" s="616"/>
      <c r="DN241" s="616"/>
      <c r="DO241" s="616"/>
      <c r="DP241" s="616"/>
      <c r="DQ241" s="616"/>
      <c r="DR241" s="616"/>
      <c r="DS241" s="616"/>
      <c r="DT241" s="616"/>
      <c r="DU241" s="616"/>
      <c r="DV241" s="616"/>
      <c r="DW241" s="616"/>
      <c r="DX241" s="616"/>
      <c r="DY241" s="616"/>
      <c r="DZ241" s="616"/>
      <c r="EA241" s="616"/>
      <c r="EB241" s="616"/>
      <c r="EC241" s="617"/>
      <c r="ED241" s="182" t="str">
        <f t="shared" si="4"/>
        <v>xxxxxxxxxxxxxxxxxxxxxxxxxxxxxxxxxxxxxxxxxxxxxxxxxxxxxxxxxxxxxxxxxxxxxxxxxxxxxxxxxxxxxxxxxxxxxxxxxxxxxxxxxxxxxxxxxxxxxxxxxxxxxxxx</v>
      </c>
    </row>
    <row r="242" spans="1:134" ht="13" x14ac:dyDescent="0.3">
      <c r="A242" s="191"/>
      <c r="B242" s="561" t="s">
        <v>277</v>
      </c>
      <c r="C242" s="865"/>
      <c r="D242" s="867"/>
      <c r="E242" s="867"/>
      <c r="F242" s="867"/>
      <c r="G242" s="613"/>
      <c r="H242" s="613"/>
      <c r="I242" s="613"/>
      <c r="J242" s="613"/>
      <c r="K242" s="613"/>
      <c r="L242" s="613"/>
      <c r="M242" s="613"/>
      <c r="N242" s="613"/>
      <c r="O242" s="613"/>
      <c r="P242" s="613"/>
      <c r="Q242" s="613"/>
      <c r="R242" s="613"/>
      <c r="S242" s="613"/>
      <c r="T242" s="613"/>
      <c r="U242" s="613"/>
      <c r="V242" s="613"/>
      <c r="W242" s="613"/>
      <c r="X242" s="613"/>
      <c r="Y242" s="613"/>
      <c r="Z242" s="613"/>
      <c r="AA242" s="613"/>
      <c r="AB242" s="613"/>
      <c r="AC242" s="613"/>
      <c r="AD242" s="613"/>
      <c r="AE242" s="613"/>
      <c r="AF242" s="613"/>
      <c r="AG242" s="613"/>
      <c r="AH242" s="613"/>
      <c r="AI242" s="613"/>
      <c r="AJ242" s="613"/>
      <c r="AK242" s="613"/>
      <c r="AL242" s="613"/>
      <c r="AM242" s="613"/>
      <c r="AN242" s="613"/>
      <c r="AO242" s="613"/>
      <c r="AP242" s="613"/>
      <c r="AQ242" s="613"/>
      <c r="AR242" s="613"/>
      <c r="AS242" s="613"/>
      <c r="AT242" s="613"/>
      <c r="AU242" s="613"/>
      <c r="AV242" s="613"/>
      <c r="AW242" s="613"/>
      <c r="AX242" s="613"/>
      <c r="AY242" s="613"/>
      <c r="AZ242" s="613"/>
      <c r="BA242" s="613"/>
      <c r="BB242" s="613"/>
      <c r="BC242" s="613"/>
      <c r="BD242" s="613"/>
      <c r="BE242" s="613"/>
      <c r="BF242" s="613"/>
      <c r="BG242" s="613"/>
      <c r="BH242" s="613"/>
      <c r="BI242" s="613"/>
      <c r="BJ242" s="613"/>
      <c r="BK242" s="613"/>
      <c r="BL242" s="613"/>
      <c r="BM242" s="613"/>
      <c r="BN242" s="613"/>
      <c r="BO242" s="613"/>
      <c r="BP242" s="613"/>
      <c r="BQ242" s="613"/>
      <c r="BR242" s="613"/>
      <c r="BS242" s="613"/>
      <c r="BT242" s="613"/>
      <c r="BU242" s="613"/>
      <c r="BV242" s="613"/>
      <c r="BW242" s="613"/>
      <c r="BX242" s="613"/>
      <c r="BY242" s="613"/>
      <c r="BZ242" s="613"/>
      <c r="CA242" s="613"/>
      <c r="CB242" s="613"/>
      <c r="CC242" s="613"/>
      <c r="CD242" s="613"/>
      <c r="CE242" s="613"/>
      <c r="CF242" s="613"/>
      <c r="CG242" s="613"/>
      <c r="CH242" s="613"/>
      <c r="CI242" s="613"/>
      <c r="CJ242" s="613"/>
      <c r="CK242" s="613"/>
      <c r="CL242" s="613"/>
      <c r="CM242" s="613"/>
      <c r="CN242" s="613"/>
      <c r="CO242" s="613"/>
      <c r="CP242" s="613"/>
      <c r="CQ242" s="613"/>
      <c r="CR242" s="613"/>
      <c r="CS242" s="613"/>
      <c r="CT242" s="613"/>
      <c r="CU242" s="613"/>
      <c r="CV242" s="613"/>
      <c r="CW242" s="613"/>
      <c r="CX242" s="613"/>
      <c r="CY242" s="613"/>
      <c r="CZ242" s="613"/>
      <c r="DA242" s="613"/>
      <c r="DB242" s="613"/>
      <c r="DC242" s="613"/>
      <c r="DD242" s="613"/>
      <c r="DE242" s="613"/>
      <c r="DF242" s="613"/>
      <c r="DG242" s="613"/>
      <c r="DH242" s="613"/>
      <c r="DI242" s="613"/>
      <c r="DJ242" s="613"/>
      <c r="DK242" s="613"/>
      <c r="DL242" s="613"/>
      <c r="DM242" s="613"/>
      <c r="DN242" s="613"/>
      <c r="DO242" s="613"/>
      <c r="DP242" s="613"/>
      <c r="DQ242" s="613"/>
      <c r="DR242" s="613"/>
      <c r="DS242" s="613"/>
      <c r="DT242" s="613"/>
      <c r="DU242" s="613"/>
      <c r="DV242" s="613"/>
      <c r="DW242" s="613"/>
      <c r="DX242" s="613"/>
      <c r="DY242" s="613"/>
      <c r="DZ242" s="613"/>
      <c r="EA242" s="613"/>
      <c r="EB242" s="613"/>
      <c r="EC242" s="614"/>
      <c r="ED242" s="182" t="str">
        <f t="shared" si="4"/>
        <v>xxxxxxxxxxxxxxxxxxxxxxxxxxxxxxxxxxxxxxxxxxxxxxxxxxxxxxxxxxxxxxxxxxxxxxxxxxxxxxxxxxxxxxxxxxxxxxxxxxxxxxxxxxxxxxxxxxxxxxxxxxxxxxxx</v>
      </c>
    </row>
    <row r="243" spans="1:134" ht="13" x14ac:dyDescent="0.25">
      <c r="A243" s="191">
        <v>3220</v>
      </c>
      <c r="B243" s="227" t="s">
        <v>278</v>
      </c>
      <c r="C243" s="865">
        <f>SUMPRODUCT(SUMIF('Sch Parent Trial Balance Input'!$A:$A,'Sch Parent TB Converter'!$G243:$EC243,'Sch Parent Trial Balance Input'!C:C))</f>
        <v>0</v>
      </c>
      <c r="D243" s="865">
        <f>SUMPRODUCT(SUMIF('Sch Parent Trial Balance Input'!$A:$A,'Sch Parent TB Converter'!$G243:$EC243,'Sch Parent Trial Balance Input'!D:D))</f>
        <v>0</v>
      </c>
      <c r="E243" s="865">
        <f>SUMPRODUCT(SUMIF('Sch Parent Trial Balance Input'!$A:$A,'Sch Parent TB Converter'!$G243:$EC243,'Sch Parent Trial Balance Input'!E:E))</f>
        <v>0</v>
      </c>
      <c r="F243" s="865">
        <f>SUMPRODUCT(SUMIF('Sch Parent Trial Balance Input'!$A:$A,'Sch Parent TB Converter'!$G243:$EC243,'Sch Parent Trial Balance Input'!F:F))</f>
        <v>0</v>
      </c>
      <c r="G243" s="132"/>
      <c r="H243" s="613"/>
      <c r="I243" s="132"/>
      <c r="J243" s="132"/>
      <c r="K243" s="132"/>
      <c r="L243" s="132"/>
      <c r="M243" s="132"/>
      <c r="N243" s="132"/>
      <c r="O243" s="132"/>
      <c r="P243" s="132"/>
      <c r="Q243" s="132"/>
      <c r="R243" s="132"/>
      <c r="S243" s="132"/>
      <c r="T243" s="132"/>
      <c r="U243" s="132"/>
      <c r="V243" s="132"/>
      <c r="W243" s="132"/>
      <c r="X243" s="132"/>
      <c r="Y243" s="132"/>
      <c r="Z243" s="132"/>
      <c r="AA243" s="132"/>
      <c r="AB243" s="132"/>
      <c r="AC243" s="132"/>
      <c r="AD243" s="132"/>
      <c r="AE243" s="132"/>
      <c r="AF243" s="132"/>
      <c r="AG243" s="132"/>
      <c r="AH243" s="132"/>
      <c r="AI243" s="132"/>
      <c r="AJ243" s="132"/>
      <c r="AK243" s="132"/>
      <c r="AL243" s="132"/>
      <c r="AM243" s="132"/>
      <c r="AN243" s="132"/>
      <c r="AO243" s="132"/>
      <c r="AP243" s="132"/>
      <c r="AQ243" s="132"/>
      <c r="AR243" s="132"/>
      <c r="AS243" s="132"/>
      <c r="AT243" s="132"/>
      <c r="AU243" s="132"/>
      <c r="AV243" s="132"/>
      <c r="AW243" s="132"/>
      <c r="AX243" s="132"/>
      <c r="AY243" s="132"/>
      <c r="AZ243" s="132"/>
      <c r="BA243" s="132"/>
      <c r="BB243" s="132"/>
      <c r="BC243" s="132"/>
      <c r="BD243" s="132"/>
      <c r="BE243" s="132"/>
      <c r="BF243" s="132"/>
      <c r="BG243" s="132"/>
      <c r="BH243" s="132"/>
      <c r="BI243" s="132"/>
      <c r="BJ243" s="132"/>
      <c r="BK243" s="132"/>
      <c r="BL243" s="132"/>
      <c r="BM243" s="132"/>
      <c r="BN243" s="132"/>
      <c r="BO243" s="132"/>
      <c r="BP243" s="132"/>
      <c r="BQ243" s="132"/>
      <c r="BR243" s="132"/>
      <c r="BS243" s="132"/>
      <c r="BT243" s="132"/>
      <c r="BU243" s="132"/>
      <c r="BV243" s="132"/>
      <c r="BW243" s="132"/>
      <c r="BX243" s="132"/>
      <c r="BY243" s="132"/>
      <c r="BZ243" s="132"/>
      <c r="CA243" s="132"/>
      <c r="CB243" s="132"/>
      <c r="CC243" s="132"/>
      <c r="CD243" s="132"/>
      <c r="CE243" s="132"/>
      <c r="CF243" s="132"/>
      <c r="CG243" s="132"/>
      <c r="CH243" s="132"/>
      <c r="CI243" s="132"/>
      <c r="CJ243" s="132"/>
      <c r="CK243" s="132"/>
      <c r="CL243" s="132"/>
      <c r="CM243" s="132"/>
      <c r="CN243" s="132"/>
      <c r="CO243" s="132"/>
      <c r="CP243" s="132"/>
      <c r="CQ243" s="132"/>
      <c r="CR243" s="132"/>
      <c r="CS243" s="132"/>
      <c r="CT243" s="132"/>
      <c r="CU243" s="132"/>
      <c r="CV243" s="132"/>
      <c r="CW243" s="132"/>
      <c r="CX243" s="132"/>
      <c r="CY243" s="132"/>
      <c r="CZ243" s="132"/>
      <c r="DA243" s="132"/>
      <c r="DB243" s="132"/>
      <c r="DC243" s="132"/>
      <c r="DD243" s="132"/>
      <c r="DE243" s="132"/>
      <c r="DF243" s="132"/>
      <c r="DG243" s="132"/>
      <c r="DH243" s="132"/>
      <c r="DI243" s="132"/>
      <c r="DJ243" s="132"/>
      <c r="DK243" s="132"/>
      <c r="DL243" s="132"/>
      <c r="DM243" s="132"/>
      <c r="DN243" s="132"/>
      <c r="DO243" s="132"/>
      <c r="DP243" s="132"/>
      <c r="DQ243" s="132"/>
      <c r="DR243" s="132"/>
      <c r="DS243" s="132"/>
      <c r="DT243" s="132"/>
      <c r="DU243" s="132"/>
      <c r="DV243" s="132"/>
      <c r="DW243" s="132"/>
      <c r="DX243" s="132"/>
      <c r="DY243" s="132"/>
      <c r="DZ243" s="132"/>
      <c r="EA243" s="132"/>
      <c r="EB243" s="132"/>
      <c r="EC243" s="615"/>
      <c r="ED243" s="182" t="str">
        <f t="shared" si="4"/>
        <v>xxxxxxxxxxxxxxxxxxxxxxxxxxxxxxxxxxxxxxxxxxxxxxxxxxxxxxxxxxxxxxxxxxxxxxxxxxxxxxxxxxxxxxxxxxxxxxxxxxxxxxxxxxxxxxxxxxxxxxxxxxxxxxxx</v>
      </c>
    </row>
    <row r="244" spans="1:134" ht="13" x14ac:dyDescent="0.25">
      <c r="A244" s="191">
        <v>3230</v>
      </c>
      <c r="B244" s="227" t="s">
        <v>279</v>
      </c>
      <c r="C244" s="866">
        <f>SUMPRODUCT(SUMIF('Sch Parent Trial Balance Input'!$A:$A,'Sch Parent TB Converter'!$G244:$EC244,'Sch Parent Trial Balance Input'!C:C))</f>
        <v>0</v>
      </c>
      <c r="D244" s="866">
        <f>SUMPRODUCT(SUMIF('Sch Parent Trial Balance Input'!$A:$A,'Sch Parent TB Converter'!$G244:$EC244,'Sch Parent Trial Balance Input'!D:D))</f>
        <v>0</v>
      </c>
      <c r="E244" s="866">
        <f>SUMPRODUCT(SUMIF('Sch Parent Trial Balance Input'!$A:$A,'Sch Parent TB Converter'!$G244:$EC244,'Sch Parent Trial Balance Input'!E:E))</f>
        <v>0</v>
      </c>
      <c r="F244" s="866">
        <f>SUMPRODUCT(SUMIF('Sch Parent Trial Balance Input'!$A:$A,'Sch Parent TB Converter'!$G244:$EC244,'Sch Parent Trial Balance Input'!F:F))</f>
        <v>0</v>
      </c>
      <c r="G244" s="860"/>
      <c r="H244" s="613"/>
      <c r="I244" s="132"/>
      <c r="J244" s="132"/>
      <c r="K244" s="132"/>
      <c r="L244" s="132"/>
      <c r="M244" s="132"/>
      <c r="N244" s="132"/>
      <c r="O244" s="132"/>
      <c r="P244" s="132"/>
      <c r="Q244" s="132"/>
      <c r="R244" s="132"/>
      <c r="S244" s="132"/>
      <c r="T244" s="132"/>
      <c r="U244" s="132"/>
      <c r="V244" s="132"/>
      <c r="W244" s="132"/>
      <c r="X244" s="132"/>
      <c r="Y244" s="132"/>
      <c r="Z244" s="132"/>
      <c r="AA244" s="132"/>
      <c r="AB244" s="132"/>
      <c r="AC244" s="132"/>
      <c r="AD244" s="132"/>
      <c r="AE244" s="132"/>
      <c r="AF244" s="132"/>
      <c r="AG244" s="132"/>
      <c r="AH244" s="132"/>
      <c r="AI244" s="132"/>
      <c r="AJ244" s="132"/>
      <c r="AK244" s="132"/>
      <c r="AL244" s="132"/>
      <c r="AM244" s="132"/>
      <c r="AN244" s="132"/>
      <c r="AO244" s="132"/>
      <c r="AP244" s="132"/>
      <c r="AQ244" s="132"/>
      <c r="AR244" s="132"/>
      <c r="AS244" s="132"/>
      <c r="AT244" s="132"/>
      <c r="AU244" s="132"/>
      <c r="AV244" s="132"/>
      <c r="AW244" s="132"/>
      <c r="AX244" s="132"/>
      <c r="AY244" s="132"/>
      <c r="AZ244" s="132"/>
      <c r="BA244" s="132"/>
      <c r="BB244" s="132"/>
      <c r="BC244" s="132"/>
      <c r="BD244" s="132"/>
      <c r="BE244" s="132"/>
      <c r="BF244" s="132"/>
      <c r="BG244" s="132"/>
      <c r="BH244" s="132"/>
      <c r="BI244" s="132"/>
      <c r="BJ244" s="132"/>
      <c r="BK244" s="132"/>
      <c r="BL244" s="132"/>
      <c r="BM244" s="132"/>
      <c r="BN244" s="132"/>
      <c r="BO244" s="132"/>
      <c r="BP244" s="132"/>
      <c r="BQ244" s="132"/>
      <c r="BR244" s="132"/>
      <c r="BS244" s="132"/>
      <c r="BT244" s="132"/>
      <c r="BU244" s="132"/>
      <c r="BV244" s="132"/>
      <c r="BW244" s="132"/>
      <c r="BX244" s="132"/>
      <c r="BY244" s="132"/>
      <c r="BZ244" s="132"/>
      <c r="CA244" s="132"/>
      <c r="CB244" s="132"/>
      <c r="CC244" s="132"/>
      <c r="CD244" s="132"/>
      <c r="CE244" s="132"/>
      <c r="CF244" s="132"/>
      <c r="CG244" s="132"/>
      <c r="CH244" s="132"/>
      <c r="CI244" s="132"/>
      <c r="CJ244" s="132"/>
      <c r="CK244" s="132"/>
      <c r="CL244" s="132"/>
      <c r="CM244" s="132"/>
      <c r="CN244" s="132"/>
      <c r="CO244" s="132"/>
      <c r="CP244" s="132"/>
      <c r="CQ244" s="132"/>
      <c r="CR244" s="132"/>
      <c r="CS244" s="132"/>
      <c r="CT244" s="132"/>
      <c r="CU244" s="132"/>
      <c r="CV244" s="132"/>
      <c r="CW244" s="132"/>
      <c r="CX244" s="132"/>
      <c r="CY244" s="132"/>
      <c r="CZ244" s="132"/>
      <c r="DA244" s="132"/>
      <c r="DB244" s="132"/>
      <c r="DC244" s="132"/>
      <c r="DD244" s="132"/>
      <c r="DE244" s="132"/>
      <c r="DF244" s="132"/>
      <c r="DG244" s="132"/>
      <c r="DH244" s="132"/>
      <c r="DI244" s="132"/>
      <c r="DJ244" s="132"/>
      <c r="DK244" s="132"/>
      <c r="DL244" s="132"/>
      <c r="DM244" s="132"/>
      <c r="DN244" s="132"/>
      <c r="DO244" s="132"/>
      <c r="DP244" s="132"/>
      <c r="DQ244" s="132"/>
      <c r="DR244" s="132"/>
      <c r="DS244" s="132"/>
      <c r="DT244" s="132"/>
      <c r="DU244" s="132"/>
      <c r="DV244" s="132"/>
      <c r="DW244" s="132"/>
      <c r="DX244" s="132"/>
      <c r="DY244" s="132"/>
      <c r="DZ244" s="132"/>
      <c r="EA244" s="132"/>
      <c r="EB244" s="132"/>
      <c r="EC244" s="615"/>
      <c r="ED244" s="182" t="str">
        <f t="shared" si="4"/>
        <v>xxxxxxxxxxxxxxxxxxxxxxxxxxxxxxxxxxxxxxxxxxxxxxxxxxxxxxxxxxxxxxxxxxxxxxxxxxxxxxxxxxxxxxxxxxxxxxxxxxxxxxxxxxxxxxxxxxxxxxxxxxxxxxxx</v>
      </c>
    </row>
    <row r="245" spans="1:134" ht="13" x14ac:dyDescent="0.25">
      <c r="A245" s="191">
        <v>3240</v>
      </c>
      <c r="B245" s="227" t="s">
        <v>280</v>
      </c>
      <c r="C245" s="866">
        <f>SUMPRODUCT(SUMIF('Sch Parent Trial Balance Input'!$A:$A,'Sch Parent TB Converter'!$G245:$EC245,'Sch Parent Trial Balance Input'!C:C))</f>
        <v>0</v>
      </c>
      <c r="D245" s="866">
        <f>SUMPRODUCT(SUMIF('Sch Parent Trial Balance Input'!$A:$A,'Sch Parent TB Converter'!$G245:$EC245,'Sch Parent Trial Balance Input'!D:D))</f>
        <v>0</v>
      </c>
      <c r="E245" s="866">
        <f>SUMPRODUCT(SUMIF('Sch Parent Trial Balance Input'!$A:$A,'Sch Parent TB Converter'!$G245:$EC245,'Sch Parent Trial Balance Input'!E:E))</f>
        <v>0</v>
      </c>
      <c r="F245" s="866">
        <f>SUMPRODUCT(SUMIF('Sch Parent Trial Balance Input'!$A:$A,'Sch Parent TB Converter'!$G245:$EC245,'Sch Parent Trial Balance Input'!F:F))</f>
        <v>0</v>
      </c>
      <c r="G245" s="860"/>
      <c r="H245" s="613"/>
      <c r="I245" s="132"/>
      <c r="J245" s="132"/>
      <c r="K245" s="132"/>
      <c r="L245" s="132"/>
      <c r="M245" s="132"/>
      <c r="N245" s="132"/>
      <c r="O245" s="132"/>
      <c r="P245" s="132"/>
      <c r="Q245" s="132"/>
      <c r="R245" s="132"/>
      <c r="S245" s="132"/>
      <c r="T245" s="132"/>
      <c r="U245" s="132"/>
      <c r="V245" s="132"/>
      <c r="W245" s="132"/>
      <c r="X245" s="132"/>
      <c r="Y245" s="132"/>
      <c r="Z245" s="132"/>
      <c r="AA245" s="132"/>
      <c r="AB245" s="132"/>
      <c r="AC245" s="132"/>
      <c r="AD245" s="132"/>
      <c r="AE245" s="132"/>
      <c r="AF245" s="132"/>
      <c r="AG245" s="132"/>
      <c r="AH245" s="132"/>
      <c r="AI245" s="132"/>
      <c r="AJ245" s="132"/>
      <c r="AK245" s="132"/>
      <c r="AL245" s="132"/>
      <c r="AM245" s="132"/>
      <c r="AN245" s="132"/>
      <c r="AO245" s="132"/>
      <c r="AP245" s="132"/>
      <c r="AQ245" s="132"/>
      <c r="AR245" s="132"/>
      <c r="AS245" s="132"/>
      <c r="AT245" s="132"/>
      <c r="AU245" s="132"/>
      <c r="AV245" s="132"/>
      <c r="AW245" s="132"/>
      <c r="AX245" s="132"/>
      <c r="AY245" s="132"/>
      <c r="AZ245" s="132"/>
      <c r="BA245" s="132"/>
      <c r="BB245" s="132"/>
      <c r="BC245" s="132"/>
      <c r="BD245" s="132"/>
      <c r="BE245" s="132"/>
      <c r="BF245" s="132"/>
      <c r="BG245" s="132"/>
      <c r="BH245" s="132"/>
      <c r="BI245" s="132"/>
      <c r="BJ245" s="132"/>
      <c r="BK245" s="132"/>
      <c r="BL245" s="132"/>
      <c r="BM245" s="132"/>
      <c r="BN245" s="132"/>
      <c r="BO245" s="132"/>
      <c r="BP245" s="132"/>
      <c r="BQ245" s="132"/>
      <c r="BR245" s="132"/>
      <c r="BS245" s="132"/>
      <c r="BT245" s="132"/>
      <c r="BU245" s="132"/>
      <c r="BV245" s="132"/>
      <c r="BW245" s="132"/>
      <c r="BX245" s="132"/>
      <c r="BY245" s="132"/>
      <c r="BZ245" s="132"/>
      <c r="CA245" s="132"/>
      <c r="CB245" s="132"/>
      <c r="CC245" s="132"/>
      <c r="CD245" s="132"/>
      <c r="CE245" s="132"/>
      <c r="CF245" s="132"/>
      <c r="CG245" s="132"/>
      <c r="CH245" s="132"/>
      <c r="CI245" s="132"/>
      <c r="CJ245" s="132"/>
      <c r="CK245" s="132"/>
      <c r="CL245" s="132"/>
      <c r="CM245" s="132"/>
      <c r="CN245" s="132"/>
      <c r="CO245" s="132"/>
      <c r="CP245" s="132"/>
      <c r="CQ245" s="132"/>
      <c r="CR245" s="132"/>
      <c r="CS245" s="132"/>
      <c r="CT245" s="132"/>
      <c r="CU245" s="132"/>
      <c r="CV245" s="132"/>
      <c r="CW245" s="132"/>
      <c r="CX245" s="132"/>
      <c r="CY245" s="132"/>
      <c r="CZ245" s="132"/>
      <c r="DA245" s="132"/>
      <c r="DB245" s="132"/>
      <c r="DC245" s="132"/>
      <c r="DD245" s="132"/>
      <c r="DE245" s="132"/>
      <c r="DF245" s="132"/>
      <c r="DG245" s="132"/>
      <c r="DH245" s="132"/>
      <c r="DI245" s="132"/>
      <c r="DJ245" s="132"/>
      <c r="DK245" s="132"/>
      <c r="DL245" s="132"/>
      <c r="DM245" s="132"/>
      <c r="DN245" s="132"/>
      <c r="DO245" s="132"/>
      <c r="DP245" s="132"/>
      <c r="DQ245" s="132"/>
      <c r="DR245" s="132"/>
      <c r="DS245" s="132"/>
      <c r="DT245" s="132"/>
      <c r="DU245" s="132"/>
      <c r="DV245" s="132"/>
      <c r="DW245" s="132"/>
      <c r="DX245" s="132"/>
      <c r="DY245" s="132"/>
      <c r="DZ245" s="132"/>
      <c r="EA245" s="132"/>
      <c r="EB245" s="132"/>
      <c r="EC245" s="615"/>
      <c r="ED245" s="182" t="str">
        <f t="shared" si="4"/>
        <v>xxxxxxxxxxxxxxxxxxxxxxxxxxxxxxxxxxxxxxxxxxxxxxxxxxxxxxxxxxxxxxxxxxxxxxxxxxxxxxxxxxxxxxxxxxxxxxxxxxxxxxxxxxxxxxxxxxxxxxxxxxxxxxxx</v>
      </c>
    </row>
    <row r="246" spans="1:134" x14ac:dyDescent="0.25">
      <c r="A246" s="191">
        <v>3200</v>
      </c>
      <c r="B246" s="227" t="s">
        <v>281</v>
      </c>
      <c r="C246" s="865">
        <f>SUMPRODUCT(SUMIF('Sch Parent Trial Balance Input'!$A:$A,'Sch Parent TB Converter'!$G246:$EC246,'Sch Parent Trial Balance Input'!C:C))</f>
        <v>0</v>
      </c>
      <c r="D246" s="865">
        <f>SUMPRODUCT(SUMIF('Sch Parent Trial Balance Input'!$A:$A,'Sch Parent TB Converter'!$G246:$EC246,'Sch Parent Trial Balance Input'!D:D))</f>
        <v>0</v>
      </c>
      <c r="E246" s="865">
        <f>SUMPRODUCT(SUMIF('Sch Parent Trial Balance Input'!$A:$A,'Sch Parent TB Converter'!$G246:$EC246,'Sch Parent Trial Balance Input'!E:E))</f>
        <v>0</v>
      </c>
      <c r="F246" s="865">
        <f>SUMPRODUCT(SUMIF('Sch Parent Trial Balance Input'!$A:$A,'Sch Parent TB Converter'!$G246:$EC246,'Sch Parent Trial Balance Input'!F:F))</f>
        <v>0</v>
      </c>
      <c r="G246" s="132"/>
      <c r="H246" s="132"/>
      <c r="J246" s="132"/>
      <c r="K246" s="132"/>
      <c r="L246" s="132"/>
      <c r="M246" s="132"/>
      <c r="N246" s="132"/>
      <c r="O246" s="132"/>
      <c r="P246" s="132"/>
      <c r="Q246" s="132"/>
      <c r="R246" s="132"/>
      <c r="S246" s="132"/>
      <c r="T246" s="132"/>
      <c r="U246" s="132"/>
      <c r="V246" s="132"/>
      <c r="W246" s="132"/>
      <c r="X246" s="132"/>
      <c r="Y246" s="132"/>
      <c r="Z246" s="132"/>
      <c r="AA246" s="132"/>
      <c r="AB246" s="132"/>
      <c r="AC246" s="132"/>
      <c r="AD246" s="132"/>
      <c r="AE246" s="132"/>
      <c r="AF246" s="132"/>
      <c r="AG246" s="132"/>
      <c r="AH246" s="132"/>
      <c r="AI246" s="132"/>
      <c r="AJ246" s="132"/>
      <c r="AK246" s="132"/>
      <c r="AL246" s="132"/>
      <c r="AM246" s="132"/>
      <c r="AN246" s="132"/>
      <c r="AO246" s="132"/>
      <c r="AP246" s="132"/>
      <c r="AQ246" s="132"/>
      <c r="AR246" s="132"/>
      <c r="AS246" s="132"/>
      <c r="AT246" s="132"/>
      <c r="AU246" s="132"/>
      <c r="AV246" s="132"/>
      <c r="AW246" s="132"/>
      <c r="AX246" s="132"/>
      <c r="AY246" s="132"/>
      <c r="AZ246" s="132"/>
      <c r="BA246" s="132"/>
      <c r="BB246" s="132"/>
      <c r="BC246" s="132"/>
      <c r="BD246" s="132"/>
      <c r="BE246" s="132"/>
      <c r="BF246" s="132"/>
      <c r="BG246" s="132"/>
      <c r="BH246" s="132"/>
      <c r="BI246" s="132"/>
      <c r="BJ246" s="132"/>
      <c r="BK246" s="132"/>
      <c r="BL246" s="132"/>
      <c r="BM246" s="132"/>
      <c r="BN246" s="132"/>
      <c r="BO246" s="132"/>
      <c r="BP246" s="132"/>
      <c r="BQ246" s="132"/>
      <c r="BR246" s="132"/>
      <c r="BS246" s="132"/>
      <c r="BT246" s="132"/>
      <c r="BU246" s="132"/>
      <c r="BV246" s="132"/>
      <c r="BW246" s="132"/>
      <c r="BX246" s="132"/>
      <c r="BY246" s="132"/>
      <c r="BZ246" s="132"/>
      <c r="CA246" s="132"/>
      <c r="CB246" s="132"/>
      <c r="CC246" s="132"/>
      <c r="CD246" s="132"/>
      <c r="CE246" s="132"/>
      <c r="CF246" s="132"/>
      <c r="CG246" s="132"/>
      <c r="CH246" s="132"/>
      <c r="CI246" s="132"/>
      <c r="CJ246" s="132"/>
      <c r="CK246" s="132"/>
      <c r="CL246" s="132"/>
      <c r="CM246" s="132"/>
      <c r="CN246" s="132"/>
      <c r="CO246" s="132"/>
      <c r="CP246" s="132"/>
      <c r="CQ246" s="132"/>
      <c r="CR246" s="132"/>
      <c r="CS246" s="132"/>
      <c r="CT246" s="132"/>
      <c r="CU246" s="132"/>
      <c r="CV246" s="132"/>
      <c r="CW246" s="132"/>
      <c r="CX246" s="132"/>
      <c r="CY246" s="132"/>
      <c r="CZ246" s="132"/>
      <c r="DA246" s="132"/>
      <c r="DB246" s="132"/>
      <c r="DC246" s="132"/>
      <c r="DD246" s="132"/>
      <c r="DE246" s="132"/>
      <c r="DF246" s="132"/>
      <c r="DG246" s="132"/>
      <c r="DH246" s="132"/>
      <c r="DI246" s="132"/>
      <c r="DJ246" s="132"/>
      <c r="DK246" s="132"/>
      <c r="DL246" s="132"/>
      <c r="DM246" s="132"/>
      <c r="DN246" s="132"/>
      <c r="DO246" s="132"/>
      <c r="DP246" s="132"/>
      <c r="DQ246" s="132"/>
      <c r="DR246" s="132"/>
      <c r="DS246" s="132"/>
      <c r="DT246" s="132"/>
      <c r="DU246" s="132"/>
      <c r="DV246" s="132"/>
      <c r="DW246" s="132"/>
      <c r="DX246" s="132"/>
      <c r="DY246" s="132"/>
      <c r="DZ246" s="132"/>
      <c r="EA246" s="132"/>
      <c r="EB246" s="132"/>
      <c r="EC246" s="615"/>
      <c r="ED246" s="182" t="str">
        <f>CONCATENATE("x",G246,"x",H246,"x",H247,"x",J246,"x",K246,"x",L246,"x",M246,"x",N246,"x",O246,"x",P246,"x",Q246,"x",R246,"x",S246,"x",T246,"x",U246,"x",V246,"x",W246,"x",X246,"x",Y246,"x",Z246,"x",AA246,"x",AB246,"x",AC246,"x",AD246,"x",AE246,"x",AF246,"x",AG246,"x",AH246,"x",AI246,"x",AJ246,"x",AK246,"x",AL246,"x",AM246,"x",AN246,"x",AO246,"x",AP246,"x",AQ246,"x",AR246,"x",AS246,"x",AT246,"x",AU246,"x",AV246,"x",AW246,"x",AX246,"x",AY246,"x",AZ246,"x",BA246,"x",BB246,"x",BC246,"x",BD246,"x",BE246,"x",BF246,"x",BG246,"x",BH246,"x",BI246,"x",BJ246,"x",BK246,"x",BL246,"x",BM246,"x",BN246,"x",BO246,"x",BP246,"x",BQ246,"x",BR246,"x",BS246,"x",BT246,"x",BU246,"x",BV246,"x",BW246,"x",BX246,"x",BY246,"x",BZ246,"x",CA246,"x",CB246,"x",CC246,"x",CD246,"x",CE246,"x",CF246,"x",CG246,"x",CH246,"x",CI246,"x",CJ246,"x",CK246,"x",CL246,"x",CM246,"x",CN246,"x",CO246,"x",CP246,"x",CQ246,"x",CR246,"x",CS246,"x",CT246,"x",CU246,"x",CV246,"x",CW246,"x",CX246,"x",CY246,"x",CZ246,"x",DA246,"x",DB246,"x",DC246,"x",DD246,"x",DE246,"x",DF246,"x",DG246,"x",DH246,"x",DI246,"x",DJ246,"x",DK246,"x",DL246,"x",DM246,"x",DN246,"x",DO246,"x",DP246,"x",DQ246,"x",DR246,"x",DS246,"x",DT246,"x",DU246,"x",DV246,"x",DW246,"x",DX246,"x",DY246,"x",DZ246,"x",EA246,"x",EB246,"x",EC246,"x")</f>
        <v>xxxxxxxxxxxxxxxxxxxxxxxxxxxxxxxxxxxxxxxxxxxxxxxxxxxxxxxxxxxxxxxxxxxxxxxxxxxxxxxxxxxxxxxxxxxxxxxxxxxxxxxxxxxxxxxxxxxxxxxxxxxxxxxx</v>
      </c>
    </row>
    <row r="247" spans="1:134" x14ac:dyDescent="0.25">
      <c r="A247" s="191">
        <v>3202</v>
      </c>
      <c r="B247" s="227" t="s">
        <v>282</v>
      </c>
      <c r="C247" s="865">
        <f>SUMPRODUCT(SUMIF('Sch Parent Trial Balance Input'!$A:$A,'Sch Parent TB Converter'!$G247:$EC247,'Sch Parent Trial Balance Input'!C:C))</f>
        <v>0</v>
      </c>
      <c r="D247" s="865">
        <f>SUMPRODUCT(SUMIF('Sch Parent Trial Balance Input'!$A:$A,'Sch Parent TB Converter'!$G247:$EC247,'Sch Parent Trial Balance Input'!D:D))</f>
        <v>0</v>
      </c>
      <c r="E247" s="865">
        <f>SUMPRODUCT(SUMIF('Sch Parent Trial Balance Input'!$A:$A,'Sch Parent TB Converter'!$G247:$EC247,'Sch Parent Trial Balance Input'!E:E))</f>
        <v>0</v>
      </c>
      <c r="F247" s="865">
        <f>SUMPRODUCT(SUMIF('Sch Parent Trial Balance Input'!$A:$A,'Sch Parent TB Converter'!$G247:$EC247,'Sch Parent Trial Balance Input'!F:F))</f>
        <v>0</v>
      </c>
      <c r="G247" s="132"/>
      <c r="H247" s="132"/>
      <c r="I247" s="132"/>
      <c r="J247" s="132"/>
      <c r="K247" s="132"/>
      <c r="L247" s="132"/>
      <c r="M247" s="132"/>
      <c r="N247" s="132"/>
      <c r="O247" s="132"/>
      <c r="P247" s="132"/>
      <c r="Q247" s="132"/>
      <c r="R247" s="132"/>
      <c r="S247" s="132"/>
      <c r="T247" s="132"/>
      <c r="U247" s="132"/>
      <c r="V247" s="132"/>
      <c r="W247" s="132"/>
      <c r="X247" s="132"/>
      <c r="Y247" s="132"/>
      <c r="Z247" s="132"/>
      <c r="AA247" s="132"/>
      <c r="AB247" s="132"/>
      <c r="AC247" s="132"/>
      <c r="AD247" s="132"/>
      <c r="AE247" s="132"/>
      <c r="AF247" s="132"/>
      <c r="AG247" s="132"/>
      <c r="AH247" s="132"/>
      <c r="AI247" s="132"/>
      <c r="AJ247" s="132"/>
      <c r="AK247" s="132"/>
      <c r="AL247" s="132"/>
      <c r="AM247" s="132"/>
      <c r="AN247" s="132"/>
      <c r="AO247" s="132"/>
      <c r="AP247" s="132"/>
      <c r="AQ247" s="132"/>
      <c r="AR247" s="132"/>
      <c r="AS247" s="132"/>
      <c r="AT247" s="132"/>
      <c r="AU247" s="132"/>
      <c r="AV247" s="132"/>
      <c r="AW247" s="132"/>
      <c r="AX247" s="132"/>
      <c r="AY247" s="132"/>
      <c r="AZ247" s="132"/>
      <c r="BA247" s="132"/>
      <c r="BB247" s="132"/>
      <c r="BC247" s="132"/>
      <c r="BD247" s="132"/>
      <c r="BE247" s="132"/>
      <c r="BF247" s="132"/>
      <c r="BG247" s="132"/>
      <c r="BH247" s="132"/>
      <c r="BI247" s="132"/>
      <c r="BJ247" s="132"/>
      <c r="BK247" s="132"/>
      <c r="BL247" s="132"/>
      <c r="BM247" s="132"/>
      <c r="BN247" s="132"/>
      <c r="BO247" s="132"/>
      <c r="BP247" s="132"/>
      <c r="BQ247" s="132"/>
      <c r="BR247" s="132"/>
      <c r="BS247" s="132"/>
      <c r="BT247" s="132"/>
      <c r="BU247" s="132"/>
      <c r="BV247" s="132"/>
      <c r="BW247" s="132"/>
      <c r="BX247" s="132"/>
      <c r="BY247" s="132"/>
      <c r="BZ247" s="132"/>
      <c r="CA247" s="132"/>
      <c r="CB247" s="132"/>
      <c r="CC247" s="132"/>
      <c r="CD247" s="132"/>
      <c r="CE247" s="132"/>
      <c r="CF247" s="132"/>
      <c r="CG247" s="132"/>
      <c r="CH247" s="132"/>
      <c r="CI247" s="132"/>
      <c r="CJ247" s="132"/>
      <c r="CK247" s="132"/>
      <c r="CL247" s="132"/>
      <c r="CM247" s="132"/>
      <c r="CN247" s="132"/>
      <c r="CO247" s="132"/>
      <c r="CP247" s="132"/>
      <c r="CQ247" s="132"/>
      <c r="CR247" s="132"/>
      <c r="CS247" s="132"/>
      <c r="CT247" s="132"/>
      <c r="CU247" s="132"/>
      <c r="CV247" s="132"/>
      <c r="CW247" s="132"/>
      <c r="CX247" s="132"/>
      <c r="CY247" s="132"/>
      <c r="CZ247" s="132"/>
      <c r="DA247" s="132"/>
      <c r="DB247" s="132"/>
      <c r="DC247" s="132"/>
      <c r="DD247" s="132"/>
      <c r="DE247" s="132"/>
      <c r="DF247" s="132"/>
      <c r="DG247" s="132"/>
      <c r="DH247" s="132"/>
      <c r="DI247" s="132"/>
      <c r="DJ247" s="132"/>
      <c r="DK247" s="132"/>
      <c r="DL247" s="132"/>
      <c r="DM247" s="132"/>
      <c r="DN247" s="132"/>
      <c r="DO247" s="132"/>
      <c r="DP247" s="132"/>
      <c r="DQ247" s="132"/>
      <c r="DR247" s="132"/>
      <c r="DS247" s="132"/>
      <c r="DT247" s="132"/>
      <c r="DU247" s="132"/>
      <c r="DV247" s="132"/>
      <c r="DW247" s="132"/>
      <c r="DX247" s="132"/>
      <c r="DY247" s="132"/>
      <c r="DZ247" s="132"/>
      <c r="EA247" s="132"/>
      <c r="EB247" s="132"/>
      <c r="EC247" s="615"/>
      <c r="ED247" s="182" t="str">
        <f>CONCATENATE("x",G247,"x",H247,"x",H248,"x",J247,"x",K247,"x",L247,"x",M247,"x",N247,"x",O247,"x",P247,"x",Q247,"x",R247,"x",S247,"x",T247,"x",U247,"x",V247,"x",W247,"x",X247,"x",Y247,"x",Z247,"x",AA247,"x",AB247,"x",AC247,"x",AD247,"x",AE247,"x",AF247,"x",AG247,"x",AH247,"x",AI247,"x",AJ247,"x",AK247,"x",AL247,"x",AM247,"x",AN247,"x",AO247,"x",AP247,"x",AQ247,"x",AR247,"x",AS247,"x",AT247,"x",AU247,"x",AV247,"x",AW247,"x",AX247,"x",AY247,"x",AZ247,"x",BA247,"x",BB247,"x",BC247,"x",BD247,"x",BE247,"x",BF247,"x",BG247,"x",BH247,"x",BI247,"x",BJ247,"x",BK247,"x",BL247,"x",BM247,"x",BN247,"x",BO247,"x",BP247,"x",BQ247,"x",BR247,"x",BS247,"x",BT247,"x",BU247,"x",BV247,"x",BW247,"x",BX247,"x",BY247,"x",BZ247,"x",CA247,"x",CB247,"x",CC247,"x",CD247,"x",CE247,"x",CF247,"x",CG247,"x",CH247,"x",CI247,"x",CJ247,"x",CK247,"x",CL247,"x",CM247,"x",CN247,"x",CO247,"x",CP247,"x",CQ247,"x",CR247,"x",CS247,"x",CT247,"x",CU247,"x",CV247,"x",CW247,"x",CX247,"x",CY247,"x",CZ247,"x",DA247,"x",DB247,"x",DC247,"x",DD247,"x",DE247,"x",DF247,"x",DG247,"x",DH247,"x",DI247,"x",DJ247,"x",DK247,"x",DL247,"x",DM247,"x",DN247,"x",DO247,"x",DP247,"x",DQ247,"x",DR247,"x",DS247,"x",DT247,"x",DU247,"x",DV247,"x",DW247,"x",DX247,"x",DY247,"x",DZ247,"x",EA247,"x",EB247,"x",EC247,"x")</f>
        <v>xxxxxxxxxxxxxxxxxxxxxxxxxxxxxxxxxxxxxxxxxxxxxxxxxxxxxxxxxxxxxxxxxxxxxxxxxxxxxxxxxxxxxxxxxxxxxxxxxxxxxxxxxxxxxxxxxxxxxxxxxxxxxxxx</v>
      </c>
    </row>
    <row r="248" spans="1:134" x14ac:dyDescent="0.25">
      <c r="A248" s="442"/>
      <c r="B248" s="588"/>
      <c r="C248" s="872"/>
      <c r="D248" s="873"/>
      <c r="E248" s="873"/>
      <c r="F248" s="873"/>
      <c r="G248" s="637"/>
      <c r="H248" s="637"/>
      <c r="I248" s="637"/>
      <c r="J248" s="637"/>
      <c r="K248" s="637"/>
      <c r="L248" s="637"/>
      <c r="M248" s="637"/>
      <c r="N248" s="637"/>
      <c r="O248" s="637"/>
      <c r="P248" s="637"/>
      <c r="Q248" s="637"/>
      <c r="R248" s="637"/>
      <c r="S248" s="637"/>
      <c r="T248" s="637"/>
      <c r="U248" s="637"/>
      <c r="V248" s="637"/>
      <c r="W248" s="637"/>
      <c r="X248" s="637"/>
      <c r="Y248" s="637"/>
      <c r="Z248" s="637"/>
      <c r="AA248" s="637"/>
      <c r="AB248" s="637"/>
      <c r="AC248" s="637"/>
      <c r="AD248" s="637"/>
      <c r="AE248" s="637"/>
      <c r="AF248" s="637"/>
      <c r="AG248" s="637"/>
      <c r="AH248" s="637"/>
      <c r="AI248" s="637"/>
      <c r="AJ248" s="637"/>
      <c r="AK248" s="637"/>
      <c r="AL248" s="637"/>
      <c r="AM248" s="637"/>
      <c r="AN248" s="637"/>
      <c r="AO248" s="637"/>
      <c r="AP248" s="637"/>
      <c r="AQ248" s="637"/>
      <c r="AR248" s="637"/>
      <c r="AS248" s="637"/>
      <c r="AT248" s="637"/>
      <c r="AU248" s="637"/>
      <c r="AV248" s="637"/>
      <c r="AW248" s="637"/>
      <c r="AX248" s="637"/>
      <c r="AY248" s="637"/>
      <c r="AZ248" s="637"/>
      <c r="BA248" s="637"/>
      <c r="BB248" s="637"/>
      <c r="BC248" s="637"/>
      <c r="BD248" s="637"/>
      <c r="BE248" s="637"/>
      <c r="BF248" s="637"/>
      <c r="BG248" s="637"/>
      <c r="BH248" s="637"/>
      <c r="BI248" s="637"/>
      <c r="BJ248" s="637"/>
      <c r="BK248" s="637"/>
      <c r="BL248" s="637"/>
      <c r="BM248" s="637"/>
      <c r="BN248" s="637"/>
      <c r="BO248" s="637"/>
      <c r="BP248" s="637"/>
      <c r="BQ248" s="637"/>
      <c r="BR248" s="637"/>
      <c r="BS248" s="637"/>
      <c r="BT248" s="637"/>
      <c r="BU248" s="637"/>
      <c r="BV248" s="637"/>
      <c r="BW248" s="637"/>
      <c r="BX248" s="637"/>
      <c r="BY248" s="637"/>
      <c r="BZ248" s="637"/>
      <c r="CA248" s="637"/>
      <c r="CB248" s="637"/>
      <c r="CC248" s="637"/>
      <c r="CD248" s="637"/>
      <c r="CE248" s="637"/>
      <c r="CF248" s="637"/>
      <c r="CG248" s="637"/>
      <c r="CH248" s="637"/>
      <c r="CI248" s="637"/>
      <c r="CJ248" s="637"/>
      <c r="CK248" s="637"/>
      <c r="CL248" s="637"/>
      <c r="CM248" s="637"/>
      <c r="CN248" s="637"/>
      <c r="CO248" s="637"/>
      <c r="CP248" s="637"/>
      <c r="CQ248" s="637"/>
      <c r="CR248" s="637"/>
      <c r="CS248" s="637"/>
      <c r="CT248" s="637"/>
      <c r="CU248" s="637"/>
      <c r="CV248" s="637"/>
      <c r="CW248" s="637"/>
      <c r="CX248" s="637"/>
      <c r="CY248" s="637"/>
      <c r="CZ248" s="637"/>
      <c r="DA248" s="637"/>
      <c r="DB248" s="637"/>
      <c r="DC248" s="637"/>
      <c r="DD248" s="637"/>
      <c r="DE248" s="637"/>
      <c r="DF248" s="637"/>
      <c r="DG248" s="637"/>
      <c r="DH248" s="637"/>
      <c r="DI248" s="637"/>
      <c r="DJ248" s="637"/>
      <c r="DK248" s="637"/>
      <c r="DL248" s="637"/>
      <c r="DM248" s="637"/>
      <c r="DN248" s="637"/>
      <c r="DO248" s="637"/>
      <c r="DP248" s="637"/>
      <c r="DQ248" s="637"/>
      <c r="DR248" s="637"/>
      <c r="DS248" s="637"/>
      <c r="DT248" s="637"/>
      <c r="DU248" s="637"/>
      <c r="DV248" s="637"/>
      <c r="DW248" s="637"/>
      <c r="DX248" s="637"/>
      <c r="DY248" s="637"/>
      <c r="DZ248" s="637"/>
      <c r="EA248" s="637"/>
      <c r="EB248" s="637"/>
      <c r="EC248" s="638"/>
      <c r="ED248" s="182" t="str">
        <f t="shared" si="4"/>
        <v>xxxxxxxxxxxxxxxxxxxxxxxxxxxxxxxxxxxxxxxxxxxxxxxxxxxxxxxxxxxxxxxxxxxxxxxxxxxxxxxxxxxxxxxxxxxxxxxxxxxxxxxxxxxxxxxxxxxxxxxxxxxxxxxx</v>
      </c>
    </row>
    <row r="249" spans="1:134" x14ac:dyDescent="0.25">
      <c r="B249" s="5"/>
      <c r="C249" s="5"/>
      <c r="D249" s="404"/>
      <c r="E249" s="404"/>
      <c r="F249" s="660"/>
      <c r="G249" s="185"/>
    </row>
  </sheetData>
  <mergeCells count="4">
    <mergeCell ref="A8:F8"/>
    <mergeCell ref="A2:F3"/>
    <mergeCell ref="A6:F6"/>
    <mergeCell ref="A10:F10"/>
  </mergeCells>
  <conditionalFormatting sqref="C12:G12">
    <cfRule type="containsText" dxfId="108" priority="3" operator="containsText" text="Does Not">
      <formula>NOT(ISERROR(SEARCH("Does Not",C12)))</formula>
    </cfRule>
    <cfRule type="containsText" dxfId="107" priority="4" operator="containsText" text="Balances">
      <formula>NOT(ISERROR(SEARCH("Balances",C12)))</formula>
    </cfRule>
  </conditionalFormatting>
  <conditionalFormatting sqref="G12">
    <cfRule type="containsText" dxfId="106" priority="1" operator="containsText" text="Codes Excluded">
      <formula>NOT(ISERROR(SEARCH("Codes Excluded",G12)))</formula>
    </cfRule>
    <cfRule type="containsText" dxfId="105" priority="2" operator="containsText" text="Codes Agree">
      <formula>NOT(ISERROR(SEARCH("Codes Agree",G12)))</formula>
    </cfRule>
    <cfRule type="duplicateValues" dxfId="104" priority="5"/>
  </conditionalFormatting>
  <conditionalFormatting sqref="G19">
    <cfRule type="duplicateValues" dxfId="103" priority="14"/>
  </conditionalFormatting>
  <conditionalFormatting sqref="G105">
    <cfRule type="duplicateValues" dxfId="102" priority="11"/>
  </conditionalFormatting>
  <conditionalFormatting sqref="G135:G137">
    <cfRule type="duplicateValues" dxfId="101" priority="39"/>
  </conditionalFormatting>
  <conditionalFormatting sqref="G141">
    <cfRule type="duplicateValues" dxfId="100" priority="38"/>
  </conditionalFormatting>
  <conditionalFormatting sqref="G173:G175">
    <cfRule type="duplicateValues" dxfId="99" priority="491"/>
  </conditionalFormatting>
  <conditionalFormatting sqref="G187:G188">
    <cfRule type="duplicateValues" dxfId="98" priority="32"/>
  </conditionalFormatting>
  <conditionalFormatting sqref="G189:G190">
    <cfRule type="duplicateValues" dxfId="97" priority="835"/>
  </conditionalFormatting>
  <conditionalFormatting sqref="G194:G197">
    <cfRule type="duplicateValues" dxfId="96" priority="251"/>
  </conditionalFormatting>
  <conditionalFormatting sqref="G205:G207">
    <cfRule type="duplicateValues" dxfId="95" priority="30"/>
  </conditionalFormatting>
  <conditionalFormatting sqref="G215:G216">
    <cfRule type="duplicateValues" dxfId="94" priority="27"/>
  </conditionalFormatting>
  <conditionalFormatting sqref="G220:G229 G236">
    <cfRule type="duplicateValues" dxfId="93" priority="26"/>
  </conditionalFormatting>
  <conditionalFormatting sqref="G230:G235">
    <cfRule type="duplicateValues" dxfId="92" priority="6"/>
  </conditionalFormatting>
  <conditionalFormatting sqref="G243:H243 G246:H246 G247">
    <cfRule type="duplicateValues" dxfId="91" priority="25"/>
  </conditionalFormatting>
  <conditionalFormatting sqref="G244:H245">
    <cfRule type="duplicateValues" dxfId="90" priority="15"/>
  </conditionalFormatting>
  <conditionalFormatting sqref="G151:I151">
    <cfRule type="duplicateValues" dxfId="89" priority="10"/>
  </conditionalFormatting>
  <conditionalFormatting sqref="G68:J68">
    <cfRule type="duplicateValues" dxfId="88" priority="13"/>
  </conditionalFormatting>
  <conditionalFormatting sqref="G121:J126">
    <cfRule type="duplicateValues" dxfId="87" priority="41"/>
  </conditionalFormatting>
  <conditionalFormatting sqref="G130:J132">
    <cfRule type="duplicateValues" dxfId="86" priority="40"/>
  </conditionalFormatting>
  <conditionalFormatting sqref="G164:J164">
    <cfRule type="duplicateValues" dxfId="85" priority="9"/>
  </conditionalFormatting>
  <conditionalFormatting sqref="G210:J211">
    <cfRule type="duplicateValues" dxfId="84" priority="549"/>
  </conditionalFormatting>
  <conditionalFormatting sqref="G179:L183">
    <cfRule type="duplicateValues" dxfId="83" priority="33"/>
  </conditionalFormatting>
  <conditionalFormatting sqref="G115:M117">
    <cfRule type="duplicateValues" dxfId="82" priority="42"/>
  </conditionalFormatting>
  <conditionalFormatting sqref="G100:N104 G106:N110 H105:N105">
    <cfRule type="duplicateValues" dxfId="81" priority="43"/>
  </conditionalFormatting>
  <conditionalFormatting sqref="G17:O18 M16:O16 G16:K16 G20:O20 H19:O19">
    <cfRule type="duplicateValues" dxfId="80" priority="135"/>
  </conditionalFormatting>
  <conditionalFormatting sqref="G89:O92 G94:O96 G93:N93">
    <cfRule type="duplicateValues" dxfId="79" priority="433"/>
  </conditionalFormatting>
  <conditionalFormatting sqref="G145:P150 G152:P155 J151:P151">
    <cfRule type="duplicateValues" dxfId="78" priority="37"/>
  </conditionalFormatting>
  <conditionalFormatting sqref="G159:P163 G165:P170 K164:P164">
    <cfRule type="duplicateValues" dxfId="77" priority="36"/>
  </conditionalFormatting>
  <conditionalFormatting sqref="G29:Q29">
    <cfRule type="duplicateValues" dxfId="76" priority="21"/>
  </conditionalFormatting>
  <conditionalFormatting sqref="G36:Q37">
    <cfRule type="duplicateValues" dxfId="75" priority="17"/>
  </conditionalFormatting>
  <conditionalFormatting sqref="G38:Q38 G30:Q35 G24:Q28">
    <cfRule type="duplicateValues" dxfId="74" priority="607"/>
  </conditionalFormatting>
  <conditionalFormatting sqref="G41:Q47">
    <cfRule type="duplicateValues" dxfId="73" priority="49"/>
  </conditionalFormatting>
  <conditionalFormatting sqref="G49:Q49">
    <cfRule type="duplicateValues" dxfId="72" priority="192"/>
  </conditionalFormatting>
  <conditionalFormatting sqref="G72:R85">
    <cfRule type="duplicateValues" dxfId="71" priority="373"/>
  </conditionalFormatting>
  <conditionalFormatting sqref="G51:AD56">
    <cfRule type="duplicateValues" dxfId="70" priority="47"/>
  </conditionalFormatting>
  <conditionalFormatting sqref="G69:AG69 G66:AG67 G59:AG64 G65:AI65 K68:AG68">
    <cfRule type="duplicateValues" dxfId="69" priority="46"/>
  </conditionalFormatting>
  <conditionalFormatting sqref="G248:EC248 G50:EC50 G21:EC23 G14:EC15 P16:EC20 G39:EC40 R24:EC28 G48:EC48 R41:EC47 R49:EC49 G57:EC58 AE51:EC56 G70:EC71 AH66:EC69 AH59:EC64 AJ65:EC65 G86:EC88 S72:EC85 G97:EC99 P89:EC96 G111:EC114 O100:EC110 G118:EC120 N115:EC117 G127:EC129 K121:EC126 G133:EC134 K130:EC132 G138:EC140 H135:EC137 G142:EC144 H141:EC141 G156:EC158 Q145:EC155 Q159:EC170 G171:EC172 G176:EC178 H173:EC173 G184:EC186 M179:EC183 G191:EC193 G198:EC204 H205:EC207 G208:EC209 H187:EC190 G212:EC214 K210:EC211 G217:EC219 H215:EC216 G237:EC242 H220:EC236 I243:EC243 R30:EC35 R38:EC38 I247:EC247 H194:EC197 J246:EC246 J174:EC175">
    <cfRule type="duplicateValues" dxfId="68" priority="712"/>
  </conditionalFormatting>
  <conditionalFormatting sqref="H174:H175">
    <cfRule type="duplicateValues" dxfId="67" priority="8"/>
  </conditionalFormatting>
  <conditionalFormatting sqref="H247">
    <cfRule type="duplicateValues" dxfId="66" priority="12"/>
  </conditionalFormatting>
  <conditionalFormatting sqref="I174:I175">
    <cfRule type="duplicateValues" dxfId="65" priority="7"/>
  </conditionalFormatting>
  <conditionalFormatting sqref="I244:EC245">
    <cfRule type="duplicateValues" dxfId="64" priority="16"/>
  </conditionalFormatting>
  <conditionalFormatting sqref="R29:EC29">
    <cfRule type="duplicateValues" dxfId="63" priority="22"/>
  </conditionalFormatting>
  <conditionalFormatting sqref="R36:EC37">
    <cfRule type="duplicateValues" dxfId="62" priority="711"/>
  </conditionalFormatting>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tabColor rgb="FFFFFF00"/>
    <pageSetUpPr fitToPage="1"/>
  </sheetPr>
  <dimension ref="A2:F264"/>
  <sheetViews>
    <sheetView showGridLines="0" zoomScaleNormal="100" workbookViewId="0">
      <pane xSplit="1" ySplit="8" topLeftCell="B9" activePane="bottomRight" state="frozen"/>
      <selection activeCell="C363" sqref="C361:M369"/>
      <selection pane="topRight" activeCell="C363" sqref="C361:M369"/>
      <selection pane="bottomLeft" activeCell="C363" sqref="C361:M369"/>
      <selection pane="bottomRight" activeCell="B9" sqref="B9"/>
    </sheetView>
  </sheetViews>
  <sheetFormatPr defaultColWidth="8.81640625" defaultRowHeight="12.5" x14ac:dyDescent="0.25"/>
  <cols>
    <col min="1" max="1" width="18.1796875" style="74" customWidth="1"/>
    <col min="2" max="2" width="53.54296875" style="30" customWidth="1"/>
    <col min="3" max="6" width="18.54296875" style="30" customWidth="1"/>
    <col min="7" max="7" width="15.54296875" style="30" bestFit="1" customWidth="1"/>
    <col min="8" max="9" width="10.453125" style="30" bestFit="1" customWidth="1"/>
    <col min="10" max="16384" width="8.81640625" style="30"/>
  </cols>
  <sheetData>
    <row r="2" spans="1:6" ht="13" x14ac:dyDescent="0.25">
      <c r="A2" s="826" t="s">
        <v>283</v>
      </c>
      <c r="B2" s="1360" t="str">
        <f>'Subsidiary Inputs'!B2</f>
        <v>Kiwi Park School</v>
      </c>
      <c r="C2" s="43"/>
      <c r="D2" s="960"/>
      <c r="E2" s="401" t="s">
        <v>284</v>
      </c>
      <c r="F2" s="977" t="s">
        <v>285</v>
      </c>
    </row>
    <row r="3" spans="1:6" s="50" customFormat="1" ht="13" x14ac:dyDescent="0.25">
      <c r="A3" s="192" t="s">
        <v>286</v>
      </c>
      <c r="B3" s="1360">
        <v>2026</v>
      </c>
      <c r="C3" s="592" t="s">
        <v>287</v>
      </c>
      <c r="D3" s="977" t="s">
        <v>288</v>
      </c>
      <c r="E3" s="592" t="s">
        <v>289</v>
      </c>
      <c r="F3" s="977" t="s">
        <v>288</v>
      </c>
    </row>
    <row r="4" spans="1:6" s="50" customFormat="1" ht="13" x14ac:dyDescent="0.25">
      <c r="A4" s="192"/>
      <c r="B4" s="394" t="s">
        <v>290</v>
      </c>
      <c r="C4" s="551" t="str">
        <f>IF(SUBTOTAL(9,C9:C263)=0,"Balances","Does Not Balance")</f>
        <v>Balances</v>
      </c>
      <c r="D4" s="551" t="str">
        <f>IF(SUBTOTAL(9,D9:D263)=0,"Balances","Does Not Balance")</f>
        <v>Balances</v>
      </c>
      <c r="E4" s="551" t="str">
        <f>IF(SUBTOTAL(9,E9:E263)=0,"Balances","Does Not Balance")</f>
        <v>Balances</v>
      </c>
      <c r="F4" s="551" t="str">
        <f>IF(SUBTOTAL(9,F9:F263)=0,"Balances","Does Not Balance")</f>
        <v>Balances</v>
      </c>
    </row>
    <row r="5" spans="1:6" s="50" customFormat="1" ht="13" x14ac:dyDescent="0.25">
      <c r="A5" s="192"/>
      <c r="B5" s="395"/>
      <c r="C5" s="378"/>
      <c r="D5" s="378"/>
      <c r="E5" s="378"/>
      <c r="F5" s="378"/>
    </row>
    <row r="6" spans="1:6" ht="12.75" customHeight="1" x14ac:dyDescent="0.3">
      <c r="C6" s="124">
        <f>FY</f>
        <v>2026</v>
      </c>
      <c r="D6" s="124">
        <f>FY</f>
        <v>2026</v>
      </c>
      <c r="E6" s="124">
        <f>PY</f>
        <v>2025</v>
      </c>
      <c r="F6" s="124">
        <f>FY</f>
        <v>2026</v>
      </c>
    </row>
    <row r="7" spans="1:6" ht="13" x14ac:dyDescent="0.3">
      <c r="A7" s="124" t="s">
        <v>150</v>
      </c>
      <c r="B7" s="124" t="s">
        <v>121</v>
      </c>
      <c r="C7" s="56" t="s">
        <v>291</v>
      </c>
      <c r="D7" s="56" t="s">
        <v>292</v>
      </c>
      <c r="E7" s="56" t="str">
        <f>C7</f>
        <v>Actual</v>
      </c>
      <c r="F7" s="56" t="s">
        <v>293</v>
      </c>
    </row>
    <row r="8" spans="1:6" ht="12.75" customHeight="1" x14ac:dyDescent="0.3">
      <c r="C8" s="56" t="s">
        <v>294</v>
      </c>
      <c r="D8" s="56" t="s">
        <v>294</v>
      </c>
      <c r="E8" s="56" t="s">
        <v>294</v>
      </c>
      <c r="F8" s="56" t="s">
        <v>294</v>
      </c>
    </row>
    <row r="9" spans="1:6" ht="12.75" customHeight="1" x14ac:dyDescent="0.3">
      <c r="A9" s="188"/>
      <c r="B9" s="242" t="s">
        <v>151</v>
      </c>
      <c r="C9" s="1136"/>
      <c r="D9" s="1136"/>
      <c r="E9" s="1136"/>
      <c r="F9" s="1136"/>
    </row>
    <row r="10" spans="1:6" ht="12.75" customHeight="1" x14ac:dyDescent="0.3">
      <c r="A10" s="230"/>
      <c r="B10" s="232" t="s">
        <v>153</v>
      </c>
      <c r="C10" s="391"/>
      <c r="D10" s="391"/>
      <c r="E10" s="391"/>
      <c r="F10" s="391"/>
    </row>
    <row r="11" spans="1:6" ht="12.75" customHeight="1" x14ac:dyDescent="0.3">
      <c r="A11" s="704"/>
      <c r="B11" s="166" t="s">
        <v>154</v>
      </c>
      <c r="C11" s="56"/>
      <c r="D11" s="56"/>
      <c r="E11" s="56"/>
      <c r="F11" s="56"/>
    </row>
    <row r="12" spans="1:6" ht="12.75" customHeight="1" x14ac:dyDescent="0.25">
      <c r="A12" s="704">
        <v>1120</v>
      </c>
      <c r="B12" s="60" t="str">
        <f>IFERROR(VLOOKUP($A12,SchParentTBConverter,2,),"Missing")</f>
        <v>Government Grants - Ministry of Education</v>
      </c>
      <c r="C12" s="1135">
        <f>'Sch Parent TB Converter'!C16</f>
        <v>0</v>
      </c>
      <c r="D12" s="1135">
        <f>'Sch Parent TB Converter'!D16</f>
        <v>0</v>
      </c>
      <c r="E12" s="1135">
        <f>'Sch Parent TB Converter'!E16</f>
        <v>0</v>
      </c>
      <c r="F12" s="148">
        <v>0</v>
      </c>
    </row>
    <row r="13" spans="1:6" x14ac:dyDescent="0.25">
      <c r="A13" s="704">
        <v>1160</v>
      </c>
      <c r="B13" s="60" t="str">
        <f>IFERROR(VLOOKUP($A13,SchParentTBConverter,2,),"Missing")</f>
        <v>Teachers' Salaries Grants</v>
      </c>
      <c r="C13" s="1135">
        <f>'Sch Parent TB Converter'!C17</f>
        <v>0</v>
      </c>
      <c r="D13" s="1135">
        <f>'Sch Parent TB Converter'!D17</f>
        <v>0</v>
      </c>
      <c r="E13" s="1135">
        <f>'Sch Parent TB Converter'!E17</f>
        <v>0</v>
      </c>
      <c r="F13" s="148">
        <v>0</v>
      </c>
    </row>
    <row r="14" spans="1:6" x14ac:dyDescent="0.25">
      <c r="A14" s="704">
        <v>1170</v>
      </c>
      <c r="B14" s="60" t="str">
        <f>IFERROR(VLOOKUP($A14,SchParentTBConverter,2,),"Missing")</f>
        <v>Use of Land and Buildings Grants</v>
      </c>
      <c r="C14" s="1135">
        <f>'Sch Parent TB Converter'!C18</f>
        <v>0</v>
      </c>
      <c r="D14" s="1135">
        <f>'Sch Parent TB Converter'!D18</f>
        <v>0</v>
      </c>
      <c r="E14" s="1135">
        <f>'Sch Parent TB Converter'!E18</f>
        <v>0</v>
      </c>
      <c r="F14" s="148">
        <v>0</v>
      </c>
    </row>
    <row r="15" spans="1:6" x14ac:dyDescent="0.25">
      <c r="A15" s="704">
        <v>1181</v>
      </c>
      <c r="B15" s="227" t="str">
        <f>IFERROR(VLOOKUP($A15,SchParentTBConverter,2,),"Missing")</f>
        <v>Ka Ora, Ka Ako - Healthy School Lunches Programme</v>
      </c>
      <c r="C15" s="1135">
        <f>'Sch Parent TB Converter'!C19</f>
        <v>0</v>
      </c>
      <c r="D15" s="1135">
        <f>'Sch Parent TB Converter'!D19</f>
        <v>0</v>
      </c>
      <c r="E15" s="1135">
        <f>'Sch Parent TB Converter'!E19</f>
        <v>0</v>
      </c>
      <c r="F15" s="1135">
        <v>0</v>
      </c>
    </row>
    <row r="16" spans="1:6" x14ac:dyDescent="0.25">
      <c r="A16" s="704">
        <v>1130</v>
      </c>
      <c r="B16" s="60" t="str">
        <f>IFERROR(VLOOKUP($A16,SchParentTBConverter,2,),"Missing")</f>
        <v>Other Government Grants</v>
      </c>
      <c r="C16" s="1135">
        <f>'Sch Parent TB Converter'!C20</f>
        <v>0</v>
      </c>
      <c r="D16" s="1135">
        <f>'Sch Parent TB Converter'!D20</f>
        <v>0</v>
      </c>
      <c r="E16" s="1135">
        <f>'Sch Parent TB Converter'!E20</f>
        <v>0</v>
      </c>
      <c r="F16" s="148">
        <v>0</v>
      </c>
    </row>
    <row r="17" spans="1:6" ht="13.5" thickBot="1" x14ac:dyDescent="0.35">
      <c r="A17" s="704"/>
      <c r="B17" s="811" t="s">
        <v>295</v>
      </c>
      <c r="C17" s="812">
        <f>SUBTOTAL(9,C12:C16)</f>
        <v>0</v>
      </c>
      <c r="D17" s="812">
        <f>SUBTOTAL(9,D12:D16)</f>
        <v>0</v>
      </c>
      <c r="E17" s="812">
        <f>SUBTOTAL(9,E12:E16)</f>
        <v>0</v>
      </c>
      <c r="F17" s="812">
        <f>SUBTOTAL(9,F12:F16)</f>
        <v>0</v>
      </c>
    </row>
    <row r="18" spans="1:6" ht="13" thickTop="1" x14ac:dyDescent="0.25">
      <c r="A18" s="704"/>
      <c r="C18" s="148"/>
      <c r="D18" s="147"/>
      <c r="E18" s="148"/>
      <c r="F18" s="148"/>
    </row>
    <row r="19" spans="1:6" ht="13" x14ac:dyDescent="0.3">
      <c r="A19" s="230"/>
      <c r="B19" s="232" t="s">
        <v>159</v>
      </c>
      <c r="C19" s="711"/>
      <c r="D19" s="187"/>
      <c r="E19" s="711"/>
      <c r="F19" s="711"/>
    </row>
    <row r="20" spans="1:6" ht="13" x14ac:dyDescent="0.3">
      <c r="A20" s="704"/>
      <c r="B20" s="166" t="s">
        <v>154</v>
      </c>
      <c r="C20" s="148"/>
      <c r="D20" s="147"/>
      <c r="E20" s="148"/>
      <c r="F20" s="148"/>
    </row>
    <row r="21" spans="1:6" x14ac:dyDescent="0.25">
      <c r="A21" s="704">
        <v>1510</v>
      </c>
      <c r="B21" s="60" t="str">
        <f>IFERROR(VLOOKUP($A21,SchParentTBConverter,2,),"Missing")</f>
        <v>Fees for Extra Curricular Activities</v>
      </c>
      <c r="C21" s="1135">
        <f>'Sch Parent TB Converter'!C28</f>
        <v>0</v>
      </c>
      <c r="D21" s="1135">
        <f>'Sch Parent TB Converter'!D28</f>
        <v>0</v>
      </c>
      <c r="E21" s="1135">
        <f>'Sch Parent TB Converter'!E28</f>
        <v>0</v>
      </c>
      <c r="F21" s="148">
        <v>0</v>
      </c>
    </row>
    <row r="22" spans="1:6" x14ac:dyDescent="0.25">
      <c r="A22" s="704">
        <v>1520</v>
      </c>
      <c r="B22" s="60" t="str">
        <f t="shared" ref="B22:B26" si="0">IFERROR(VLOOKUP($A22,SchParentTBConverter,2,),"Missing")</f>
        <v>Donations and Bequests</v>
      </c>
      <c r="C22" s="1135">
        <f>'Sch Parent TB Converter'!C24</f>
        <v>0</v>
      </c>
      <c r="D22" s="1135">
        <f>'Sch Parent TB Converter'!D24</f>
        <v>0</v>
      </c>
      <c r="E22" s="1135">
        <f>'Sch Parent TB Converter'!E24</f>
        <v>0</v>
      </c>
      <c r="F22" s="148">
        <v>0</v>
      </c>
    </row>
    <row r="23" spans="1:6" x14ac:dyDescent="0.25">
      <c r="A23" s="704">
        <v>1530</v>
      </c>
      <c r="B23" s="60" t="str">
        <f t="shared" si="0"/>
        <v>Fundraising &amp; Community Grants</v>
      </c>
      <c r="C23" s="1135">
        <f>'Sch Parent TB Converter'!C25</f>
        <v>0</v>
      </c>
      <c r="D23" s="1135">
        <f>'Sch Parent TB Converter'!D25</f>
        <v>0</v>
      </c>
      <c r="E23" s="1135">
        <f>'Sch Parent TB Converter'!E25</f>
        <v>0</v>
      </c>
      <c r="F23" s="148">
        <v>0</v>
      </c>
    </row>
    <row r="24" spans="1:6" x14ac:dyDescent="0.25">
      <c r="A24" s="704">
        <v>1560</v>
      </c>
      <c r="B24" s="60" t="str">
        <f>IFERROR(VLOOKUP($A24,SchParentTBConverter,2,),"Missing")</f>
        <v>Trading</v>
      </c>
      <c r="C24" s="1135">
        <f>'Sch Parent TB Converter'!C27</f>
        <v>0</v>
      </c>
      <c r="D24" s="1135">
        <f>'Sch Parent TB Converter'!D27</f>
        <v>0</v>
      </c>
      <c r="E24" s="1135">
        <f>'Sch Parent TB Converter'!E27</f>
        <v>0</v>
      </c>
      <c r="F24" s="1137">
        <v>0</v>
      </c>
    </row>
    <row r="25" spans="1:6" x14ac:dyDescent="0.25">
      <c r="A25" s="704">
        <v>1570</v>
      </c>
      <c r="B25" s="60" t="str">
        <f t="shared" si="0"/>
        <v>Other Revenue</v>
      </c>
      <c r="C25" s="1135">
        <f>'Sch Parent TB Converter'!C26</f>
        <v>0</v>
      </c>
      <c r="D25" s="1135">
        <f>'Sch Parent TB Converter'!D26</f>
        <v>0</v>
      </c>
      <c r="E25" s="1135">
        <f>'Sch Parent TB Converter'!E26</f>
        <v>0</v>
      </c>
      <c r="F25" s="147">
        <v>0</v>
      </c>
    </row>
    <row r="26" spans="1:6" x14ac:dyDescent="0.25">
      <c r="A26" s="704">
        <v>1473</v>
      </c>
      <c r="B26" s="60" t="str">
        <f t="shared" si="0"/>
        <v>International Student Fees</v>
      </c>
      <c r="C26" s="1135">
        <f>'Sch Parent TB Converter'!C29</f>
        <v>0</v>
      </c>
      <c r="D26" s="1135">
        <f>'Sch Parent TB Converter'!D29</f>
        <v>0</v>
      </c>
      <c r="E26" s="1135">
        <f>'Sch Parent TB Converter'!E29</f>
        <v>0</v>
      </c>
      <c r="F26" s="148">
        <v>0</v>
      </c>
    </row>
    <row r="27" spans="1:6" ht="13.5" thickBot="1" x14ac:dyDescent="0.35">
      <c r="A27" s="704"/>
      <c r="B27" s="813" t="s">
        <v>296</v>
      </c>
      <c r="C27" s="812">
        <f>SUBTOTAL(9,C22:C26)</f>
        <v>0</v>
      </c>
      <c r="D27" s="812">
        <f>SUBTOTAL(9,D22:D26)</f>
        <v>0</v>
      </c>
      <c r="E27" s="812">
        <f>SUBTOTAL(9,E22:E26)</f>
        <v>0</v>
      </c>
      <c r="F27" s="812">
        <f>SUBTOTAL(9,F22:F26)</f>
        <v>0</v>
      </c>
    </row>
    <row r="28" spans="1:6" ht="13" thickTop="1" x14ac:dyDescent="0.25">
      <c r="A28" s="704"/>
      <c r="B28" s="236"/>
      <c r="C28" s="1135"/>
      <c r="D28" s="1135"/>
      <c r="E28" s="1135"/>
      <c r="F28" s="148"/>
    </row>
    <row r="29" spans="1:6" ht="13" x14ac:dyDescent="0.3">
      <c r="A29" s="704"/>
      <c r="B29" s="234" t="s">
        <v>166</v>
      </c>
      <c r="C29" s="1135"/>
      <c r="D29" s="1135"/>
      <c r="E29" s="1135"/>
      <c r="F29" s="148"/>
    </row>
    <row r="30" spans="1:6" x14ac:dyDescent="0.25">
      <c r="A30" s="704">
        <v>2410</v>
      </c>
      <c r="B30" s="60" t="str">
        <f t="shared" ref="B30:B35" si="1">IFERROR(VLOOKUP($A30,SchParentTBConverter,2,),"Missing")</f>
        <v>Extra Curricular Activities Costs</v>
      </c>
      <c r="C30" s="1135">
        <f>'Sch Parent TB Converter'!C32</f>
        <v>0</v>
      </c>
      <c r="D30" s="1135">
        <f>'Sch Parent TB Converter'!D32</f>
        <v>0</v>
      </c>
      <c r="E30" s="1135">
        <f>'Sch Parent TB Converter'!E32</f>
        <v>0</v>
      </c>
      <c r="F30" s="148">
        <v>0</v>
      </c>
    </row>
    <row r="31" spans="1:6" s="33" customFormat="1" x14ac:dyDescent="0.25">
      <c r="A31" s="704">
        <v>2440</v>
      </c>
      <c r="B31" s="60" t="str">
        <f t="shared" si="1"/>
        <v>Trading</v>
      </c>
      <c r="C31" s="1135">
        <f>'Sch Parent TB Converter'!C33</f>
        <v>0</v>
      </c>
      <c r="D31" s="1135">
        <f>'Sch Parent TB Converter'!D33</f>
        <v>0</v>
      </c>
      <c r="E31" s="1135">
        <f>'Sch Parent TB Converter'!E33</f>
        <v>0</v>
      </c>
      <c r="F31" s="148">
        <v>0</v>
      </c>
    </row>
    <row r="32" spans="1:6" s="33" customFormat="1" x14ac:dyDescent="0.25">
      <c r="A32" s="704">
        <v>2420</v>
      </c>
      <c r="B32" s="60" t="str">
        <f t="shared" si="1"/>
        <v>Fundraising and Community Grant Costs</v>
      </c>
      <c r="C32" s="1135">
        <f>'Sch Parent TB Converter'!C34</f>
        <v>0</v>
      </c>
      <c r="D32" s="1135">
        <f>'Sch Parent TB Converter'!D34</f>
        <v>0</v>
      </c>
      <c r="E32" s="1135">
        <f>'Sch Parent TB Converter'!E34</f>
        <v>0</v>
      </c>
      <c r="F32" s="148">
        <v>0</v>
      </c>
    </row>
    <row r="33" spans="1:6" s="33" customFormat="1" x14ac:dyDescent="0.25">
      <c r="A33" s="704">
        <v>2430</v>
      </c>
      <c r="B33" s="60" t="str">
        <f t="shared" si="1"/>
        <v>Other Locally Raised Funds Expenditure</v>
      </c>
      <c r="C33" s="1135">
        <f>'Sch Parent TB Converter'!C35</f>
        <v>0</v>
      </c>
      <c r="D33" s="1135">
        <f>'Sch Parent TB Converter'!D35</f>
        <v>0</v>
      </c>
      <c r="E33" s="1135">
        <f>'Sch Parent TB Converter'!E35</f>
        <v>0</v>
      </c>
      <c r="F33" s="148">
        <v>0</v>
      </c>
    </row>
    <row r="34" spans="1:6" x14ac:dyDescent="0.25">
      <c r="A34" s="704">
        <v>2060</v>
      </c>
      <c r="B34" s="60" t="str">
        <f t="shared" si="1"/>
        <v>International Student - Employee Benefits - Salaries</v>
      </c>
      <c r="C34" s="1135">
        <f>'Sch Parent TB Converter'!C36</f>
        <v>0</v>
      </c>
      <c r="D34" s="1135">
        <f>'Sch Parent TB Converter'!D36</f>
        <v>0</v>
      </c>
      <c r="E34" s="1135">
        <f>'Sch Parent TB Converter'!E36</f>
        <v>0</v>
      </c>
      <c r="F34" s="148">
        <v>0</v>
      </c>
    </row>
    <row r="35" spans="1:6" x14ac:dyDescent="0.25">
      <c r="A35" s="704">
        <v>2062</v>
      </c>
      <c r="B35" s="60" t="str">
        <f t="shared" si="1"/>
        <v>International Student - Other Expenses</v>
      </c>
      <c r="C35" s="1135">
        <f>'Sch Parent TB Converter'!C37</f>
        <v>0</v>
      </c>
      <c r="D35" s="1135">
        <f>'Sch Parent TB Converter'!D37</f>
        <v>0</v>
      </c>
      <c r="E35" s="1135">
        <f>'Sch Parent TB Converter'!E37</f>
        <v>0</v>
      </c>
      <c r="F35" s="148">
        <v>0</v>
      </c>
    </row>
    <row r="36" spans="1:6" s="33" customFormat="1" ht="13.5" thickBot="1" x14ac:dyDescent="0.35">
      <c r="A36" s="704"/>
      <c r="B36" s="811" t="s">
        <v>297</v>
      </c>
      <c r="C36" s="812">
        <f>SUBTOTAL(9,C30:C35)</f>
        <v>0</v>
      </c>
      <c r="D36" s="812">
        <f>SUBTOTAL(9,D30:D35)</f>
        <v>0</v>
      </c>
      <c r="E36" s="812">
        <f>SUBTOTAL(9,E30:E35)</f>
        <v>0</v>
      </c>
      <c r="F36" s="812">
        <f>SUBTOTAL(9,F30:F35)</f>
        <v>0</v>
      </c>
    </row>
    <row r="37" spans="1:6" s="33" customFormat="1" ht="13.5" thickTop="1" x14ac:dyDescent="0.3">
      <c r="A37" s="704"/>
      <c r="B37" s="59"/>
      <c r="C37" s="147"/>
      <c r="D37" s="147"/>
      <c r="E37" s="147"/>
      <c r="F37" s="147"/>
    </row>
    <row r="38" spans="1:6" ht="13" x14ac:dyDescent="0.3">
      <c r="A38" s="230"/>
      <c r="B38" s="232" t="s">
        <v>172</v>
      </c>
      <c r="C38" s="187"/>
      <c r="D38" s="187"/>
      <c r="E38" s="187"/>
      <c r="F38" s="187"/>
    </row>
    <row r="39" spans="1:6" ht="13" x14ac:dyDescent="0.3">
      <c r="A39" s="704"/>
      <c r="B39" s="166" t="s">
        <v>154</v>
      </c>
      <c r="C39" s="147"/>
      <c r="D39" s="147"/>
      <c r="E39" s="147"/>
      <c r="F39" s="147"/>
    </row>
    <row r="40" spans="1:6" x14ac:dyDescent="0.25">
      <c r="A40" s="704">
        <v>1410</v>
      </c>
      <c r="B40" s="60" t="str">
        <f>IFERROR(VLOOKUP($A40,SchParentTBConverter,2,),"Missing")</f>
        <v>Hostel Fees</v>
      </c>
      <c r="C40" s="147">
        <f>'Sch Parent TB Converter'!C41</f>
        <v>0</v>
      </c>
      <c r="D40" s="147">
        <f>'Sch Parent TB Converter'!D41</f>
        <v>0</v>
      </c>
      <c r="E40" s="147">
        <f>'Sch Parent TB Converter'!E41</f>
        <v>0</v>
      </c>
      <c r="F40" s="147">
        <v>0</v>
      </c>
    </row>
    <row r="41" spans="1:6" x14ac:dyDescent="0.25">
      <c r="A41" s="704">
        <v>1450</v>
      </c>
      <c r="B41" s="60" t="str">
        <f>IFERROR(VLOOKUP($A41,SchParentTBConverter,2,),"Missing")</f>
        <v>Other Revenue</v>
      </c>
      <c r="C41" s="147">
        <f>'Sch Parent TB Converter'!C42</f>
        <v>0</v>
      </c>
      <c r="D41" s="147">
        <f>'Sch Parent TB Converter'!D42</f>
        <v>0</v>
      </c>
      <c r="E41" s="147">
        <f>'Sch Parent TB Converter'!E42</f>
        <v>0</v>
      </c>
      <c r="F41" s="147">
        <v>0</v>
      </c>
    </row>
    <row r="42" spans="1:6" x14ac:dyDescent="0.25">
      <c r="A42" s="704">
        <v>1430</v>
      </c>
      <c r="B42" s="60" t="str">
        <f>IFERROR(VLOOKUP($A42,SchParentTBConverter,2,),"Missing")</f>
        <v>Student Contributions</v>
      </c>
      <c r="C42" s="147">
        <f>'Sch Parent TB Converter'!C43</f>
        <v>0</v>
      </c>
      <c r="D42" s="147">
        <f>'Sch Parent TB Converter'!D43</f>
        <v>0</v>
      </c>
      <c r="E42" s="147">
        <f>'Sch Parent TB Converter'!E43</f>
        <v>0</v>
      </c>
      <c r="F42" s="1137">
        <v>0</v>
      </c>
    </row>
    <row r="43" spans="1:6" ht="13.5" thickBot="1" x14ac:dyDescent="0.35">
      <c r="A43" s="704"/>
      <c r="B43" s="814" t="s">
        <v>298</v>
      </c>
      <c r="C43" s="812">
        <f>SUBTOTAL(9,C40:C42)</f>
        <v>0</v>
      </c>
      <c r="D43" s="812">
        <f>SUBTOTAL(9,D40:D42)</f>
        <v>0</v>
      </c>
      <c r="E43" s="812">
        <f>SUBTOTAL(9,E40:E42)</f>
        <v>0</v>
      </c>
      <c r="F43" s="812">
        <f>SUBTOTAL(9,F40:F42)</f>
        <v>0</v>
      </c>
    </row>
    <row r="44" spans="1:6" ht="13" thickTop="1" x14ac:dyDescent="0.25">
      <c r="A44" s="704"/>
      <c r="B44" s="236"/>
      <c r="C44" s="147"/>
      <c r="D44" s="147"/>
      <c r="E44" s="147"/>
      <c r="F44" s="147"/>
    </row>
    <row r="45" spans="1:6" ht="13" x14ac:dyDescent="0.3">
      <c r="A45" s="704"/>
      <c r="B45" s="166" t="s">
        <v>175</v>
      </c>
      <c r="C45" s="1137"/>
      <c r="D45" s="1137"/>
      <c r="E45" s="1137"/>
      <c r="F45" s="1137"/>
    </row>
    <row r="46" spans="1:6" x14ac:dyDescent="0.25">
      <c r="A46" s="704">
        <v>2024</v>
      </c>
      <c r="B46" s="60" t="str">
        <f>IFERROR(VLOOKUP($A46,SchParentTBConverter,2,),"Missing")</f>
        <v>Other Hostel Expenses</v>
      </c>
      <c r="C46" s="1137">
        <f>'Sch Parent TB Converter'!C46</f>
        <v>0</v>
      </c>
      <c r="D46" s="1137">
        <f>'Sch Parent TB Converter'!D46</f>
        <v>0</v>
      </c>
      <c r="E46" s="1137">
        <f>'Sch Parent TB Converter'!E46</f>
        <v>0</v>
      </c>
      <c r="F46" s="1137">
        <v>0</v>
      </c>
    </row>
    <row r="47" spans="1:6" x14ac:dyDescent="0.25">
      <c r="A47" s="704">
        <v>2038</v>
      </c>
      <c r="B47" s="60" t="str">
        <f>IFERROR(VLOOKUP($A47,SchParentTBConverter,2,),"Missing")</f>
        <v>Employee Benefit - Salaries</v>
      </c>
      <c r="C47" s="1137">
        <f>'Sch Parent TB Converter'!C47</f>
        <v>0</v>
      </c>
      <c r="D47" s="1137">
        <f>'Sch Parent TB Converter'!D47</f>
        <v>0</v>
      </c>
      <c r="E47" s="1137">
        <f>'Sch Parent TB Converter'!E47</f>
        <v>0</v>
      </c>
      <c r="F47" s="1137">
        <v>0</v>
      </c>
    </row>
    <row r="48" spans="1:6" s="50" customFormat="1" ht="12.75" customHeight="1" thickBot="1" x14ac:dyDescent="0.35">
      <c r="A48" s="704"/>
      <c r="B48" s="814" t="s">
        <v>299</v>
      </c>
      <c r="C48" s="812">
        <f>SUBTOTAL(9,C46:C47)</f>
        <v>0</v>
      </c>
      <c r="D48" s="812">
        <f>SUBTOTAL(9,D46:D47)</f>
        <v>0</v>
      </c>
      <c r="E48" s="812">
        <f>SUBTOTAL(9,E46:E47)</f>
        <v>0</v>
      </c>
      <c r="F48" s="812">
        <f>SUBTOTAL(9,F46:F47)</f>
        <v>0</v>
      </c>
    </row>
    <row r="49" spans="1:6" s="50" customFormat="1" ht="12.75" customHeight="1" thickTop="1" x14ac:dyDescent="0.25">
      <c r="A49" s="704"/>
      <c r="B49" s="236"/>
      <c r="C49" s="147"/>
      <c r="D49" s="147"/>
      <c r="E49" s="147"/>
      <c r="F49" s="147"/>
    </row>
    <row r="50" spans="1:6" ht="13" x14ac:dyDescent="0.3">
      <c r="A50" s="230"/>
      <c r="B50" s="232" t="s">
        <v>178</v>
      </c>
      <c r="C50" s="187"/>
      <c r="D50" s="187"/>
      <c r="E50" s="187"/>
      <c r="F50" s="187"/>
    </row>
    <row r="51" spans="1:6" ht="13" x14ac:dyDescent="0.3">
      <c r="A51" s="704"/>
      <c r="B51" s="166" t="s">
        <v>166</v>
      </c>
      <c r="C51" s="147"/>
      <c r="D51" s="147"/>
      <c r="E51" s="147"/>
      <c r="F51" s="147"/>
    </row>
    <row r="52" spans="1:6" x14ac:dyDescent="0.25">
      <c r="A52" s="704">
        <v>2310</v>
      </c>
      <c r="B52" s="60" t="str">
        <f t="shared" ref="B52:B56" si="2">IFERROR(VLOOKUP($A52,SchParentTBConverter,2,),"Missing")</f>
        <v>Curricular</v>
      </c>
      <c r="C52" s="1135">
        <f>'Sch Parent TB Converter'!C51</f>
        <v>0</v>
      </c>
      <c r="D52" s="1135">
        <f>'Sch Parent TB Converter'!D51</f>
        <v>0</v>
      </c>
      <c r="E52" s="1135">
        <f>'Sch Parent TB Converter'!E51</f>
        <v>0</v>
      </c>
      <c r="F52" s="148">
        <v>0</v>
      </c>
    </row>
    <row r="53" spans="1:6" x14ac:dyDescent="0.25">
      <c r="A53" s="704">
        <v>2325</v>
      </c>
      <c r="B53" s="60" t="str">
        <f t="shared" si="2"/>
        <v>Information and Communication Technology</v>
      </c>
      <c r="C53" s="1135">
        <f>'Sch Parent TB Converter'!C52</f>
        <v>0</v>
      </c>
      <c r="D53" s="1135">
        <f>'Sch Parent TB Converter'!D52</f>
        <v>0</v>
      </c>
      <c r="E53" s="1135">
        <f>'Sch Parent TB Converter'!E52</f>
        <v>0</v>
      </c>
      <c r="F53" s="147">
        <v>0</v>
      </c>
    </row>
    <row r="54" spans="1:6" x14ac:dyDescent="0.25">
      <c r="A54" s="704">
        <v>2360</v>
      </c>
      <c r="B54" s="60" t="str">
        <f t="shared" si="2"/>
        <v>Other Learning Resource Expenses</v>
      </c>
      <c r="C54" s="1135">
        <f>'Sch Parent TB Converter'!C55</f>
        <v>0</v>
      </c>
      <c r="D54" s="1135">
        <f>'Sch Parent TB Converter'!D55</f>
        <v>0</v>
      </c>
      <c r="E54" s="1135">
        <f>'Sch Parent TB Converter'!E55</f>
        <v>0</v>
      </c>
      <c r="F54" s="1135">
        <f>'Sch Parent TB Converter'!F55</f>
        <v>0</v>
      </c>
    </row>
    <row r="55" spans="1:6" s="50" customFormat="1" ht="13" x14ac:dyDescent="0.25">
      <c r="A55" s="704">
        <v>2370</v>
      </c>
      <c r="B55" s="60" t="str">
        <f t="shared" si="2"/>
        <v>Employee Benefits - Salaries</v>
      </c>
      <c r="C55" s="1135">
        <f>'Sch Parent TB Converter'!C53</f>
        <v>0</v>
      </c>
      <c r="D55" s="1135">
        <f>'Sch Parent TB Converter'!D53</f>
        <v>0</v>
      </c>
      <c r="E55" s="1135">
        <f>'Sch Parent TB Converter'!E53</f>
        <v>0</v>
      </c>
      <c r="F55" s="147">
        <v>0</v>
      </c>
    </row>
    <row r="56" spans="1:6" x14ac:dyDescent="0.25">
      <c r="A56" s="704">
        <v>2380</v>
      </c>
      <c r="B56" s="60" t="str">
        <f t="shared" si="2"/>
        <v>Staff Development</v>
      </c>
      <c r="C56" s="1135">
        <f>'Sch Parent TB Converter'!C54</f>
        <v>0</v>
      </c>
      <c r="D56" s="1135">
        <f>'Sch Parent TB Converter'!D54</f>
        <v>0</v>
      </c>
      <c r="E56" s="1135">
        <f>'Sch Parent TB Converter'!E54</f>
        <v>0</v>
      </c>
      <c r="F56" s="148">
        <v>0</v>
      </c>
    </row>
    <row r="57" spans="1:6" ht="13.5" thickBot="1" x14ac:dyDescent="0.35">
      <c r="A57" s="704"/>
      <c r="B57" s="811" t="s">
        <v>300</v>
      </c>
      <c r="C57" s="812">
        <f>SUBTOTAL(9,C52:C56)</f>
        <v>0</v>
      </c>
      <c r="D57" s="812">
        <f>SUBTOTAL(9,D52:D56)</f>
        <v>0</v>
      </c>
      <c r="E57" s="812">
        <f>SUBTOTAL(9,E52:E56)</f>
        <v>0</v>
      </c>
      <c r="F57" s="812">
        <f>SUBTOTAL(9,F52:F56)</f>
        <v>0</v>
      </c>
    </row>
    <row r="58" spans="1:6" ht="13" thickTop="1" x14ac:dyDescent="0.25">
      <c r="A58" s="704"/>
      <c r="C58" s="148"/>
      <c r="D58" s="148"/>
      <c r="E58" s="148"/>
      <c r="F58" s="148"/>
    </row>
    <row r="59" spans="1:6" ht="13" x14ac:dyDescent="0.3">
      <c r="A59" s="230"/>
      <c r="B59" s="232" t="s">
        <v>184</v>
      </c>
      <c r="C59" s="187"/>
      <c r="D59" s="187"/>
      <c r="E59" s="187"/>
      <c r="F59" s="187"/>
    </row>
    <row r="60" spans="1:6" ht="13" x14ac:dyDescent="0.3">
      <c r="A60" s="704"/>
      <c r="B60" s="166" t="s">
        <v>166</v>
      </c>
      <c r="C60" s="147"/>
      <c r="D60" s="147"/>
      <c r="E60" s="147"/>
      <c r="F60" s="147"/>
    </row>
    <row r="61" spans="1:6" x14ac:dyDescent="0.25">
      <c r="A61" s="704">
        <v>2120</v>
      </c>
      <c r="B61" s="60" t="str">
        <f t="shared" ref="B61:B70" si="3">IFERROR(VLOOKUP($A61,SchParentTBConverter,2,),"Missing")</f>
        <v>Audit Fee</v>
      </c>
      <c r="C61" s="1135">
        <f>'Sch Parent TB Converter'!C60</f>
        <v>0</v>
      </c>
      <c r="D61" s="1135">
        <f>'Sch Parent TB Converter'!D60</f>
        <v>0</v>
      </c>
      <c r="E61" s="1135">
        <f>'Sch Parent TB Converter'!E60</f>
        <v>0</v>
      </c>
      <c r="F61" s="148">
        <v>0</v>
      </c>
    </row>
    <row r="62" spans="1:6" x14ac:dyDescent="0.25">
      <c r="A62" s="704">
        <v>2130</v>
      </c>
      <c r="B62" s="60" t="str">
        <f t="shared" si="3"/>
        <v>Board Fees and Expenses</v>
      </c>
      <c r="C62" s="1135">
        <f>'Sch Parent TB Converter'!C61</f>
        <v>0</v>
      </c>
      <c r="D62" s="1135">
        <f>'Sch Parent TB Converter'!D61</f>
        <v>0</v>
      </c>
      <c r="E62" s="1135">
        <f>'Sch Parent TB Converter'!E61</f>
        <v>0</v>
      </c>
      <c r="F62" s="148">
        <v>0</v>
      </c>
    </row>
    <row r="63" spans="1:6" ht="12.75" customHeight="1" x14ac:dyDescent="0.25">
      <c r="A63" s="704">
        <v>2136</v>
      </c>
      <c r="B63" s="60" t="str">
        <f t="shared" si="3"/>
        <v>Intervention Costs</v>
      </c>
      <c r="C63" s="1135">
        <f>'Sch Parent TB Converter'!C62</f>
        <v>0</v>
      </c>
      <c r="D63" s="1135">
        <f>'Sch Parent TB Converter'!D62</f>
        <v>0</v>
      </c>
      <c r="E63" s="1135">
        <f>'Sch Parent TB Converter'!E62</f>
        <v>0</v>
      </c>
      <c r="F63" s="148">
        <v>0</v>
      </c>
    </row>
    <row r="64" spans="1:6" x14ac:dyDescent="0.25">
      <c r="A64" s="704">
        <v>2170</v>
      </c>
      <c r="B64" s="60" t="str">
        <f t="shared" si="3"/>
        <v xml:space="preserve">Operating Lease </v>
      </c>
      <c r="C64" s="1135">
        <f>'Sch Parent TB Converter'!C63</f>
        <v>0</v>
      </c>
      <c r="D64" s="1135">
        <f>'Sch Parent TB Converter'!D63</f>
        <v>0</v>
      </c>
      <c r="E64" s="1135">
        <f>'Sch Parent TB Converter'!E63</f>
        <v>0</v>
      </c>
      <c r="F64" s="148">
        <v>0</v>
      </c>
    </row>
    <row r="65" spans="1:6" x14ac:dyDescent="0.25">
      <c r="A65" s="704">
        <v>2155</v>
      </c>
      <c r="B65" s="60" t="str">
        <f t="shared" si="3"/>
        <v>Legal Fees</v>
      </c>
      <c r="C65" s="1135">
        <f>'Sch Parent TB Converter'!C64</f>
        <v>0</v>
      </c>
      <c r="D65" s="1135">
        <f>'Sch Parent TB Converter'!D64</f>
        <v>0</v>
      </c>
      <c r="E65" s="1135">
        <f>'Sch Parent TB Converter'!E64</f>
        <v>0</v>
      </c>
      <c r="F65" s="148">
        <v>0</v>
      </c>
    </row>
    <row r="66" spans="1:6" x14ac:dyDescent="0.25">
      <c r="A66" s="704">
        <v>2160</v>
      </c>
      <c r="B66" s="60" t="str">
        <f t="shared" si="3"/>
        <v>Other Adminstration Expenses</v>
      </c>
      <c r="C66" s="1135">
        <f>'Sch Parent TB Converter'!C65</f>
        <v>0</v>
      </c>
      <c r="D66" s="1135">
        <f>'Sch Parent TB Converter'!D65</f>
        <v>0</v>
      </c>
      <c r="E66" s="1135">
        <f>'Sch Parent TB Converter'!E65</f>
        <v>0</v>
      </c>
      <c r="F66" s="148">
        <v>0</v>
      </c>
    </row>
    <row r="67" spans="1:6" s="50" customFormat="1" ht="13" x14ac:dyDescent="0.25">
      <c r="A67" s="704">
        <v>2180</v>
      </c>
      <c r="B67" s="60" t="str">
        <f t="shared" si="3"/>
        <v>Employee Benefits - Salaries</v>
      </c>
      <c r="C67" s="1135">
        <f>'Sch Parent TB Converter'!C66</f>
        <v>0</v>
      </c>
      <c r="D67" s="1135">
        <f>'Sch Parent TB Converter'!D66</f>
        <v>0</v>
      </c>
      <c r="E67" s="1135">
        <f>'Sch Parent TB Converter'!E66</f>
        <v>0</v>
      </c>
      <c r="F67" s="148">
        <v>0</v>
      </c>
    </row>
    <row r="68" spans="1:6" s="50" customFormat="1" ht="13" x14ac:dyDescent="0.25">
      <c r="A68" s="704">
        <v>2195</v>
      </c>
      <c r="B68" s="60" t="str">
        <f t="shared" si="3"/>
        <v>Insurance</v>
      </c>
      <c r="C68" s="1135">
        <f>'Sch Parent TB Converter'!C67</f>
        <v>0</v>
      </c>
      <c r="D68" s="1135">
        <f>'Sch Parent TB Converter'!D67</f>
        <v>0</v>
      </c>
      <c r="E68" s="1135">
        <f>'Sch Parent TB Converter'!E67</f>
        <v>0</v>
      </c>
      <c r="F68" s="148">
        <v>0</v>
      </c>
    </row>
    <row r="69" spans="1:6" s="50" customFormat="1" ht="13" x14ac:dyDescent="0.25">
      <c r="A69" s="704">
        <v>2110</v>
      </c>
      <c r="B69" s="60" t="str">
        <f t="shared" si="3"/>
        <v>Service Providers, Contractors and Consultancy</v>
      </c>
      <c r="C69" s="1135">
        <f>'Sch Parent TB Converter'!C59</f>
        <v>0</v>
      </c>
      <c r="D69" s="1135">
        <f>'Sch Parent TB Converter'!D59</f>
        <v>0</v>
      </c>
      <c r="E69" s="1135">
        <f>'Sch Parent TB Converter'!E59</f>
        <v>0</v>
      </c>
      <c r="F69" s="148">
        <v>0</v>
      </c>
    </row>
    <row r="70" spans="1:6" s="50" customFormat="1" ht="13" x14ac:dyDescent="0.25">
      <c r="A70" s="704">
        <v>2196</v>
      </c>
      <c r="B70" s="227" t="str">
        <f t="shared" si="3"/>
        <v>Ka Ora, Ka Ako - Healthy School Lunches Programme</v>
      </c>
      <c r="C70" s="1135">
        <f>'Sch Parent TB Converter'!C68</f>
        <v>0</v>
      </c>
      <c r="D70" s="1135">
        <f>'Sch Parent TB Converter'!D68</f>
        <v>0</v>
      </c>
      <c r="E70" s="1135">
        <f>'Sch Parent TB Converter'!E68</f>
        <v>0</v>
      </c>
      <c r="F70" s="148">
        <v>0</v>
      </c>
    </row>
    <row r="71" spans="1:6" ht="13.5" thickBot="1" x14ac:dyDescent="0.35">
      <c r="A71" s="704"/>
      <c r="B71" s="811" t="s">
        <v>301</v>
      </c>
      <c r="C71" s="812">
        <f>SUBTOTAL(9,C61:C70)</f>
        <v>0</v>
      </c>
      <c r="D71" s="812">
        <f>SUBTOTAL(9,D61:D70)</f>
        <v>0</v>
      </c>
      <c r="E71" s="812">
        <f>SUBTOTAL(9,E61:E70)</f>
        <v>0</v>
      </c>
      <c r="F71" s="812">
        <f>SUBTOTAL(9,F61:F70)</f>
        <v>0</v>
      </c>
    </row>
    <row r="72" spans="1:6" ht="13" thickTop="1" x14ac:dyDescent="0.25">
      <c r="A72" s="704"/>
      <c r="C72" s="148"/>
      <c r="D72" s="148"/>
      <c r="E72" s="148"/>
      <c r="F72" s="148"/>
    </row>
    <row r="73" spans="1:6" ht="13" x14ac:dyDescent="0.3">
      <c r="A73" s="230"/>
      <c r="B73" s="232" t="s">
        <v>191</v>
      </c>
      <c r="C73" s="187"/>
      <c r="D73" s="187"/>
      <c r="E73" s="187"/>
      <c r="F73" s="187"/>
    </row>
    <row r="74" spans="1:6" ht="13" x14ac:dyDescent="0.3">
      <c r="A74" s="704"/>
      <c r="B74" s="166" t="s">
        <v>154</v>
      </c>
      <c r="C74" s="147"/>
      <c r="D74" s="147"/>
      <c r="E74" s="147"/>
    </row>
    <row r="75" spans="1:6" x14ac:dyDescent="0.25">
      <c r="A75" s="704">
        <v>1710</v>
      </c>
      <c r="B75" s="60" t="str">
        <f>IFERROR(VLOOKUP($A75,SchParentTBConverter,2,),"Missing")</f>
        <v>Gain/Loss on Sale of Assets</v>
      </c>
      <c r="C75" s="1135">
        <f>'Sch Parent TB Converter'!C72</f>
        <v>0</v>
      </c>
      <c r="D75" s="1135">
        <f>'Sch Parent TB Converter'!D72</f>
        <v>0</v>
      </c>
      <c r="E75" s="1135">
        <f>'Sch Parent TB Converter'!E72</f>
        <v>0</v>
      </c>
      <c r="F75" s="147">
        <v>0</v>
      </c>
    </row>
    <row r="76" spans="1:6" x14ac:dyDescent="0.25">
      <c r="A76" s="704">
        <v>1320</v>
      </c>
      <c r="B76" s="60" t="str">
        <f>IFERROR(VLOOKUP($A76,SchParentTBConverter,2,),"Missing")</f>
        <v>Interest Received</v>
      </c>
      <c r="C76" s="1135">
        <f>'Sch Parent TB Converter'!C73</f>
        <v>0</v>
      </c>
      <c r="D76" s="1135">
        <f>'Sch Parent TB Converter'!D73</f>
        <v>0</v>
      </c>
      <c r="E76" s="1135">
        <f>'Sch Parent TB Converter'!E73</f>
        <v>0</v>
      </c>
      <c r="F76" s="147">
        <v>0</v>
      </c>
    </row>
    <row r="77" spans="1:6" x14ac:dyDescent="0.25">
      <c r="A77" s="704">
        <v>1330</v>
      </c>
      <c r="B77" s="60" t="str">
        <f>IFERROR(VLOOKUP($A77,SchParentTBConverter,2,),"Missing")</f>
        <v>Other Investment Income</v>
      </c>
      <c r="C77" s="1135">
        <f>'Sch Parent TB Converter'!C74</f>
        <v>0</v>
      </c>
      <c r="D77" s="1135">
        <f>'Sch Parent TB Converter'!D74</f>
        <v>0</v>
      </c>
      <c r="E77" s="1135">
        <f>'Sch Parent TB Converter'!E74</f>
        <v>0</v>
      </c>
      <c r="F77" s="147">
        <v>0</v>
      </c>
    </row>
    <row r="78" spans="1:6" x14ac:dyDescent="0.25">
      <c r="A78" s="704">
        <v>1720</v>
      </c>
      <c r="B78" s="60" t="str">
        <f>IFERROR(VLOOKUP($A78,SchParentTBConverter,2,),"Missing")</f>
        <v>Other Revenue</v>
      </c>
      <c r="C78" s="1135">
        <f>'Sch Parent TB Converter'!C75</f>
        <v>0</v>
      </c>
      <c r="D78" s="1135">
        <f>'Sch Parent TB Converter'!D75</f>
        <v>0</v>
      </c>
      <c r="E78" s="1135">
        <f>'Sch Parent TB Converter'!E75</f>
        <v>0</v>
      </c>
      <c r="F78" s="147">
        <v>0</v>
      </c>
    </row>
    <row r="79" spans="1:6" x14ac:dyDescent="0.25">
      <c r="A79" s="704">
        <v>1703</v>
      </c>
      <c r="B79" s="60" t="str">
        <f>IFERROR(VLOOKUP($A79,SchParentTBConverter,2,),"Missing")</f>
        <v>Use of Land and Buildings Integrated</v>
      </c>
      <c r="C79" s="1135">
        <f>'Sch Parent TB Converter'!C76</f>
        <v>0</v>
      </c>
      <c r="D79" s="1135">
        <f>'Sch Parent TB Converter'!D76</f>
        <v>0</v>
      </c>
      <c r="E79" s="1135">
        <f>'Sch Parent TB Converter'!E76</f>
        <v>0</v>
      </c>
      <c r="F79" s="147">
        <v>0</v>
      </c>
    </row>
    <row r="80" spans="1:6" ht="13.5" thickBot="1" x14ac:dyDescent="0.35">
      <c r="A80" s="704"/>
      <c r="B80" s="811" t="s">
        <v>302</v>
      </c>
      <c r="C80" s="812">
        <f>SUBTOTAL(9,C75:C79)</f>
        <v>0</v>
      </c>
      <c r="D80" s="812">
        <f>SUBTOTAL(9,D75:D79)</f>
        <v>0</v>
      </c>
      <c r="E80" s="812">
        <f>SUBTOTAL(9,E75:E79)</f>
        <v>0</v>
      </c>
      <c r="F80" s="812">
        <f>SUBTOTAL(9,F75:F79)</f>
        <v>0</v>
      </c>
    </row>
    <row r="81" spans="1:6" ht="13" thickTop="1" x14ac:dyDescent="0.25">
      <c r="A81" s="704"/>
      <c r="B81" s="60"/>
      <c r="C81" s="147"/>
      <c r="D81" s="147"/>
      <c r="E81" s="147"/>
      <c r="F81" s="147"/>
    </row>
    <row r="82" spans="1:6" s="50" customFormat="1" ht="13" x14ac:dyDescent="0.3">
      <c r="A82" s="704"/>
      <c r="B82" s="166" t="s">
        <v>166</v>
      </c>
      <c r="C82" s="147"/>
      <c r="D82" s="147"/>
      <c r="E82" s="147"/>
      <c r="F82" s="147"/>
    </row>
    <row r="83" spans="1:6" x14ac:dyDescent="0.25">
      <c r="A83" s="704">
        <v>2090</v>
      </c>
      <c r="B83" s="60" t="str">
        <f t="shared" ref="B83:B89" si="4">IFERROR(VLOOKUP($A83,SchParentTBConverter,2,),"Missing")</f>
        <v>Interest</v>
      </c>
      <c r="C83" s="148">
        <f>'Sch Parent TB Converter'!C79</f>
        <v>0</v>
      </c>
      <c r="D83" s="148">
        <f>'Sch Parent TB Converter'!D79</f>
        <v>0</v>
      </c>
      <c r="E83" s="148">
        <f>'Sch Parent TB Converter'!E79</f>
        <v>0</v>
      </c>
      <c r="F83" s="148">
        <v>0</v>
      </c>
    </row>
    <row r="84" spans="1:6" x14ac:dyDescent="0.25">
      <c r="A84" s="704">
        <v>2084</v>
      </c>
      <c r="B84" s="60" t="str">
        <f t="shared" si="4"/>
        <v>Impairment of PPE</v>
      </c>
      <c r="C84" s="148">
        <f>'Sch Parent TB Converter'!C80</f>
        <v>0</v>
      </c>
      <c r="D84" s="148">
        <f>'Sch Parent TB Converter'!D80</f>
        <v>0</v>
      </c>
      <c r="E84" s="148">
        <f>'Sch Parent TB Converter'!E80</f>
        <v>0</v>
      </c>
      <c r="F84" s="148">
        <v>0</v>
      </c>
    </row>
    <row r="85" spans="1:6" s="33" customFormat="1" x14ac:dyDescent="0.25">
      <c r="A85" s="704">
        <v>2070</v>
      </c>
      <c r="B85" s="60" t="str">
        <f t="shared" si="4"/>
        <v>Loss on Disposal of Assets</v>
      </c>
      <c r="C85" s="148">
        <f>'Sch Parent TB Converter'!C81</f>
        <v>0</v>
      </c>
      <c r="D85" s="148">
        <f>'Sch Parent TB Converter'!D81</f>
        <v>0</v>
      </c>
      <c r="E85" s="148">
        <f>'Sch Parent TB Converter'!E81</f>
        <v>0</v>
      </c>
      <c r="F85" s="148">
        <v>0</v>
      </c>
    </row>
    <row r="86" spans="1:6" s="33" customFormat="1" x14ac:dyDescent="0.25">
      <c r="A86" s="704">
        <v>2082</v>
      </c>
      <c r="B86" s="60" t="str">
        <f t="shared" si="4"/>
        <v>Loss on Uncollectable Accounts Receivable</v>
      </c>
      <c r="C86" s="148">
        <f>'Sch Parent TB Converter'!C82</f>
        <v>0</v>
      </c>
      <c r="D86" s="148">
        <f>'Sch Parent TB Converter'!D82</f>
        <v>0</v>
      </c>
      <c r="E86" s="148">
        <f>'Sch Parent TB Converter'!E82</f>
        <v>0</v>
      </c>
      <c r="F86" s="147">
        <v>0</v>
      </c>
    </row>
    <row r="87" spans="1:6" s="33" customFormat="1" x14ac:dyDescent="0.25">
      <c r="A87" s="704">
        <v>2086</v>
      </c>
      <c r="B87" s="60" t="str">
        <f t="shared" si="4"/>
        <v>Impairment Loss - Other</v>
      </c>
      <c r="C87" s="148">
        <f>'Sch Parent TB Converter'!C83</f>
        <v>0</v>
      </c>
      <c r="D87" s="148">
        <f>'Sch Parent TB Converter'!D83</f>
        <v>0</v>
      </c>
      <c r="E87" s="148">
        <f>'Sch Parent TB Converter'!E83</f>
        <v>0</v>
      </c>
      <c r="F87" s="147">
        <v>0</v>
      </c>
    </row>
    <row r="88" spans="1:6" s="50" customFormat="1" ht="13" x14ac:dyDescent="0.25">
      <c r="A88" s="704">
        <v>2185</v>
      </c>
      <c r="B88" s="60" t="str">
        <f t="shared" si="4"/>
        <v>Transport Expenditure</v>
      </c>
      <c r="C88" s="148">
        <f>'Sch Parent TB Converter'!C84</f>
        <v>0</v>
      </c>
      <c r="D88" s="148">
        <f>'Sch Parent TB Converter'!D84</f>
        <v>0</v>
      </c>
      <c r="E88" s="148">
        <f>'Sch Parent TB Converter'!E84</f>
        <v>0</v>
      </c>
      <c r="F88" s="147">
        <v>0</v>
      </c>
    </row>
    <row r="89" spans="1:6" s="50" customFormat="1" ht="13" x14ac:dyDescent="0.25">
      <c r="A89" s="704">
        <v>2840</v>
      </c>
      <c r="B89" s="60" t="str">
        <f t="shared" si="4"/>
        <v>Revaluation of equity investments</v>
      </c>
      <c r="C89" s="148">
        <f>'Sch Parent TB Converter'!C85</f>
        <v>0</v>
      </c>
      <c r="D89" s="148">
        <f>'Sch Parent TB Converter'!D85</f>
        <v>0</v>
      </c>
      <c r="E89" s="148">
        <f>'Sch Parent TB Converter'!E85</f>
        <v>0</v>
      </c>
      <c r="F89" s="147">
        <v>0</v>
      </c>
    </row>
    <row r="90" spans="1:6" ht="13.5" thickBot="1" x14ac:dyDescent="0.35">
      <c r="A90" s="704"/>
      <c r="B90" s="811" t="s">
        <v>303</v>
      </c>
      <c r="C90" s="812">
        <f>SUBTOTAL(9,C83:C88)</f>
        <v>0</v>
      </c>
      <c r="D90" s="812">
        <f>SUBTOTAL(9,D83:D88)</f>
        <v>0</v>
      </c>
      <c r="E90" s="812">
        <f>SUBTOTAL(9,E83:E88)</f>
        <v>0</v>
      </c>
      <c r="F90" s="812">
        <f>SUBTOTAL(9,F83:F88)</f>
        <v>0</v>
      </c>
    </row>
    <row r="91" spans="1:6" ht="13" thickTop="1" x14ac:dyDescent="0.25">
      <c r="A91" s="704"/>
      <c r="C91" s="148"/>
      <c r="D91" s="148"/>
      <c r="E91" s="148"/>
      <c r="F91" s="148"/>
    </row>
    <row r="92" spans="1:6" ht="13" x14ac:dyDescent="0.3">
      <c r="A92" s="230"/>
      <c r="B92" s="232" t="s">
        <v>201</v>
      </c>
      <c r="C92" s="187"/>
      <c r="D92" s="187"/>
      <c r="E92" s="187"/>
      <c r="F92" s="187"/>
    </row>
    <row r="93" spans="1:6" s="50" customFormat="1" ht="13" x14ac:dyDescent="0.3">
      <c r="A93" s="704"/>
      <c r="B93" s="166" t="s">
        <v>166</v>
      </c>
      <c r="C93" s="147"/>
      <c r="D93" s="147"/>
      <c r="E93" s="147"/>
      <c r="F93" s="147"/>
    </row>
    <row r="94" spans="1:6" ht="12.75" customHeight="1" x14ac:dyDescent="0.25">
      <c r="A94" s="704">
        <v>2520</v>
      </c>
      <c r="B94" s="60" t="str">
        <f t="shared" ref="B94:B101" si="5">IFERROR(VLOOKUP($A94,SchParentTBConverter,2,),"Missing")</f>
        <v>Consultancy and Contract Services</v>
      </c>
      <c r="C94" s="148">
        <f>'Sch Parent TB Converter'!C89</f>
        <v>0</v>
      </c>
      <c r="D94" s="148">
        <f>'Sch Parent TB Converter'!D89</f>
        <v>0</v>
      </c>
      <c r="E94" s="148">
        <f>'Sch Parent TB Converter'!E89</f>
        <v>0</v>
      </c>
      <c r="F94" s="148">
        <v>0</v>
      </c>
    </row>
    <row r="95" spans="1:6" x14ac:dyDescent="0.25">
      <c r="A95" s="704">
        <v>2530</v>
      </c>
      <c r="B95" s="60" t="str">
        <f t="shared" si="5"/>
        <v>Cyclical Maintenance</v>
      </c>
      <c r="C95" s="148">
        <f>'Sch Parent TB Converter'!C90</f>
        <v>0</v>
      </c>
      <c r="D95" s="148">
        <f>'Sch Parent TB Converter'!D90</f>
        <v>0</v>
      </c>
      <c r="E95" s="148">
        <f>'Sch Parent TB Converter'!E90</f>
        <v>0</v>
      </c>
      <c r="F95" s="148">
        <v>0</v>
      </c>
    </row>
    <row r="96" spans="1:6" x14ac:dyDescent="0.25">
      <c r="A96" s="704">
        <v>2550</v>
      </c>
      <c r="B96" s="60" t="str">
        <f t="shared" si="5"/>
        <v>Heat, Light and Water</v>
      </c>
      <c r="C96" s="148">
        <f>'Sch Parent TB Converter'!C91</f>
        <v>0</v>
      </c>
      <c r="D96" s="148">
        <f>'Sch Parent TB Converter'!D91</f>
        <v>0</v>
      </c>
      <c r="E96" s="148">
        <f>'Sch Parent TB Converter'!E91</f>
        <v>0</v>
      </c>
      <c r="F96" s="148">
        <v>0</v>
      </c>
    </row>
    <row r="97" spans="1:6" x14ac:dyDescent="0.25">
      <c r="A97" s="704">
        <v>2575</v>
      </c>
      <c r="B97" s="60" t="str">
        <f t="shared" si="5"/>
        <v>Rates</v>
      </c>
      <c r="C97" s="148">
        <f>'Sch Parent TB Converter'!C92</f>
        <v>0</v>
      </c>
      <c r="D97" s="148">
        <f>'Sch Parent TB Converter'!D92</f>
        <v>0</v>
      </c>
      <c r="E97" s="148">
        <f>'Sch Parent TB Converter'!E92</f>
        <v>0</v>
      </c>
      <c r="F97" s="148">
        <v>0</v>
      </c>
    </row>
    <row r="98" spans="1:6" x14ac:dyDescent="0.25">
      <c r="A98" s="704">
        <v>2580</v>
      </c>
      <c r="B98" s="60" t="str">
        <f t="shared" si="5"/>
        <v>Repairs and Maintenance</v>
      </c>
      <c r="C98" s="148">
        <f>'Sch Parent TB Converter'!C93</f>
        <v>0</v>
      </c>
      <c r="D98" s="148">
        <f>'Sch Parent TB Converter'!D93</f>
        <v>0</v>
      </c>
      <c r="E98" s="148">
        <f>'Sch Parent TB Converter'!E93</f>
        <v>0</v>
      </c>
      <c r="F98" s="148">
        <v>0</v>
      </c>
    </row>
    <row r="99" spans="1:6" x14ac:dyDescent="0.25">
      <c r="A99" s="704">
        <v>2585</v>
      </c>
      <c r="B99" s="60" t="str">
        <f t="shared" si="5"/>
        <v>Use of Land and Buildings</v>
      </c>
      <c r="C99" s="148">
        <f>'Sch Parent TB Converter'!C94</f>
        <v>0</v>
      </c>
      <c r="D99" s="148">
        <f>'Sch Parent TB Converter'!D94</f>
        <v>0</v>
      </c>
      <c r="E99" s="148">
        <f>'Sch Parent TB Converter'!E94</f>
        <v>0</v>
      </c>
      <c r="F99" s="148">
        <v>0</v>
      </c>
    </row>
    <row r="100" spans="1:6" x14ac:dyDescent="0.25">
      <c r="A100" s="704">
        <v>2560</v>
      </c>
      <c r="B100" s="60" t="str">
        <f t="shared" si="5"/>
        <v>Other Property Expenses</v>
      </c>
      <c r="C100" s="148">
        <f>'Sch Parent TB Converter'!C96</f>
        <v>0</v>
      </c>
      <c r="D100" s="148">
        <f>'Sch Parent TB Converter'!D96</f>
        <v>0</v>
      </c>
      <c r="E100" s="148">
        <f>'Sch Parent TB Converter'!E96</f>
        <v>0</v>
      </c>
      <c r="F100" s="148">
        <f>'Sch Parent TB Converter'!F96</f>
        <v>0</v>
      </c>
    </row>
    <row r="101" spans="1:6" x14ac:dyDescent="0.25">
      <c r="A101" s="704">
        <v>2570</v>
      </c>
      <c r="B101" s="60" t="str">
        <f t="shared" si="5"/>
        <v>Employee Benefits - Salaries</v>
      </c>
      <c r="C101" s="148">
        <f>'Sch Parent TB Converter'!C95</f>
        <v>0</v>
      </c>
      <c r="D101" s="148">
        <f>'Sch Parent TB Converter'!D95</f>
        <v>0</v>
      </c>
      <c r="E101" s="148">
        <f>'Sch Parent TB Converter'!E95</f>
        <v>0</v>
      </c>
      <c r="F101" s="148">
        <v>0</v>
      </c>
    </row>
    <row r="102" spans="1:6" ht="13.5" thickBot="1" x14ac:dyDescent="0.35">
      <c r="A102" s="704"/>
      <c r="B102" s="811" t="s">
        <v>304</v>
      </c>
      <c r="C102" s="812">
        <f>SUBTOTAL(9,C94:C101)</f>
        <v>0</v>
      </c>
      <c r="D102" s="812">
        <f>SUBTOTAL(9,D94:D101)</f>
        <v>0</v>
      </c>
      <c r="E102" s="812">
        <f>SUBTOTAL(9,E94:E101)</f>
        <v>0</v>
      </c>
      <c r="F102" s="812">
        <f>SUBTOTAL(9,F94:F101)</f>
        <v>0</v>
      </c>
    </row>
    <row r="103" spans="1:6" ht="13" thickTop="1" x14ac:dyDescent="0.25">
      <c r="A103" s="704"/>
      <c r="C103" s="148"/>
      <c r="D103" s="148"/>
      <c r="E103" s="148"/>
      <c r="F103" s="148"/>
    </row>
    <row r="104" spans="1:6" ht="13" x14ac:dyDescent="0.3">
      <c r="A104" s="230"/>
      <c r="B104" s="232" t="s">
        <v>206</v>
      </c>
      <c r="C104" s="187"/>
      <c r="D104" s="187"/>
      <c r="E104" s="187"/>
      <c r="F104" s="187"/>
    </row>
    <row r="105" spans="1:6" ht="13" x14ac:dyDescent="0.3">
      <c r="A105" s="704"/>
      <c r="B105" s="166" t="s">
        <v>166</v>
      </c>
      <c r="C105" s="148"/>
      <c r="D105" s="148"/>
      <c r="E105" s="148"/>
      <c r="F105" s="148"/>
    </row>
    <row r="106" spans="1:6" x14ac:dyDescent="0.25">
      <c r="A106" s="704">
        <v>2210</v>
      </c>
      <c r="B106" s="60" t="str">
        <f t="shared" ref="B106:B115" si="6">IFERROR(VLOOKUP($A106,SchParentTBConverter,2,),"Missing")</f>
        <v xml:space="preserve">Buildings - School </v>
      </c>
      <c r="C106" s="148">
        <f>'Sch Parent TB Converter'!C100</f>
        <v>0</v>
      </c>
      <c r="D106" s="148">
        <f>'Sch Parent TB Converter'!D100</f>
        <v>0</v>
      </c>
      <c r="E106" s="148">
        <f>'Sch Parent TB Converter'!E100</f>
        <v>0</v>
      </c>
      <c r="F106" s="148">
        <v>0</v>
      </c>
    </row>
    <row r="107" spans="1:6" x14ac:dyDescent="0.25">
      <c r="A107" s="704">
        <v>2215</v>
      </c>
      <c r="B107" s="60" t="str">
        <f t="shared" si="6"/>
        <v>Building Improvements - Crown</v>
      </c>
      <c r="C107" s="148">
        <f>'Sch Parent TB Converter'!C101</f>
        <v>0</v>
      </c>
      <c r="D107" s="148">
        <f>'Sch Parent TB Converter'!D101</f>
        <v>0</v>
      </c>
      <c r="E107" s="148">
        <f>'Sch Parent TB Converter'!E101</f>
        <v>0</v>
      </c>
      <c r="F107" s="148">
        <v>0</v>
      </c>
    </row>
    <row r="108" spans="1:6" x14ac:dyDescent="0.25">
      <c r="A108" s="704"/>
      <c r="B108" s="60" t="str">
        <f t="shared" si="6"/>
        <v>Missing</v>
      </c>
      <c r="C108" s="148">
        <f>'Sch Parent TB Converter'!C102</f>
        <v>0</v>
      </c>
      <c r="D108" s="148">
        <f>'Sch Parent TB Converter'!D102</f>
        <v>0</v>
      </c>
      <c r="E108" s="148">
        <f>'Sch Parent TB Converter'!E102</f>
        <v>0</v>
      </c>
      <c r="F108" s="148">
        <v>0</v>
      </c>
    </row>
    <row r="109" spans="1:6" x14ac:dyDescent="0.25">
      <c r="A109" s="704">
        <v>2230</v>
      </c>
      <c r="B109" s="60" t="str">
        <f t="shared" si="6"/>
        <v>Furniture and Equipment</v>
      </c>
      <c r="C109" s="148">
        <f>'Sch Parent TB Converter'!C103</f>
        <v>0</v>
      </c>
      <c r="D109" s="148">
        <f>'Sch Parent TB Converter'!D103</f>
        <v>0</v>
      </c>
      <c r="E109" s="148">
        <f>'Sch Parent TB Converter'!E103</f>
        <v>0</v>
      </c>
      <c r="F109" s="148">
        <v>0</v>
      </c>
    </row>
    <row r="110" spans="1:6" x14ac:dyDescent="0.25">
      <c r="A110" s="704">
        <v>2220</v>
      </c>
      <c r="B110" s="227" t="str">
        <f t="shared" si="6"/>
        <v>Information and Communication Technology</v>
      </c>
      <c r="C110" s="148">
        <f>'Sch Parent TB Converter'!C104</f>
        <v>0</v>
      </c>
      <c r="D110" s="148">
        <f>'Sch Parent TB Converter'!D104</f>
        <v>0</v>
      </c>
      <c r="E110" s="148">
        <f>'Sch Parent TB Converter'!E104</f>
        <v>0</v>
      </c>
      <c r="F110" s="148">
        <v>0</v>
      </c>
    </row>
    <row r="111" spans="1:6" x14ac:dyDescent="0.25">
      <c r="A111" s="1141">
        <v>2280</v>
      </c>
      <c r="B111" s="227" t="str">
        <f t="shared" si="6"/>
        <v>Intangible Assets</v>
      </c>
      <c r="C111" s="148">
        <f>'Sch Parent TB Converter'!C105</f>
        <v>0</v>
      </c>
      <c r="D111" s="148">
        <f>'Sch Parent TB Converter'!D105</f>
        <v>0</v>
      </c>
      <c r="E111" s="148">
        <f>'Sch Parent TB Converter'!E105</f>
        <v>0</v>
      </c>
      <c r="F111" s="148">
        <v>0</v>
      </c>
    </row>
    <row r="112" spans="1:6" x14ac:dyDescent="0.25">
      <c r="A112" s="704">
        <v>2255</v>
      </c>
      <c r="B112" s="60" t="str">
        <f t="shared" si="6"/>
        <v>Motor Vehicles</v>
      </c>
      <c r="C112" s="148">
        <f>'Sch Parent TB Converter'!C106</f>
        <v>0</v>
      </c>
      <c r="D112" s="148">
        <f>'Sch Parent TB Converter'!D106</f>
        <v>0</v>
      </c>
      <c r="E112" s="148">
        <f>'Sch Parent TB Converter'!E106</f>
        <v>0</v>
      </c>
      <c r="F112" s="148">
        <v>0</v>
      </c>
    </row>
    <row r="113" spans="1:6" x14ac:dyDescent="0.25">
      <c r="A113" s="704">
        <v>2253</v>
      </c>
      <c r="B113" s="60" t="str">
        <f t="shared" si="6"/>
        <v>Textbooks</v>
      </c>
      <c r="C113" s="148">
        <f>'Sch Parent TB Converter'!C107</f>
        <v>0</v>
      </c>
      <c r="D113" s="148">
        <f>'Sch Parent TB Converter'!D107</f>
        <v>0</v>
      </c>
      <c r="E113" s="148">
        <f>'Sch Parent TB Converter'!E107</f>
        <v>0</v>
      </c>
      <c r="F113" s="148">
        <v>0</v>
      </c>
    </row>
    <row r="114" spans="1:6" x14ac:dyDescent="0.25">
      <c r="A114" s="704">
        <v>2256</v>
      </c>
      <c r="B114" s="60" t="str">
        <f t="shared" si="6"/>
        <v>Leased Assets</v>
      </c>
      <c r="C114" s="148">
        <f>'Sch Parent TB Converter'!C108</f>
        <v>0</v>
      </c>
      <c r="D114" s="148">
        <f>'Sch Parent TB Converter'!D108</f>
        <v>0</v>
      </c>
      <c r="E114" s="148">
        <f>'Sch Parent TB Converter'!E108</f>
        <v>0</v>
      </c>
      <c r="F114" s="148">
        <v>0</v>
      </c>
    </row>
    <row r="115" spans="1:6" s="50" customFormat="1" ht="12.75" customHeight="1" x14ac:dyDescent="0.25">
      <c r="A115" s="704">
        <v>2250</v>
      </c>
      <c r="B115" s="60" t="str">
        <f t="shared" si="6"/>
        <v>Library Resources</v>
      </c>
      <c r="C115" s="148">
        <f>'Sch Parent TB Converter'!C109</f>
        <v>0</v>
      </c>
      <c r="D115" s="148">
        <f>'Sch Parent TB Converter'!D109</f>
        <v>0</v>
      </c>
      <c r="E115" s="148">
        <f>'Sch Parent TB Converter'!E109</f>
        <v>0</v>
      </c>
      <c r="F115" s="148">
        <v>0</v>
      </c>
    </row>
    <row r="116" spans="1:6" ht="13.5" thickBot="1" x14ac:dyDescent="0.35">
      <c r="A116" s="704"/>
      <c r="B116" s="815" t="s">
        <v>305</v>
      </c>
      <c r="C116" s="812">
        <f>SUBTOTAL(9,C106:C115)</f>
        <v>0</v>
      </c>
      <c r="D116" s="812">
        <f t="shared" ref="D116:F116" si="7">SUBTOTAL(9,D106:D115)</f>
        <v>0</v>
      </c>
      <c r="E116" s="812">
        <f t="shared" si="7"/>
        <v>0</v>
      </c>
      <c r="F116" s="812">
        <f t="shared" si="7"/>
        <v>0</v>
      </c>
    </row>
    <row r="117" spans="1:6" ht="13" thickTop="1" x14ac:dyDescent="0.25">
      <c r="A117" s="704"/>
      <c r="B117" s="61"/>
      <c r="C117" s="1138"/>
      <c r="D117" s="1138"/>
      <c r="E117" s="1138"/>
      <c r="F117" s="1138"/>
    </row>
    <row r="118" spans="1:6" ht="13" x14ac:dyDescent="0.25">
      <c r="A118" s="231"/>
      <c r="B118" s="237" t="s">
        <v>11</v>
      </c>
      <c r="C118" s="190"/>
      <c r="D118" s="190"/>
      <c r="E118" s="190"/>
      <c r="F118" s="190"/>
    </row>
    <row r="119" spans="1:6" ht="13" x14ac:dyDescent="0.3">
      <c r="A119" s="230"/>
      <c r="B119" s="232" t="s">
        <v>212</v>
      </c>
      <c r="C119" s="187"/>
      <c r="D119" s="187"/>
      <c r="E119" s="187"/>
      <c r="F119" s="187"/>
    </row>
    <row r="120" spans="1:6" ht="13" x14ac:dyDescent="0.3">
      <c r="A120" s="704"/>
      <c r="B120" s="166" t="s">
        <v>213</v>
      </c>
      <c r="C120" s="147"/>
      <c r="D120" s="147"/>
      <c r="E120" s="147"/>
      <c r="F120" s="147"/>
    </row>
    <row r="121" spans="1:6" x14ac:dyDescent="0.25">
      <c r="A121" s="704">
        <v>5109</v>
      </c>
      <c r="B121" s="60" t="str">
        <f>IFERROR(VLOOKUP($A121,SchParentTBConverter,2,),"Missing")</f>
        <v>Bank Accounts</v>
      </c>
      <c r="C121" s="1139">
        <f>'Sch Parent TB Converter'!C115</f>
        <v>0</v>
      </c>
      <c r="D121" s="1139">
        <f>'Sch Parent TB Converter'!D115</f>
        <v>0</v>
      </c>
      <c r="E121" s="1139">
        <f>'Sch Parent TB Converter'!E115</f>
        <v>0</v>
      </c>
      <c r="F121" s="1139">
        <f>'Sch Parent TB Converter'!F115</f>
        <v>0</v>
      </c>
    </row>
    <row r="122" spans="1:6" ht="12.75" customHeight="1" x14ac:dyDescent="0.25">
      <c r="A122" s="704">
        <v>5120</v>
      </c>
      <c r="B122" s="60" t="str">
        <f>IFERROR(VLOOKUP($A122,SchParentTBConverter,2,),"Missing")</f>
        <v>Short-term Bank Deposits with a Maturity of Three Months or Less</v>
      </c>
      <c r="C122" s="1139">
        <f>'Sch Parent TB Converter'!C116</f>
        <v>0</v>
      </c>
      <c r="D122" s="1139">
        <f>'Sch Parent TB Converter'!D116</f>
        <v>0</v>
      </c>
      <c r="E122" s="1139">
        <f>'Sch Parent TB Converter'!E116</f>
        <v>0</v>
      </c>
      <c r="F122" s="1139">
        <f>'Sch Parent TB Converter'!F116</f>
        <v>0</v>
      </c>
    </row>
    <row r="123" spans="1:6" ht="12.75" customHeight="1" x14ac:dyDescent="0.25">
      <c r="A123" s="704">
        <v>5210</v>
      </c>
      <c r="B123" s="60" t="str">
        <f>IFERROR(VLOOKUP($A123,SchParentTBConverter,2,),"Missing")</f>
        <v>Bank Overdraft</v>
      </c>
      <c r="C123" s="1139">
        <f>'Sch Parent TB Converter'!C117</f>
        <v>0</v>
      </c>
      <c r="D123" s="1139">
        <f>'Sch Parent TB Converter'!D117</f>
        <v>0</v>
      </c>
      <c r="E123" s="1139">
        <f>'Sch Parent TB Converter'!E117</f>
        <v>0</v>
      </c>
      <c r="F123" s="1139">
        <f>E123</f>
        <v>0</v>
      </c>
    </row>
    <row r="124" spans="1:6" ht="13.5" thickBot="1" x14ac:dyDescent="0.35">
      <c r="A124" s="704"/>
      <c r="B124" s="811" t="s">
        <v>306</v>
      </c>
      <c r="C124" s="812">
        <f>SUBTOTAL(9,C121:C123)</f>
        <v>0</v>
      </c>
      <c r="D124" s="812">
        <f>SUBTOTAL(9,D121:D123)</f>
        <v>0</v>
      </c>
      <c r="E124" s="812">
        <f>SUBTOTAL(9,E121:E123)</f>
        <v>0</v>
      </c>
      <c r="F124" s="812">
        <f>SUBTOTAL(9,F121:F123)</f>
        <v>0</v>
      </c>
    </row>
    <row r="125" spans="1:6" ht="13" thickTop="1" x14ac:dyDescent="0.25">
      <c r="A125" s="704"/>
      <c r="C125" s="147"/>
      <c r="D125" s="147"/>
      <c r="E125" s="147"/>
      <c r="F125" s="147"/>
    </row>
    <row r="126" spans="1:6" ht="12.75" customHeight="1" x14ac:dyDescent="0.3">
      <c r="A126" s="230"/>
      <c r="B126" s="232" t="s">
        <v>217</v>
      </c>
      <c r="C126" s="187"/>
      <c r="D126" s="187"/>
      <c r="E126" s="187"/>
      <c r="F126" s="187"/>
    </row>
    <row r="127" spans="1:6" ht="14.25" customHeight="1" x14ac:dyDescent="0.3">
      <c r="A127" s="704"/>
      <c r="B127" s="166" t="s">
        <v>213</v>
      </c>
      <c r="C127" s="147"/>
      <c r="D127" s="147"/>
      <c r="E127" s="147"/>
      <c r="F127" s="147"/>
    </row>
    <row r="128" spans="1:6" ht="14.25" customHeight="1" x14ac:dyDescent="0.25">
      <c r="A128" s="704">
        <v>5129</v>
      </c>
      <c r="B128" s="60" t="str">
        <f t="shared" ref="B128:B133" si="8">IFERROR(VLOOKUP($A128,SchParentTBConverter,2,),"Missing")</f>
        <v>Receivables</v>
      </c>
      <c r="C128" s="147">
        <f>'Sch Parent TB Converter'!C121</f>
        <v>0</v>
      </c>
      <c r="D128" s="147">
        <f>'Sch Parent TB Converter'!D121</f>
        <v>0</v>
      </c>
      <c r="E128" s="147">
        <f>'Sch Parent TB Converter'!E121</f>
        <v>0</v>
      </c>
      <c r="F128" s="1139">
        <f>'Sch Parent TB Converter'!F121</f>
        <v>0</v>
      </c>
    </row>
    <row r="129" spans="1:6" x14ac:dyDescent="0.25">
      <c r="A129" s="704">
        <v>5130</v>
      </c>
      <c r="B129" s="60" t="str">
        <f t="shared" si="8"/>
        <v>Receivables from the Ministry of Education</v>
      </c>
      <c r="C129" s="147">
        <f>'Sch Parent TB Converter'!C122</f>
        <v>0</v>
      </c>
      <c r="D129" s="147">
        <f>'Sch Parent TB Converter'!D122</f>
        <v>0</v>
      </c>
      <c r="E129" s="147">
        <f>'Sch Parent TB Converter'!E122</f>
        <v>0</v>
      </c>
      <c r="F129" s="1139">
        <f>'Sch Parent TB Converter'!F122</f>
        <v>0</v>
      </c>
    </row>
    <row r="130" spans="1:6" x14ac:dyDescent="0.25">
      <c r="A130" s="704">
        <v>5138</v>
      </c>
      <c r="B130" s="60" t="str">
        <f t="shared" si="8"/>
        <v>Loss on Uncollectable Accounts Receivable</v>
      </c>
      <c r="C130" s="147">
        <f>'Sch Parent TB Converter'!C123</f>
        <v>0</v>
      </c>
      <c r="D130" s="147">
        <f>'Sch Parent TB Converter'!D123</f>
        <v>0</v>
      </c>
      <c r="E130" s="147">
        <f>'Sch Parent TB Converter'!E123</f>
        <v>0</v>
      </c>
      <c r="F130" s="1139">
        <f>'Sch Parent TB Converter'!F123</f>
        <v>0</v>
      </c>
    </row>
    <row r="131" spans="1:6" x14ac:dyDescent="0.25">
      <c r="A131" s="704">
        <v>5132</v>
      </c>
      <c r="B131" s="60" t="str">
        <f t="shared" si="8"/>
        <v>Interest Receivable</v>
      </c>
      <c r="C131" s="147">
        <f>'Sch Parent TB Converter'!C124</f>
        <v>0</v>
      </c>
      <c r="D131" s="147">
        <f>'Sch Parent TB Converter'!D124</f>
        <v>0</v>
      </c>
      <c r="E131" s="147">
        <f>'Sch Parent TB Converter'!E124</f>
        <v>0</v>
      </c>
      <c r="F131" s="1139">
        <f>'Sch Parent TB Converter'!F124</f>
        <v>0</v>
      </c>
    </row>
    <row r="132" spans="1:6" x14ac:dyDescent="0.25">
      <c r="A132" s="704">
        <v>5133</v>
      </c>
      <c r="B132" s="60" t="str">
        <f t="shared" si="8"/>
        <v>Banking Staffing Underuse</v>
      </c>
      <c r="C132" s="147">
        <f>'Sch Parent TB Converter'!C125</f>
        <v>0</v>
      </c>
      <c r="D132" s="147">
        <f>'Sch Parent TB Converter'!D125</f>
        <v>0</v>
      </c>
      <c r="E132" s="147">
        <f>'Sch Parent TB Converter'!E125</f>
        <v>0</v>
      </c>
      <c r="F132" s="1139">
        <f>'Sch Parent TB Converter'!F125</f>
        <v>0</v>
      </c>
    </row>
    <row r="133" spans="1:6" x14ac:dyDescent="0.25">
      <c r="A133" s="704">
        <v>5134</v>
      </c>
      <c r="B133" s="60" t="str">
        <f t="shared" si="8"/>
        <v>Teacher Salaries Grant Receivable</v>
      </c>
      <c r="C133" s="147">
        <f>'Sch Parent TB Converter'!C126</f>
        <v>0</v>
      </c>
      <c r="D133" s="147">
        <f>'Sch Parent TB Converter'!D126</f>
        <v>0</v>
      </c>
      <c r="E133" s="147">
        <f>'Sch Parent TB Converter'!E126</f>
        <v>0</v>
      </c>
      <c r="F133" s="1139">
        <f>'Sch Parent TB Converter'!F126</f>
        <v>0</v>
      </c>
    </row>
    <row r="134" spans="1:6" ht="13.5" thickBot="1" x14ac:dyDescent="0.35">
      <c r="A134" s="704"/>
      <c r="B134" s="811" t="s">
        <v>307</v>
      </c>
      <c r="C134" s="812">
        <f>SUBTOTAL(9,C128:C133)</f>
        <v>0</v>
      </c>
      <c r="D134" s="812">
        <f>SUBTOTAL(9,D128:D133)</f>
        <v>0</v>
      </c>
      <c r="E134" s="812">
        <f>SUBTOTAL(9,E128:E133)</f>
        <v>0</v>
      </c>
      <c r="F134" s="812">
        <f>SUBTOTAL(9,F128:F133)</f>
        <v>0</v>
      </c>
    </row>
    <row r="135" spans="1:6" ht="13" thickTop="1" x14ac:dyDescent="0.25">
      <c r="A135" s="704"/>
      <c r="C135" s="147"/>
      <c r="D135" s="1139"/>
      <c r="E135" s="147"/>
      <c r="F135" s="147"/>
    </row>
    <row r="136" spans="1:6" ht="12.75" customHeight="1" x14ac:dyDescent="0.3">
      <c r="A136" s="230"/>
      <c r="B136" s="232" t="s">
        <v>223</v>
      </c>
      <c r="C136" s="187"/>
      <c r="D136" s="187"/>
      <c r="E136" s="187"/>
      <c r="F136" s="187"/>
    </row>
    <row r="137" spans="1:6" ht="13" x14ac:dyDescent="0.3">
      <c r="A137" s="704"/>
      <c r="B137" s="166" t="s">
        <v>213</v>
      </c>
      <c r="C137" s="147"/>
      <c r="D137" s="147"/>
      <c r="E137" s="147"/>
      <c r="F137" s="147"/>
    </row>
    <row r="138" spans="1:6" ht="12" customHeight="1" x14ac:dyDescent="0.25">
      <c r="A138" s="704">
        <v>5137</v>
      </c>
      <c r="B138" s="60" t="str">
        <f>IFERROR(VLOOKUP($A138,SchParentTBConverter,2,),"Missing")</f>
        <v>Prepayments</v>
      </c>
      <c r="C138" s="147">
        <f>'Sch Parent TB Converter'!C130</f>
        <v>0</v>
      </c>
      <c r="D138" s="147">
        <f>'Sch Parent TB Converter'!D130</f>
        <v>0</v>
      </c>
      <c r="E138" s="147">
        <f>'Sch Parent TB Converter'!E130</f>
        <v>0</v>
      </c>
      <c r="F138" s="1139">
        <f>'Sch Parent TB Converter'!F130</f>
        <v>0</v>
      </c>
    </row>
    <row r="139" spans="1:6" ht="12" customHeight="1" x14ac:dyDescent="0.25">
      <c r="A139" s="704">
        <v>5135</v>
      </c>
      <c r="B139" s="60" t="str">
        <f>IFERROR(VLOOKUP($A139,SchParentTBConverter,2,),"Missing")</f>
        <v>GST Receivable</v>
      </c>
      <c r="C139" s="147">
        <f>'Sch Parent TB Converter'!C131</f>
        <v>0</v>
      </c>
      <c r="D139" s="147">
        <f>'Sch Parent TB Converter'!D131</f>
        <v>0</v>
      </c>
      <c r="E139" s="147">
        <f>'Sch Parent TB Converter'!E131</f>
        <v>0</v>
      </c>
      <c r="F139" s="1139">
        <f>'Sch Parent TB Converter'!F133</f>
        <v>0</v>
      </c>
    </row>
    <row r="140" spans="1:6" ht="13.5" thickBot="1" x14ac:dyDescent="0.35">
      <c r="A140" s="704"/>
      <c r="B140" s="811" t="s">
        <v>308</v>
      </c>
      <c r="C140" s="816">
        <f>SUBTOTAL(9,C138:C139)</f>
        <v>0</v>
      </c>
      <c r="D140" s="816">
        <f>SUBTOTAL(9,D138:D139)</f>
        <v>0</v>
      </c>
      <c r="E140" s="816">
        <f>SUBTOTAL(9,E138:E139)</f>
        <v>0</v>
      </c>
      <c r="F140" s="816">
        <f>SUBTOTAL(9,F138:F139)</f>
        <v>0</v>
      </c>
    </row>
    <row r="141" spans="1:6" ht="13" thickTop="1" x14ac:dyDescent="0.25">
      <c r="A141" s="704"/>
      <c r="C141" s="147"/>
      <c r="D141" s="1139"/>
      <c r="E141" s="147"/>
      <c r="F141" s="147"/>
    </row>
    <row r="142" spans="1:6" ht="12" customHeight="1" x14ac:dyDescent="0.3">
      <c r="A142" s="230"/>
      <c r="B142" s="232" t="s">
        <v>226</v>
      </c>
      <c r="C142" s="187"/>
      <c r="D142" s="187"/>
      <c r="E142" s="187"/>
      <c r="F142" s="187"/>
    </row>
    <row r="143" spans="1:6" s="50" customFormat="1" ht="14.25" customHeight="1" x14ac:dyDescent="0.3">
      <c r="A143" s="704"/>
      <c r="B143" s="166" t="s">
        <v>213</v>
      </c>
      <c r="C143" s="147"/>
      <c r="D143" s="1139"/>
      <c r="E143" s="147"/>
      <c r="F143" s="147"/>
    </row>
    <row r="144" spans="1:6" s="50" customFormat="1" ht="14.25" customHeight="1" x14ac:dyDescent="0.25">
      <c r="A144" s="704">
        <v>5142</v>
      </c>
      <c r="B144" s="60" t="str">
        <f>IFERROR(VLOOKUP($A144,SchParentTBConverter,2,),"Missing")</f>
        <v xml:space="preserve">Stationery </v>
      </c>
      <c r="C144" s="147">
        <f>'Sch Parent TB Converter'!C135</f>
        <v>0</v>
      </c>
      <c r="D144" s="147">
        <f>'Sch Parent TB Converter'!D135</f>
        <v>0</v>
      </c>
      <c r="E144" s="147">
        <f>'Sch Parent TB Converter'!E135</f>
        <v>0</v>
      </c>
      <c r="F144" s="1139">
        <f>'Sch Parent TB Converter'!F135</f>
        <v>0</v>
      </c>
    </row>
    <row r="145" spans="1:6" ht="12.75" customHeight="1" x14ac:dyDescent="0.25">
      <c r="A145" s="704">
        <v>5144</v>
      </c>
      <c r="B145" s="60" t="str">
        <f>IFERROR(VLOOKUP($A145,SchParentTBConverter,2,),"Missing")</f>
        <v>School Uniforms</v>
      </c>
      <c r="C145" s="147">
        <f>'Sch Parent TB Converter'!C136</f>
        <v>0</v>
      </c>
      <c r="D145" s="147">
        <f>'Sch Parent TB Converter'!D136</f>
        <v>0</v>
      </c>
      <c r="E145" s="147">
        <f>'Sch Parent TB Converter'!E136</f>
        <v>0</v>
      </c>
      <c r="F145" s="1139">
        <f>'Sch Parent TB Converter'!F136</f>
        <v>0</v>
      </c>
    </row>
    <row r="146" spans="1:6" ht="12.75" customHeight="1" x14ac:dyDescent="0.25">
      <c r="A146" s="704">
        <v>5141</v>
      </c>
      <c r="B146" s="60" t="str">
        <f>IFERROR(VLOOKUP($A146,SchParentTBConverter,2,),"Missing")</f>
        <v>Canteen</v>
      </c>
      <c r="C146" s="147">
        <f>'Sch Parent TB Converter'!C137</f>
        <v>0</v>
      </c>
      <c r="D146" s="147">
        <f>'Sch Parent TB Converter'!D137</f>
        <v>0</v>
      </c>
      <c r="E146" s="147">
        <f>'Sch Parent TB Converter'!E137</f>
        <v>0</v>
      </c>
      <c r="F146" s="1139">
        <f>'Sch Parent TB Converter'!F137</f>
        <v>0</v>
      </c>
    </row>
    <row r="147" spans="1:6" ht="13.5" thickBot="1" x14ac:dyDescent="0.35">
      <c r="A147" s="704"/>
      <c r="B147" s="811" t="s">
        <v>309</v>
      </c>
      <c r="C147" s="816">
        <f>SUBTOTAL(9,C144:C146)</f>
        <v>0</v>
      </c>
      <c r="D147" s="816">
        <f>SUBTOTAL(9,D144:D146)</f>
        <v>0</v>
      </c>
      <c r="E147" s="816">
        <f>SUBTOTAL(9,E144:E146)</f>
        <v>0</v>
      </c>
      <c r="F147" s="816">
        <f>SUBTOTAL(9,F144:F146)</f>
        <v>0</v>
      </c>
    </row>
    <row r="148" spans="1:6" ht="13" thickTop="1" x14ac:dyDescent="0.25">
      <c r="A148" s="704"/>
      <c r="C148" s="147"/>
      <c r="D148" s="147"/>
      <c r="E148" s="147"/>
      <c r="F148" s="147"/>
    </row>
    <row r="149" spans="1:6" ht="12" customHeight="1" x14ac:dyDescent="0.3">
      <c r="A149" s="230"/>
      <c r="B149" s="232" t="s">
        <v>230</v>
      </c>
      <c r="C149" s="187"/>
      <c r="D149" s="187"/>
      <c r="E149" s="187"/>
      <c r="F149" s="187"/>
    </row>
    <row r="150" spans="1:6" ht="12.75" customHeight="1" x14ac:dyDescent="0.3">
      <c r="A150" s="704"/>
      <c r="B150" s="166" t="s">
        <v>213</v>
      </c>
      <c r="C150" s="147"/>
      <c r="D150" s="1139"/>
      <c r="E150" s="147"/>
      <c r="F150" s="147"/>
    </row>
    <row r="151" spans="1:6" ht="12.75" customHeight="1" x14ac:dyDescent="0.25">
      <c r="A151" s="704">
        <v>5150</v>
      </c>
      <c r="B151" s="60" t="str">
        <f>IFERROR(VLOOKUP($A151,SchParentTBConverter,2,),"Missing")</f>
        <v>Short-term Deposits with Maturities Between Three Months and One Year</v>
      </c>
      <c r="C151" s="147">
        <f>'Sch Parent TB Converter'!C141</f>
        <v>0</v>
      </c>
      <c r="D151" s="147">
        <f>'Sch Parent TB Converter'!D141</f>
        <v>0</v>
      </c>
      <c r="E151" s="147">
        <f>'Sch Parent TB Converter'!E141</f>
        <v>0</v>
      </c>
      <c r="F151" s="1139">
        <f>'Sch Parent TB Converter'!F141</f>
        <v>0</v>
      </c>
    </row>
    <row r="152" spans="1:6" ht="13.5" thickBot="1" x14ac:dyDescent="0.35">
      <c r="A152" s="704"/>
      <c r="B152" s="811" t="s">
        <v>310</v>
      </c>
      <c r="C152" s="816">
        <f>SUBTOTAL(9,C150:C151)</f>
        <v>0</v>
      </c>
      <c r="D152" s="816">
        <f>SUBTOTAL(9,D150:D151)</f>
        <v>0</v>
      </c>
      <c r="E152" s="816">
        <f>SUBTOTAL(9,E150:E151)</f>
        <v>0</v>
      </c>
      <c r="F152" s="816">
        <f>SUBTOTAL(9,F150:F151)</f>
        <v>0</v>
      </c>
    </row>
    <row r="153" spans="1:6" ht="13" thickTop="1" x14ac:dyDescent="0.25">
      <c r="A153" s="704"/>
      <c r="C153" s="147"/>
      <c r="D153" s="147"/>
      <c r="E153" s="147"/>
      <c r="F153" s="147"/>
    </row>
    <row r="154" spans="1:6" ht="12.75" customHeight="1" x14ac:dyDescent="0.3">
      <c r="A154" s="230"/>
      <c r="B154" s="232" t="s">
        <v>232</v>
      </c>
      <c r="C154" s="187"/>
      <c r="D154" s="187"/>
      <c r="E154" s="187"/>
      <c r="F154" s="187"/>
    </row>
    <row r="155" spans="1:6" ht="13" x14ac:dyDescent="0.3">
      <c r="A155" s="704"/>
      <c r="B155" s="166" t="s">
        <v>213</v>
      </c>
      <c r="C155" s="147"/>
      <c r="D155" s="147"/>
      <c r="E155" s="147"/>
      <c r="F155" s="147"/>
    </row>
    <row r="156" spans="1:6" x14ac:dyDescent="0.25">
      <c r="A156" s="704">
        <v>5770</v>
      </c>
      <c r="B156" s="60" t="str">
        <f t="shared" ref="B156:B166" si="9">IFERROR(VLOOKUP($A156,SchParentTBConverter,2,),"Missing")</f>
        <v>Land - School</v>
      </c>
      <c r="C156" s="148">
        <f>'Sch Parent TB Converter'!C145</f>
        <v>0</v>
      </c>
      <c r="D156" s="148">
        <f>'Sch Parent TB Converter'!D145</f>
        <v>0</v>
      </c>
      <c r="E156" s="148">
        <f>'Sch Parent TB Converter'!E145</f>
        <v>0</v>
      </c>
      <c r="F156" s="1139">
        <f>'Sch Parent TB Converter'!F145</f>
        <v>0</v>
      </c>
    </row>
    <row r="157" spans="1:6" ht="12.75" customHeight="1" x14ac:dyDescent="0.25">
      <c r="A157" s="704">
        <v>5762</v>
      </c>
      <c r="B157" s="60" t="str">
        <f t="shared" si="9"/>
        <v xml:space="preserve">Buildings - School </v>
      </c>
      <c r="C157" s="148">
        <f>'Sch Parent TB Converter'!C146</f>
        <v>0</v>
      </c>
      <c r="D157" s="148">
        <f>'Sch Parent TB Converter'!D146</f>
        <v>0</v>
      </c>
      <c r="E157" s="148">
        <f>'Sch Parent TB Converter'!E146</f>
        <v>0</v>
      </c>
      <c r="F157" s="1139">
        <f>'Sch Parent TB Converter'!F146</f>
        <v>0</v>
      </c>
    </row>
    <row r="158" spans="1:6" ht="12.75" customHeight="1" x14ac:dyDescent="0.25">
      <c r="A158" s="704">
        <v>5602</v>
      </c>
      <c r="B158" s="60" t="str">
        <f t="shared" si="9"/>
        <v>Building improvements - Crown</v>
      </c>
      <c r="C158" s="148">
        <f>'Sch Parent TB Converter'!C147</f>
        <v>0</v>
      </c>
      <c r="D158" s="148">
        <f>'Sch Parent TB Converter'!D147</f>
        <v>0</v>
      </c>
      <c r="E158" s="148">
        <f>'Sch Parent TB Converter'!E147</f>
        <v>0</v>
      </c>
      <c r="F158" s="1139">
        <f>'Sch Parent TB Converter'!F147</f>
        <v>0</v>
      </c>
    </row>
    <row r="159" spans="1:6" ht="12.75" customHeight="1" x14ac:dyDescent="0.25">
      <c r="A159" s="704">
        <v>5606</v>
      </c>
      <c r="B159" s="60" t="str">
        <f t="shared" si="9"/>
        <v>Hostel</v>
      </c>
      <c r="C159" s="148">
        <f>'Sch Parent TB Converter'!C148</f>
        <v>0</v>
      </c>
      <c r="D159" s="148">
        <f>'Sch Parent TB Converter'!D148</f>
        <v>0</v>
      </c>
      <c r="E159" s="148">
        <f>'Sch Parent TB Converter'!E148</f>
        <v>0</v>
      </c>
      <c r="F159" s="1139">
        <f>'Sch Parent TB Converter'!F148</f>
        <v>0</v>
      </c>
    </row>
    <row r="160" spans="1:6" ht="12.75" customHeight="1" x14ac:dyDescent="0.25">
      <c r="A160" s="704">
        <v>5722</v>
      </c>
      <c r="B160" s="60" t="str">
        <f t="shared" si="9"/>
        <v>Furniture and Equipment</v>
      </c>
      <c r="C160" s="148">
        <f>'Sch Parent TB Converter'!C149</f>
        <v>0</v>
      </c>
      <c r="D160" s="148">
        <f>'Sch Parent TB Converter'!D149</f>
        <v>0</v>
      </c>
      <c r="E160" s="148">
        <f>'Sch Parent TB Converter'!E149</f>
        <v>0</v>
      </c>
      <c r="F160" s="1139">
        <f>'Sch Parent TB Converter'!F149</f>
        <v>0</v>
      </c>
    </row>
    <row r="161" spans="1:6" ht="12.75" customHeight="1" x14ac:dyDescent="0.25">
      <c r="A161" s="704">
        <v>5712</v>
      </c>
      <c r="B161" s="227" t="str">
        <f t="shared" si="9"/>
        <v>Information and Communication Technology</v>
      </c>
      <c r="C161" s="148">
        <f>'Sch Parent TB Converter'!C150</f>
        <v>0</v>
      </c>
      <c r="D161" s="148">
        <f>'Sch Parent TB Converter'!D150</f>
        <v>0</v>
      </c>
      <c r="E161" s="148">
        <f>'Sch Parent TB Converter'!E150</f>
        <v>0</v>
      </c>
      <c r="F161" s="1139">
        <f>'Sch Parent TB Converter'!F150</f>
        <v>0</v>
      </c>
    </row>
    <row r="162" spans="1:6" ht="12.75" customHeight="1" x14ac:dyDescent="0.25">
      <c r="A162" s="1141">
        <v>5812</v>
      </c>
      <c r="B162" s="227" t="str">
        <f t="shared" si="9"/>
        <v>Intangible Assets</v>
      </c>
      <c r="C162" s="148">
        <f>'Sch Parent TB Converter'!C151</f>
        <v>0</v>
      </c>
      <c r="D162" s="148">
        <f>'Sch Parent TB Converter'!D151</f>
        <v>0</v>
      </c>
      <c r="E162" s="148">
        <f>'Sch Parent TB Converter'!E151</f>
        <v>0</v>
      </c>
      <c r="F162" s="1139">
        <f>'Sch Parent TB Converter'!F151</f>
        <v>0</v>
      </c>
    </row>
    <row r="163" spans="1:6" ht="12.75" customHeight="1" x14ac:dyDescent="0.25">
      <c r="A163" s="704">
        <v>5752</v>
      </c>
      <c r="B163" s="60" t="str">
        <f t="shared" si="9"/>
        <v>Motor Vehicles</v>
      </c>
      <c r="C163" s="148">
        <f>'Sch Parent TB Converter'!C152</f>
        <v>0</v>
      </c>
      <c r="D163" s="148">
        <f>'Sch Parent TB Converter'!D152</f>
        <v>0</v>
      </c>
      <c r="E163" s="148">
        <f>'Sch Parent TB Converter'!E152</f>
        <v>0</v>
      </c>
      <c r="F163" s="1139">
        <f>'Sch Parent TB Converter'!F152</f>
        <v>0</v>
      </c>
    </row>
    <row r="164" spans="1:6" ht="12.75" customHeight="1" x14ac:dyDescent="0.25">
      <c r="A164" s="704">
        <v>5612</v>
      </c>
      <c r="B164" s="60" t="str">
        <f t="shared" si="9"/>
        <v>Textbooks</v>
      </c>
      <c r="C164" s="148">
        <f>'Sch Parent TB Converter'!C153</f>
        <v>0</v>
      </c>
      <c r="D164" s="148">
        <f>'Sch Parent TB Converter'!D153</f>
        <v>0</v>
      </c>
      <c r="E164" s="148">
        <f>'Sch Parent TB Converter'!E153</f>
        <v>0</v>
      </c>
      <c r="F164" s="1139">
        <f>'Sch Parent TB Converter'!F153</f>
        <v>0</v>
      </c>
    </row>
    <row r="165" spans="1:6" ht="12.75" customHeight="1" x14ac:dyDescent="0.25">
      <c r="A165" s="704">
        <v>5622</v>
      </c>
      <c r="B165" s="60" t="str">
        <f t="shared" si="9"/>
        <v>Leased Assets</v>
      </c>
      <c r="C165" s="148">
        <f>'Sch Parent TB Converter'!C154</f>
        <v>0</v>
      </c>
      <c r="D165" s="148">
        <f>'Sch Parent TB Converter'!D154</f>
        <v>0</v>
      </c>
      <c r="E165" s="148">
        <f>'Sch Parent TB Converter'!E154</f>
        <v>0</v>
      </c>
      <c r="F165" s="1139">
        <f>'Sch Parent TB Converter'!F154</f>
        <v>0</v>
      </c>
    </row>
    <row r="166" spans="1:6" ht="12.75" customHeight="1" x14ac:dyDescent="0.25">
      <c r="A166" s="704">
        <v>5732</v>
      </c>
      <c r="B166" s="60" t="str">
        <f t="shared" si="9"/>
        <v>Library Resources</v>
      </c>
      <c r="C166" s="148">
        <f>'Sch Parent TB Converter'!C155</f>
        <v>0</v>
      </c>
      <c r="D166" s="148">
        <f>'Sch Parent TB Converter'!D155</f>
        <v>0</v>
      </c>
      <c r="E166" s="148">
        <f>'Sch Parent TB Converter'!E155</f>
        <v>0</v>
      </c>
      <c r="F166" s="1139">
        <f>'Sch Parent TB Converter'!F155</f>
        <v>0</v>
      </c>
    </row>
    <row r="167" spans="1:6" ht="12.75" customHeight="1" x14ac:dyDescent="0.25">
      <c r="A167" s="704">
        <v>5782</v>
      </c>
      <c r="B167" s="227" t="s">
        <v>236</v>
      </c>
      <c r="C167" s="562">
        <v>0</v>
      </c>
      <c r="D167" s="562">
        <v>0</v>
      </c>
      <c r="E167" s="562">
        <v>0</v>
      </c>
      <c r="F167" s="575">
        <v>0</v>
      </c>
    </row>
    <row r="168" spans="1:6" ht="13.5" thickBot="1" x14ac:dyDescent="0.35">
      <c r="A168" s="704"/>
      <c r="B168" s="811" t="s">
        <v>311</v>
      </c>
      <c r="C168" s="812">
        <f>SUBTOTAL(9,C156:C166)</f>
        <v>0</v>
      </c>
      <c r="D168" s="812">
        <f t="shared" ref="D168:F168" si="10">SUBTOTAL(9,D156:D166)</f>
        <v>0</v>
      </c>
      <c r="E168" s="812">
        <f t="shared" si="10"/>
        <v>0</v>
      </c>
      <c r="F168" s="812">
        <f t="shared" si="10"/>
        <v>0</v>
      </c>
    </row>
    <row r="169" spans="1:6" ht="13" thickTop="1" x14ac:dyDescent="0.25">
      <c r="A169" s="704"/>
      <c r="C169" s="148"/>
      <c r="D169" s="147"/>
      <c r="E169" s="147"/>
      <c r="F169" s="147"/>
    </row>
    <row r="170" spans="1:6" ht="12.75" customHeight="1" x14ac:dyDescent="0.3">
      <c r="A170" s="230"/>
      <c r="B170" s="232" t="s">
        <v>235</v>
      </c>
      <c r="C170" s="187"/>
      <c r="D170" s="187"/>
      <c r="E170" s="187"/>
      <c r="F170" s="187"/>
    </row>
    <row r="171" spans="1:6" ht="12.75" customHeight="1" x14ac:dyDescent="0.3">
      <c r="A171" s="704"/>
      <c r="B171" s="166" t="s">
        <v>213</v>
      </c>
      <c r="C171" s="147"/>
      <c r="D171" s="147"/>
      <c r="E171" s="147"/>
      <c r="F171" s="147"/>
    </row>
    <row r="172" spans="1:6" ht="12.75" customHeight="1" x14ac:dyDescent="0.25">
      <c r="A172" s="704">
        <v>5764</v>
      </c>
      <c r="B172" s="60" t="str">
        <f t="shared" ref="B172:B181" si="11">IFERROR(VLOOKUP($A172,SchParentTBConverter,2,),"Missing")</f>
        <v xml:space="preserve">Buildings - School </v>
      </c>
      <c r="C172" s="147">
        <f>'Sch Parent TB Converter'!C159</f>
        <v>0</v>
      </c>
      <c r="D172" s="147">
        <f>'Sch Parent TB Converter'!D159</f>
        <v>0</v>
      </c>
      <c r="E172" s="147">
        <f>'Sch Parent TB Converter'!E159</f>
        <v>0</v>
      </c>
      <c r="F172" s="1139">
        <f>'Sch Parent TB Converter'!F159</f>
        <v>0</v>
      </c>
    </row>
    <row r="173" spans="1:6" ht="12.75" customHeight="1" x14ac:dyDescent="0.25">
      <c r="A173" s="704">
        <v>5603</v>
      </c>
      <c r="B173" s="60" t="str">
        <f t="shared" si="11"/>
        <v>Building Improvements - Crown</v>
      </c>
      <c r="C173" s="147">
        <f>'Sch Parent TB Converter'!C160</f>
        <v>0</v>
      </c>
      <c r="D173" s="147">
        <f>'Sch Parent TB Converter'!D160</f>
        <v>0</v>
      </c>
      <c r="E173" s="147">
        <f>'Sch Parent TB Converter'!E160</f>
        <v>0</v>
      </c>
      <c r="F173" s="1139">
        <f>'Sch Parent TB Converter'!F160</f>
        <v>0</v>
      </c>
    </row>
    <row r="174" spans="1:6" ht="12.75" customHeight="1" x14ac:dyDescent="0.25">
      <c r="A174" s="704"/>
      <c r="B174" s="60" t="str">
        <f t="shared" si="11"/>
        <v>Missing</v>
      </c>
      <c r="C174" s="147">
        <f>'Sch Parent TB Converter'!C161</f>
        <v>0</v>
      </c>
      <c r="D174" s="147">
        <f>'Sch Parent TB Converter'!D161</f>
        <v>0</v>
      </c>
      <c r="E174" s="147">
        <f>'Sch Parent TB Converter'!E161</f>
        <v>0</v>
      </c>
      <c r="F174" s="1139">
        <f>'Sch Parent TB Converter'!F161</f>
        <v>0</v>
      </c>
    </row>
    <row r="175" spans="1:6" ht="12.75" customHeight="1" x14ac:dyDescent="0.25">
      <c r="A175" s="704">
        <v>5724</v>
      </c>
      <c r="B175" s="60" t="str">
        <f t="shared" si="11"/>
        <v>Furniture and Equipment</v>
      </c>
      <c r="C175" s="147">
        <f>'Sch Parent TB Converter'!C162</f>
        <v>0</v>
      </c>
      <c r="D175" s="147">
        <f>'Sch Parent TB Converter'!D162</f>
        <v>0</v>
      </c>
      <c r="E175" s="147">
        <f>'Sch Parent TB Converter'!E162</f>
        <v>0</v>
      </c>
      <c r="F175" s="1139">
        <f>'Sch Parent TB Converter'!F162</f>
        <v>0</v>
      </c>
    </row>
    <row r="176" spans="1:6" ht="12.75" customHeight="1" x14ac:dyDescent="0.25">
      <c r="A176" s="704">
        <v>5714</v>
      </c>
      <c r="B176" s="227" t="str">
        <f t="shared" si="11"/>
        <v>Information and Communication Technology</v>
      </c>
      <c r="C176" s="147">
        <f>'Sch Parent TB Converter'!C163</f>
        <v>0</v>
      </c>
      <c r="D176" s="147">
        <f>'Sch Parent TB Converter'!D163</f>
        <v>0</v>
      </c>
      <c r="E176" s="147">
        <f>'Sch Parent TB Converter'!E163</f>
        <v>0</v>
      </c>
      <c r="F176" s="1139">
        <f>'Sch Parent TB Converter'!F163</f>
        <v>0</v>
      </c>
    </row>
    <row r="177" spans="1:6" ht="12.75" customHeight="1" x14ac:dyDescent="0.25">
      <c r="A177" s="1141">
        <v>5814</v>
      </c>
      <c r="B177" s="227" t="str">
        <f t="shared" si="11"/>
        <v>Intangible Assets</v>
      </c>
      <c r="C177" s="147">
        <f>'Sch Parent TB Converter'!C164</f>
        <v>0</v>
      </c>
      <c r="D177" s="147">
        <f>'Sch Parent TB Converter'!D164</f>
        <v>0</v>
      </c>
      <c r="E177" s="147">
        <f>'Sch Parent TB Converter'!E164</f>
        <v>0</v>
      </c>
      <c r="F177" s="1139">
        <f>'Sch Parent TB Converter'!F164</f>
        <v>0</v>
      </c>
    </row>
    <row r="178" spans="1:6" ht="12.75" customHeight="1" x14ac:dyDescent="0.25">
      <c r="A178" s="704">
        <v>5754</v>
      </c>
      <c r="B178" s="60" t="str">
        <f t="shared" si="11"/>
        <v>Motor Vehicles</v>
      </c>
      <c r="C178" s="147">
        <f>'Sch Parent TB Converter'!C165</f>
        <v>0</v>
      </c>
      <c r="D178" s="147">
        <f>'Sch Parent TB Converter'!D165</f>
        <v>0</v>
      </c>
      <c r="E178" s="147">
        <f>'Sch Parent TB Converter'!E165</f>
        <v>0</v>
      </c>
      <c r="F178" s="1139">
        <f>'Sch Parent TB Converter'!F165</f>
        <v>0</v>
      </c>
    </row>
    <row r="179" spans="1:6" ht="12.75" customHeight="1" x14ac:dyDescent="0.25">
      <c r="A179" s="704">
        <v>5614</v>
      </c>
      <c r="B179" s="60" t="str">
        <f t="shared" si="11"/>
        <v>Textbooks</v>
      </c>
      <c r="C179" s="147">
        <f>'Sch Parent TB Converter'!C166</f>
        <v>0</v>
      </c>
      <c r="D179" s="147">
        <f>'Sch Parent TB Converter'!D166</f>
        <v>0</v>
      </c>
      <c r="E179" s="147">
        <f>'Sch Parent TB Converter'!E166</f>
        <v>0</v>
      </c>
      <c r="F179" s="1139">
        <f>'Sch Parent TB Converter'!F166</f>
        <v>0</v>
      </c>
    </row>
    <row r="180" spans="1:6" ht="12.75" customHeight="1" x14ac:dyDescent="0.25">
      <c r="A180" s="704">
        <v>5624</v>
      </c>
      <c r="B180" s="60" t="str">
        <f t="shared" si="11"/>
        <v>Leased Assets</v>
      </c>
      <c r="C180" s="147">
        <f>'Sch Parent TB Converter'!C167</f>
        <v>0</v>
      </c>
      <c r="D180" s="147">
        <f>'Sch Parent TB Converter'!D167</f>
        <v>0</v>
      </c>
      <c r="E180" s="147">
        <f>'Sch Parent TB Converter'!E167</f>
        <v>0</v>
      </c>
      <c r="F180" s="1139">
        <f>'Sch Parent TB Converter'!F167</f>
        <v>0</v>
      </c>
    </row>
    <row r="181" spans="1:6" x14ac:dyDescent="0.25">
      <c r="A181" s="704">
        <v>5734</v>
      </c>
      <c r="B181" s="60" t="str">
        <f t="shared" si="11"/>
        <v>Library Resources</v>
      </c>
      <c r="C181" s="147">
        <f>'Sch Parent TB Converter'!C168</f>
        <v>0</v>
      </c>
      <c r="D181" s="147">
        <f>'Sch Parent TB Converter'!D168</f>
        <v>0</v>
      </c>
      <c r="E181" s="147">
        <f>'Sch Parent TB Converter'!E168</f>
        <v>0</v>
      </c>
      <c r="F181" s="1139">
        <f>'Sch Parent TB Converter'!F168</f>
        <v>0</v>
      </c>
    </row>
    <row r="182" spans="1:6" ht="13.5" thickBot="1" x14ac:dyDescent="0.35">
      <c r="A182" s="704"/>
      <c r="B182" s="813" t="s">
        <v>312</v>
      </c>
      <c r="C182" s="816">
        <f>SUBTOTAL(9,C172:C181)</f>
        <v>0</v>
      </c>
      <c r="D182" s="816">
        <f>SUBTOTAL(9,D172:D181)</f>
        <v>0</v>
      </c>
      <c r="E182" s="816">
        <f>SUBTOTAL(9,E172:E181)</f>
        <v>0</v>
      </c>
      <c r="F182" s="816">
        <f>SUBTOTAL(9,F172:F181)</f>
        <v>0</v>
      </c>
    </row>
    <row r="183" spans="1:6" ht="13.5" thickTop="1" x14ac:dyDescent="0.3">
      <c r="A183" s="704"/>
      <c r="B183" s="239"/>
      <c r="C183" s="147"/>
      <c r="D183" s="147"/>
      <c r="E183" s="147"/>
      <c r="F183" s="147"/>
    </row>
    <row r="184" spans="1:6" ht="13" x14ac:dyDescent="0.3">
      <c r="A184" s="230"/>
      <c r="B184" s="232" t="s">
        <v>313</v>
      </c>
      <c r="C184" s="187"/>
      <c r="D184" s="187"/>
      <c r="E184" s="187"/>
      <c r="F184" s="187"/>
    </row>
    <row r="185" spans="1:6" ht="13" x14ac:dyDescent="0.3">
      <c r="A185" s="704"/>
      <c r="B185" s="166" t="s">
        <v>213</v>
      </c>
      <c r="C185" s="147"/>
      <c r="D185" s="147"/>
      <c r="E185" s="147"/>
      <c r="F185" s="147"/>
    </row>
    <row r="186" spans="1:6" x14ac:dyDescent="0.25">
      <c r="A186" s="704">
        <v>5562</v>
      </c>
      <c r="B186" s="60" t="str">
        <f>IFERROR(VLOOKUP($A186,SchParentTBConverter,2,),"Missing")</f>
        <v>Long-term Deposits with Maturities Greater Than One Year</v>
      </c>
      <c r="C186" s="147">
        <f>'Sch Parent TB Converter'!C173</f>
        <v>0</v>
      </c>
      <c r="D186" s="147">
        <f>'Sch Parent TB Converter'!D173</f>
        <v>0</v>
      </c>
      <c r="E186" s="147">
        <f>'Sch Parent TB Converter'!E173</f>
        <v>0</v>
      </c>
      <c r="F186" s="1139">
        <f>'Sch Parent TB Converter'!F173</f>
        <v>0</v>
      </c>
    </row>
    <row r="187" spans="1:6" x14ac:dyDescent="0.25">
      <c r="A187" s="704">
        <v>5564</v>
      </c>
      <c r="B187" s="60" t="str">
        <f>IFERROR(VLOOKUP($A187,SchParentTBConverter,2,),"Missing")</f>
        <v>Equity Investments</v>
      </c>
      <c r="C187" s="147">
        <f>'Sch Parent TB Converter'!C174</f>
        <v>0</v>
      </c>
      <c r="D187" s="147">
        <f>'Sch Parent TB Converter'!D174</f>
        <v>0</v>
      </c>
      <c r="E187" s="147">
        <f>'Sch Parent TB Converter'!E174</f>
        <v>0</v>
      </c>
      <c r="F187" s="1139">
        <f>'Sch Parent TB Converter'!F174</f>
        <v>0</v>
      </c>
    </row>
    <row r="188" spans="1:6" x14ac:dyDescent="0.25">
      <c r="A188" s="704">
        <v>5567</v>
      </c>
      <c r="B188" s="60" t="str">
        <f>IFERROR(VLOOKUP($A188,SchParentTBConverter,2,),"Missing")</f>
        <v>Other Non-Cash Investments</v>
      </c>
      <c r="C188" s="147">
        <f>'Sch Parent TB Converter'!C175</f>
        <v>0</v>
      </c>
      <c r="D188" s="147">
        <f>'Sch Parent TB Converter'!D175</f>
        <v>0</v>
      </c>
      <c r="E188" s="147">
        <f>'Sch Parent TB Converter'!E175</f>
        <v>0</v>
      </c>
      <c r="F188" s="1139">
        <f>'Sch Parent TB Converter'!F175</f>
        <v>0</v>
      </c>
    </row>
    <row r="189" spans="1:6" ht="13.5" thickBot="1" x14ac:dyDescent="0.35">
      <c r="A189" s="704"/>
      <c r="B189" s="811" t="s">
        <v>314</v>
      </c>
      <c r="C189" s="816">
        <f>SUBTOTAL(9,C186:C187)</f>
        <v>0</v>
      </c>
      <c r="D189" s="816">
        <f>SUBTOTAL(9,D186:D187)</f>
        <v>0</v>
      </c>
      <c r="E189" s="816">
        <f>SUBTOTAL(9,E186:E187)</f>
        <v>0</v>
      </c>
      <c r="F189" s="816">
        <f>SUBTOTAL(9,F186:F187)</f>
        <v>0</v>
      </c>
    </row>
    <row r="190" spans="1:6" ht="13" thickTop="1" x14ac:dyDescent="0.25">
      <c r="A190" s="704"/>
      <c r="C190" s="1140"/>
      <c r="D190" s="1140"/>
      <c r="E190" s="1140"/>
      <c r="F190" s="1140"/>
    </row>
    <row r="191" spans="1:6" ht="13" x14ac:dyDescent="0.3">
      <c r="A191" s="230"/>
      <c r="B191" s="232" t="s">
        <v>240</v>
      </c>
      <c r="C191" s="187"/>
      <c r="D191" s="187"/>
      <c r="E191" s="187"/>
      <c r="F191" s="187"/>
    </row>
    <row r="192" spans="1:6" ht="13" x14ac:dyDescent="0.3">
      <c r="A192" s="704"/>
      <c r="B192" s="166" t="s">
        <v>241</v>
      </c>
      <c r="C192" s="147"/>
      <c r="D192" s="147"/>
      <c r="E192" s="147"/>
      <c r="F192" s="147"/>
    </row>
    <row r="193" spans="1:6" x14ac:dyDescent="0.25">
      <c r="A193" s="704">
        <v>5217</v>
      </c>
      <c r="B193" s="60" t="str">
        <f>IFERROR(VLOOKUP($A193,SchParentTBConverter,2,),"Missing")</f>
        <v>Creditors</v>
      </c>
      <c r="C193" s="147">
        <f>'Sch Parent TB Converter'!C179</f>
        <v>0</v>
      </c>
      <c r="D193" s="147">
        <f>'Sch Parent TB Converter'!D179</f>
        <v>0</v>
      </c>
      <c r="E193" s="147">
        <f>'Sch Parent TB Converter'!E179</f>
        <v>0</v>
      </c>
      <c r="F193" s="1139">
        <f>'Sch Parent TB Converter'!F179</f>
        <v>0</v>
      </c>
    </row>
    <row r="194" spans="1:6" x14ac:dyDescent="0.25">
      <c r="A194" s="704">
        <v>5218</v>
      </c>
      <c r="B194" s="60" t="str">
        <f>IFERROR(VLOOKUP($A194,SchParentTBConverter,2,),"Missing")</f>
        <v>Accruals</v>
      </c>
      <c r="C194" s="147">
        <f>'Sch Parent TB Converter'!C180</f>
        <v>0</v>
      </c>
      <c r="D194" s="147">
        <f>'Sch Parent TB Converter'!D180</f>
        <v>0</v>
      </c>
      <c r="E194" s="147">
        <f>'Sch Parent TB Converter'!E180</f>
        <v>0</v>
      </c>
      <c r="F194" s="1139">
        <f>'Sch Parent TB Converter'!F180</f>
        <v>0</v>
      </c>
    </row>
    <row r="195" spans="1:6" x14ac:dyDescent="0.25">
      <c r="A195" s="704">
        <v>5224</v>
      </c>
      <c r="B195" s="60" t="str">
        <f>IFERROR(VLOOKUP($A195,SchParentTBConverter,2,),"Missing")</f>
        <v>Banking Staffing Overuse</v>
      </c>
      <c r="C195" s="147">
        <f>'Sch Parent TB Converter'!C181</f>
        <v>0</v>
      </c>
      <c r="D195" s="147">
        <f>'Sch Parent TB Converter'!D181</f>
        <v>0</v>
      </c>
      <c r="E195" s="147">
        <f>'Sch Parent TB Converter'!E181</f>
        <v>0</v>
      </c>
      <c r="F195" s="1139">
        <f>'Sch Parent TB Converter'!F181</f>
        <v>0</v>
      </c>
    </row>
    <row r="196" spans="1:6" x14ac:dyDescent="0.25">
      <c r="A196" s="704">
        <v>5222</v>
      </c>
      <c r="B196" s="60" t="str">
        <f>IFERROR(VLOOKUP($A196,SchParentTBConverter,2,),"Missing")</f>
        <v xml:space="preserve">Employee Entitlements - Salaries </v>
      </c>
      <c r="C196" s="147">
        <f>'Sch Parent TB Converter'!C182</f>
        <v>0</v>
      </c>
      <c r="D196" s="147">
        <f>'Sch Parent TB Converter'!D182</f>
        <v>0</v>
      </c>
      <c r="E196" s="147">
        <f>'Sch Parent TB Converter'!E182</f>
        <v>0</v>
      </c>
      <c r="F196" s="1139">
        <f>'Sch Parent TB Converter'!F182</f>
        <v>0</v>
      </c>
    </row>
    <row r="197" spans="1:6" x14ac:dyDescent="0.25">
      <c r="A197" s="704">
        <v>5277</v>
      </c>
      <c r="B197" s="60" t="str">
        <f>IFERROR(VLOOKUP($A197,SchParentTBConverter,2,),"Missing")</f>
        <v>Employee Entitlements - Leave Accrual</v>
      </c>
      <c r="C197" s="147">
        <f>'Sch Parent TB Converter'!C183</f>
        <v>0</v>
      </c>
      <c r="D197" s="147">
        <f>'Sch Parent TB Converter'!D183</f>
        <v>0</v>
      </c>
      <c r="E197" s="147">
        <f>'Sch Parent TB Converter'!E183</f>
        <v>0</v>
      </c>
      <c r="F197" s="1139">
        <f>'Sch Parent TB Converter'!F183</f>
        <v>0</v>
      </c>
    </row>
    <row r="198" spans="1:6" ht="13.5" thickBot="1" x14ac:dyDescent="0.35">
      <c r="A198" s="704"/>
      <c r="B198" s="811" t="s">
        <v>315</v>
      </c>
      <c r="C198" s="816">
        <f>SUBTOTAL(9,C193:C197)</f>
        <v>0</v>
      </c>
      <c r="D198" s="816">
        <f>SUBTOTAL(9,D193:D197)</f>
        <v>0</v>
      </c>
      <c r="E198" s="816">
        <f>SUBTOTAL(9,E193:E197)</f>
        <v>0</v>
      </c>
      <c r="F198" s="816">
        <f>SUBTOTAL(9,F193:F197)</f>
        <v>0</v>
      </c>
    </row>
    <row r="199" spans="1:6" ht="13" thickTop="1" x14ac:dyDescent="0.25">
      <c r="A199" s="704"/>
      <c r="B199" s="33"/>
      <c r="C199" s="147"/>
      <c r="D199" s="147"/>
      <c r="E199" s="147"/>
      <c r="F199" s="147"/>
    </row>
    <row r="200" spans="1:6" ht="13" x14ac:dyDescent="0.3">
      <c r="A200" s="230"/>
      <c r="B200" s="232" t="s">
        <v>247</v>
      </c>
      <c r="C200" s="187"/>
      <c r="D200" s="187"/>
      <c r="E200" s="187"/>
      <c r="F200" s="187"/>
    </row>
    <row r="201" spans="1:6" ht="13" x14ac:dyDescent="0.3">
      <c r="A201" s="704"/>
      <c r="B201" s="166" t="s">
        <v>241</v>
      </c>
      <c r="C201" s="147"/>
      <c r="D201" s="147"/>
      <c r="E201" s="147"/>
      <c r="F201" s="147"/>
    </row>
    <row r="202" spans="1:6" ht="12.75" customHeight="1" x14ac:dyDescent="0.25">
      <c r="A202" s="704">
        <v>5247</v>
      </c>
      <c r="B202" s="60" t="str">
        <f>IFERROR(VLOOKUP($A202,SchParentTBConverter,2,),"Missing")</f>
        <v>Borrowing (Due in One Year)</v>
      </c>
      <c r="C202" s="147">
        <f>'Sch Parent TB Converter'!C187</f>
        <v>0</v>
      </c>
      <c r="D202" s="147">
        <f>'Sch Parent TB Converter'!D187</f>
        <v>0</v>
      </c>
      <c r="E202" s="147">
        <f>'Sch Parent TB Converter'!E187</f>
        <v>0</v>
      </c>
      <c r="F202" s="1139">
        <f>'Sch Parent TB Converter'!F187</f>
        <v>0</v>
      </c>
    </row>
    <row r="203" spans="1:6" ht="14.25" customHeight="1" x14ac:dyDescent="0.25">
      <c r="A203" s="704">
        <v>5930</v>
      </c>
      <c r="B203" s="60" t="str">
        <f>IFERROR(VLOOKUP($A203,SchParentTBConverter,2,),"Missing")</f>
        <v>Borrowing (Due Beyond One Year)</v>
      </c>
      <c r="C203" s="147">
        <f>'Sch Parent TB Converter'!C188</f>
        <v>0</v>
      </c>
      <c r="D203" s="147">
        <f>'Sch Parent TB Converter'!D188</f>
        <v>0</v>
      </c>
      <c r="E203" s="147">
        <f>'Sch Parent TB Converter'!E188</f>
        <v>0</v>
      </c>
      <c r="F203" s="1139">
        <f>'Sch Parent TB Converter'!F188</f>
        <v>0</v>
      </c>
    </row>
    <row r="204" spans="1:6" s="50" customFormat="1" ht="13" x14ac:dyDescent="0.25">
      <c r="A204" s="704">
        <v>5245</v>
      </c>
      <c r="B204" s="60" t="str">
        <f>IFERROR(VLOOKUP($A204,SchParentTBConverter,2,),"Missing")</f>
        <v>PMS Current Liability</v>
      </c>
      <c r="C204" s="147">
        <f>'Sch Parent TB Converter'!C189</f>
        <v>0</v>
      </c>
      <c r="D204" s="147">
        <f>'Sch Parent TB Converter'!D189</f>
        <v>0</v>
      </c>
      <c r="E204" s="147">
        <f>'Sch Parent TB Converter'!E189</f>
        <v>0</v>
      </c>
      <c r="F204" s="1139">
        <f>'Sch Parent TB Converter'!F189</f>
        <v>0</v>
      </c>
    </row>
    <row r="205" spans="1:6" ht="12.75" customHeight="1" x14ac:dyDescent="0.25">
      <c r="A205" s="704">
        <v>5925</v>
      </c>
      <c r="B205" s="60" t="str">
        <f>IFERROR(VLOOKUP($A205,SchParentTBConverter,2,),"Missing")</f>
        <v>PMS Non Current Liability</v>
      </c>
      <c r="C205" s="147">
        <f>'Sch Parent TB Converter'!C190</f>
        <v>0</v>
      </c>
      <c r="D205" s="147">
        <f>'Sch Parent TB Converter'!D190</f>
        <v>0</v>
      </c>
      <c r="E205" s="147">
        <f>'Sch Parent TB Converter'!E190</f>
        <v>0</v>
      </c>
      <c r="F205" s="1139">
        <f>'Sch Parent TB Converter'!F190</f>
        <v>0</v>
      </c>
    </row>
    <row r="206" spans="1:6" x14ac:dyDescent="0.25">
      <c r="A206" s="704"/>
      <c r="B206" s="33"/>
      <c r="C206" s="147"/>
      <c r="D206" s="147"/>
      <c r="E206" s="147"/>
      <c r="F206" s="147"/>
    </row>
    <row r="207" spans="1:6" ht="13" x14ac:dyDescent="0.3">
      <c r="A207" s="230"/>
      <c r="B207" s="232" t="s">
        <v>252</v>
      </c>
      <c r="C207" s="187"/>
      <c r="D207" s="187"/>
      <c r="E207" s="187"/>
      <c r="F207" s="187"/>
    </row>
    <row r="208" spans="1:6" ht="13" x14ac:dyDescent="0.3">
      <c r="A208" s="704"/>
      <c r="B208" s="166" t="s">
        <v>241</v>
      </c>
      <c r="C208" s="147"/>
      <c r="D208" s="147"/>
      <c r="E208" s="147"/>
      <c r="F208" s="147"/>
    </row>
    <row r="209" spans="1:6" x14ac:dyDescent="0.25">
      <c r="A209" s="704">
        <v>5240</v>
      </c>
      <c r="B209" s="60" t="str">
        <f>IFERROR(VLOOKUP($A209,SchParentTBConverter,2,),"Missing")</f>
        <v>Grants in Advance - Ministry of Education</v>
      </c>
      <c r="C209" s="147">
        <f>'Sch Parent TB Converter'!C194</f>
        <v>0</v>
      </c>
      <c r="D209" s="147">
        <f>'Sch Parent TB Converter'!D194</f>
        <v>0</v>
      </c>
      <c r="E209" s="147">
        <f>'Sch Parent TB Converter'!E194</f>
        <v>0</v>
      </c>
      <c r="F209" s="1139">
        <f>'Sch Parent TB Converter'!F194</f>
        <v>0</v>
      </c>
    </row>
    <row r="210" spans="1:6" x14ac:dyDescent="0.25">
      <c r="A210" s="704">
        <v>5227</v>
      </c>
      <c r="B210" s="60" t="str">
        <f>IFERROR(VLOOKUP($A210,SchParentTBConverter,2,),"Missing")</f>
        <v xml:space="preserve">International Student Fees </v>
      </c>
      <c r="C210" s="147">
        <f>'Sch Parent TB Converter'!C195</f>
        <v>0</v>
      </c>
      <c r="D210" s="147">
        <f>'Sch Parent TB Converter'!D195</f>
        <v>0</v>
      </c>
      <c r="E210" s="147">
        <f>'Sch Parent TB Converter'!E195</f>
        <v>0</v>
      </c>
      <c r="F210" s="1139">
        <f>'Sch Parent TB Converter'!F195</f>
        <v>0</v>
      </c>
    </row>
    <row r="211" spans="1:6" x14ac:dyDescent="0.25">
      <c r="A211" s="704">
        <v>5228</v>
      </c>
      <c r="B211" s="60" t="str">
        <f>IFERROR(VLOOKUP($A211,SchParentTBConverter,2,),"Missing")</f>
        <v xml:space="preserve">Hostel Fees </v>
      </c>
      <c r="C211" s="147">
        <f>'Sch Parent TB Converter'!C196</f>
        <v>0</v>
      </c>
      <c r="D211" s="147">
        <f>'Sch Parent TB Converter'!D196</f>
        <v>0</v>
      </c>
      <c r="E211" s="147">
        <f>'Sch Parent TB Converter'!E196</f>
        <v>0</v>
      </c>
      <c r="F211" s="1139">
        <f>'Sch Parent TB Converter'!F196</f>
        <v>0</v>
      </c>
    </row>
    <row r="212" spans="1:6" x14ac:dyDescent="0.25">
      <c r="A212" s="704">
        <v>5230</v>
      </c>
      <c r="B212" s="60" t="str">
        <f>IFERROR(VLOOKUP($A212,SchParentTBConverter,2,),"Missing")</f>
        <v>Other</v>
      </c>
      <c r="C212" s="147">
        <f>'Sch Parent TB Converter'!C197</f>
        <v>0</v>
      </c>
      <c r="D212" s="147">
        <f>'Sch Parent TB Converter'!D197</f>
        <v>0</v>
      </c>
      <c r="E212" s="147">
        <f>'Sch Parent TB Converter'!E197</f>
        <v>0</v>
      </c>
      <c r="F212" s="1139">
        <f>'Sch Parent TB Converter'!F197</f>
        <v>0</v>
      </c>
    </row>
    <row r="213" spans="1:6" x14ac:dyDescent="0.25">
      <c r="A213" s="704"/>
      <c r="B213" s="33"/>
      <c r="C213" s="147"/>
      <c r="D213" s="147"/>
      <c r="E213" s="147"/>
      <c r="F213" s="147"/>
    </row>
    <row r="214" spans="1:6" ht="13" x14ac:dyDescent="0.3">
      <c r="A214" s="230"/>
      <c r="B214" s="232" t="s">
        <v>257</v>
      </c>
      <c r="C214" s="187"/>
      <c r="D214" s="187"/>
      <c r="E214" s="187"/>
      <c r="F214" s="187"/>
    </row>
    <row r="215" spans="1:6" ht="13" x14ac:dyDescent="0.3">
      <c r="A215" s="704"/>
      <c r="B215" s="166" t="s">
        <v>241</v>
      </c>
      <c r="C215" s="147"/>
      <c r="D215" s="147"/>
      <c r="E215" s="147"/>
      <c r="F215" s="147"/>
    </row>
    <row r="216" spans="1:6" ht="13.5" customHeight="1" x14ac:dyDescent="0.25">
      <c r="A216" s="704">
        <v>5223</v>
      </c>
      <c r="B216" s="60" t="str">
        <f>IFERROR(VLOOKUP($A216,SchParentTBConverter,2,),"Missing")</f>
        <v>GST Payable</v>
      </c>
      <c r="C216" s="147">
        <f>'Sch Parent TB Converter'!C201</f>
        <v>0</v>
      </c>
      <c r="D216" s="147">
        <f>'Sch Parent TB Converter'!D201</f>
        <v>0</v>
      </c>
      <c r="E216" s="147">
        <f>'Sch Parent TB Converter'!E201</f>
        <v>0</v>
      </c>
      <c r="F216" s="1139">
        <f>'Sch Parent TB Converter'!F201</f>
        <v>0</v>
      </c>
    </row>
    <row r="217" spans="1:6" ht="12.75" customHeight="1" x14ac:dyDescent="0.25">
      <c r="A217" s="704"/>
      <c r="C217" s="137"/>
      <c r="D217" s="137"/>
      <c r="E217" s="137"/>
      <c r="F217" s="137"/>
    </row>
    <row r="218" spans="1:6" ht="13" x14ac:dyDescent="0.3">
      <c r="A218" s="230"/>
      <c r="B218" s="232" t="s">
        <v>259</v>
      </c>
      <c r="C218" s="187"/>
      <c r="D218" s="187"/>
      <c r="E218" s="187"/>
      <c r="F218" s="187"/>
    </row>
    <row r="219" spans="1:6" ht="13" x14ac:dyDescent="0.3">
      <c r="A219" s="704"/>
      <c r="B219" s="166" t="s">
        <v>241</v>
      </c>
      <c r="C219" s="147"/>
      <c r="D219" s="147"/>
      <c r="E219" s="147"/>
      <c r="F219" s="147"/>
    </row>
    <row r="220" spans="1:6" s="50" customFormat="1" ht="13" x14ac:dyDescent="0.25">
      <c r="A220" s="704">
        <v>5270</v>
      </c>
      <c r="B220" s="60" t="str">
        <f>IFERROR(VLOOKUP($A220,SchParentTBConverter,2,),"Missing")</f>
        <v>Cyclical Maintenance - Current</v>
      </c>
      <c r="C220" s="147">
        <f>'Sch Parent TB Converter'!C205</f>
        <v>0</v>
      </c>
      <c r="D220" s="147">
        <f>'Sch Parent TB Converter'!D205</f>
        <v>0</v>
      </c>
      <c r="E220" s="147">
        <f>'Sch Parent TB Converter'!E205</f>
        <v>0</v>
      </c>
      <c r="F220" s="1139">
        <f>'Sch Parent TB Converter'!F205</f>
        <v>0</v>
      </c>
    </row>
    <row r="221" spans="1:6" ht="12.75" customHeight="1" x14ac:dyDescent="0.25">
      <c r="A221" s="704">
        <v>5920</v>
      </c>
      <c r="B221" s="60" t="str">
        <f>IFERROR(VLOOKUP($A221,SchParentTBConverter,2,),"Missing")</f>
        <v>Cyclical Maintenance - Term</v>
      </c>
      <c r="C221" s="147">
        <f>'Sch Parent TB Converter'!C206</f>
        <v>0</v>
      </c>
      <c r="D221" s="147">
        <f>'Sch Parent TB Converter'!D206</f>
        <v>0</v>
      </c>
      <c r="E221" s="147">
        <f>'Sch Parent TB Converter'!E206</f>
        <v>0</v>
      </c>
      <c r="F221" s="1139">
        <f>'Sch Parent TB Converter'!F206</f>
        <v>0</v>
      </c>
    </row>
    <row r="222" spans="1:6" s="50" customFormat="1" ht="13" x14ac:dyDescent="0.3">
      <c r="A222" s="704"/>
      <c r="B222" s="29"/>
      <c r="C222" s="1356"/>
      <c r="D222" s="1356"/>
      <c r="E222" s="1356"/>
      <c r="F222" s="1356"/>
    </row>
    <row r="223" spans="1:6" ht="13" x14ac:dyDescent="0.3">
      <c r="A223" s="230"/>
      <c r="B223" s="232" t="s">
        <v>262</v>
      </c>
      <c r="C223" s="187"/>
      <c r="D223" s="187"/>
      <c r="E223" s="187"/>
      <c r="F223" s="187"/>
    </row>
    <row r="224" spans="1:6" ht="13" x14ac:dyDescent="0.3">
      <c r="A224" s="704"/>
      <c r="B224" s="166" t="s">
        <v>241</v>
      </c>
      <c r="C224" s="147"/>
      <c r="D224" s="147"/>
      <c r="E224" s="147"/>
      <c r="F224" s="147"/>
    </row>
    <row r="225" spans="1:6" s="50" customFormat="1" ht="13" x14ac:dyDescent="0.25">
      <c r="A225" s="704">
        <v>5272</v>
      </c>
      <c r="B225" s="60" t="str">
        <f>IFERROR(VLOOKUP($A225,SchParentTBConverter,2,),"Missing")</f>
        <v>No Later than One Year</v>
      </c>
      <c r="C225" s="147">
        <f>'Sch Parent TB Converter'!C210</f>
        <v>0</v>
      </c>
      <c r="D225" s="147">
        <f>'Sch Parent TB Converter'!D210</f>
        <v>0</v>
      </c>
      <c r="E225" s="147">
        <f>'Sch Parent TB Converter'!E210</f>
        <v>0</v>
      </c>
      <c r="F225" s="1139">
        <f>'Sch Parent TB Converter'!F210</f>
        <v>0</v>
      </c>
    </row>
    <row r="226" spans="1:6" s="50" customFormat="1" ht="13" x14ac:dyDescent="0.25">
      <c r="A226" s="704">
        <v>5960</v>
      </c>
      <c r="B226" s="227" t="str">
        <f>IFERROR(VLOOKUP($A226,SchParentTBConverter,2,),"Missing")</f>
        <v>Later than One Year</v>
      </c>
      <c r="C226" s="147">
        <f>'Sch Parent TB Converter'!C211</f>
        <v>0</v>
      </c>
      <c r="D226" s="147">
        <f>'Sch Parent TB Converter'!D211</f>
        <v>0</v>
      </c>
      <c r="E226" s="147">
        <f>'Sch Parent TB Converter'!E211</f>
        <v>0</v>
      </c>
      <c r="F226" s="1139">
        <f>'Sch Parent TB Converter'!F211</f>
        <v>0</v>
      </c>
    </row>
    <row r="227" spans="1:6" x14ac:dyDescent="0.25">
      <c r="A227" s="704"/>
      <c r="B227" s="60"/>
      <c r="C227" s="147"/>
      <c r="D227" s="147"/>
      <c r="E227" s="147"/>
      <c r="F227" s="147"/>
    </row>
    <row r="228" spans="1:6" ht="13" x14ac:dyDescent="0.3">
      <c r="A228" s="230"/>
      <c r="B228" s="232" t="s">
        <v>265</v>
      </c>
      <c r="C228" s="187"/>
      <c r="D228" s="187"/>
      <c r="E228" s="187"/>
      <c r="F228" s="187"/>
    </row>
    <row r="229" spans="1:6" ht="13" x14ac:dyDescent="0.3">
      <c r="A229" s="704"/>
      <c r="B229" s="166" t="s">
        <v>241</v>
      </c>
      <c r="C229" s="147"/>
      <c r="D229" s="147"/>
      <c r="E229" s="147"/>
      <c r="F229" s="147"/>
    </row>
    <row r="230" spans="1:6" x14ac:dyDescent="0.25">
      <c r="A230" s="704">
        <v>5241</v>
      </c>
      <c r="B230" s="60" t="str">
        <f>IFERROR(VLOOKUP($A230,SchParentTBConverter,2,),"Missing")</f>
        <v>Funds Held in Trust on Behalf of Third Parties - Current</v>
      </c>
      <c r="C230" s="147">
        <f>'Sch Parent TB Converter'!C215</f>
        <v>0</v>
      </c>
      <c r="D230" s="147">
        <f>'Sch Parent TB Converter'!D215</f>
        <v>0</v>
      </c>
      <c r="E230" s="147">
        <f>'Sch Parent TB Converter'!E215</f>
        <v>0</v>
      </c>
      <c r="F230" s="1139">
        <f>'Sch Parent TB Converter'!F215</f>
        <v>0</v>
      </c>
    </row>
    <row r="231" spans="1:6" x14ac:dyDescent="0.25">
      <c r="A231" s="704">
        <v>5890</v>
      </c>
      <c r="B231" s="60" t="str">
        <f>IFERROR(VLOOKUP($A231,SchParentTBConverter,2,),"Missing")</f>
        <v>Funds Held in Trust on Behalf of Third Parties - Non-current</v>
      </c>
      <c r="C231" s="147">
        <f>'Sch Parent TB Converter'!C216</f>
        <v>0</v>
      </c>
      <c r="D231" s="147">
        <f>'Sch Parent TB Converter'!D216</f>
        <v>0</v>
      </c>
      <c r="E231" s="147">
        <f>'Sch Parent TB Converter'!E216</f>
        <v>0</v>
      </c>
      <c r="F231" s="1139">
        <f>'Sch Parent TB Converter'!F216</f>
        <v>0</v>
      </c>
    </row>
    <row r="232" spans="1:6" ht="12.75" customHeight="1" x14ac:dyDescent="0.25">
      <c r="A232" s="704"/>
      <c r="C232" s="148"/>
      <c r="D232" s="148"/>
      <c r="E232" s="148"/>
      <c r="F232" s="148"/>
    </row>
    <row r="233" spans="1:6" ht="13" x14ac:dyDescent="0.3">
      <c r="A233" s="230"/>
      <c r="B233" s="232" t="s">
        <v>268</v>
      </c>
      <c r="C233" s="187"/>
      <c r="D233" s="187"/>
      <c r="E233" s="187"/>
      <c r="F233" s="187"/>
    </row>
    <row r="234" spans="1:6" ht="13" x14ac:dyDescent="0.3">
      <c r="A234" s="704"/>
      <c r="B234" s="166" t="s">
        <v>241</v>
      </c>
      <c r="C234" s="147"/>
      <c r="D234" s="147"/>
      <c r="E234" s="147"/>
      <c r="F234" s="147"/>
    </row>
    <row r="235" spans="1:6" ht="12.75" customHeight="1" x14ac:dyDescent="0.25">
      <c r="A235" s="704">
        <v>5260</v>
      </c>
      <c r="B235" s="60" t="s">
        <v>269</v>
      </c>
      <c r="C235" s="147">
        <f>'Sch Parent TB Converter'!C220</f>
        <v>0</v>
      </c>
      <c r="D235" s="147">
        <f>'Sch Parent TB Converter'!D220</f>
        <v>0</v>
      </c>
      <c r="E235" s="147">
        <f>'Sch Parent TB Converter'!E220</f>
        <v>0</v>
      </c>
      <c r="F235" s="1139">
        <f>'Sch Parent TB Converter'!F220</f>
        <v>0</v>
      </c>
    </row>
    <row r="236" spans="1:6" ht="12.75" customHeight="1" x14ac:dyDescent="0.25">
      <c r="A236" s="704">
        <v>5260</v>
      </c>
      <c r="B236" s="60" t="s">
        <v>270</v>
      </c>
      <c r="C236" s="147">
        <f>'Sch Parent TB Converter'!C221</f>
        <v>0</v>
      </c>
      <c r="D236" s="147">
        <f>'Sch Parent TB Converter'!D221</f>
        <v>0</v>
      </c>
      <c r="E236" s="147">
        <f>'Sch Parent TB Converter'!E221</f>
        <v>0</v>
      </c>
      <c r="F236" s="1139">
        <f>'Sch Parent TB Converter'!F221</f>
        <v>0</v>
      </c>
    </row>
    <row r="237" spans="1:6" ht="12.75" customHeight="1" x14ac:dyDescent="0.25">
      <c r="A237" s="704">
        <v>5260</v>
      </c>
      <c r="B237" s="240" t="s">
        <v>271</v>
      </c>
      <c r="C237" s="147">
        <f>'Sch Parent TB Converter'!C222</f>
        <v>0</v>
      </c>
      <c r="D237" s="147">
        <f>'Sch Parent TB Converter'!D222</f>
        <v>0</v>
      </c>
      <c r="E237" s="147">
        <f>'Sch Parent TB Converter'!E222</f>
        <v>0</v>
      </c>
      <c r="F237" s="1139">
        <f>'Sch Parent TB Converter'!F222</f>
        <v>0</v>
      </c>
    </row>
    <row r="238" spans="1:6" x14ac:dyDescent="0.25">
      <c r="A238" s="704">
        <v>5260</v>
      </c>
      <c r="B238" s="240" t="s">
        <v>272</v>
      </c>
      <c r="C238" s="147">
        <f>'Sch Parent TB Converter'!C223</f>
        <v>0</v>
      </c>
      <c r="D238" s="147">
        <f>'Sch Parent TB Converter'!D223</f>
        <v>0</v>
      </c>
      <c r="E238" s="147">
        <f>'Sch Parent TB Converter'!E223</f>
        <v>0</v>
      </c>
      <c r="F238" s="1139">
        <f>'Sch Parent TB Converter'!F223</f>
        <v>0</v>
      </c>
    </row>
    <row r="239" spans="1:6" x14ac:dyDescent="0.25">
      <c r="A239" s="704">
        <v>5260</v>
      </c>
      <c r="B239" s="1162" t="s">
        <v>273</v>
      </c>
      <c r="C239" s="564">
        <f>'Sch Parent TB Converter'!C224</f>
        <v>0</v>
      </c>
      <c r="D239" s="564">
        <f>'Sch Parent TB Converter'!D224</f>
        <v>0</v>
      </c>
      <c r="E239" s="564">
        <f>'Sch Parent TB Converter'!E224</f>
        <v>0</v>
      </c>
      <c r="F239" s="575">
        <f>'Sch Parent TB Converter'!F224</f>
        <v>0</v>
      </c>
    </row>
    <row r="240" spans="1:6" x14ac:dyDescent="0.25">
      <c r="A240" s="704">
        <v>5260</v>
      </c>
      <c r="B240" s="1162" t="s">
        <v>273</v>
      </c>
      <c r="C240" s="564">
        <f>'Sch Parent TB Converter'!C225</f>
        <v>0</v>
      </c>
      <c r="D240" s="564">
        <f>'Sch Parent TB Converter'!D225</f>
        <v>0</v>
      </c>
      <c r="E240" s="564">
        <f>'Sch Parent TB Converter'!E225</f>
        <v>0</v>
      </c>
      <c r="F240" s="575">
        <f>'Sch Parent TB Converter'!F225</f>
        <v>0</v>
      </c>
    </row>
    <row r="241" spans="1:6" x14ac:dyDescent="0.25">
      <c r="A241" s="704">
        <v>5260</v>
      </c>
      <c r="B241" s="1162" t="s">
        <v>273</v>
      </c>
      <c r="C241" s="564">
        <f>'Sch Parent TB Converter'!C226</f>
        <v>0</v>
      </c>
      <c r="D241" s="564">
        <f>'Sch Parent TB Converter'!D226</f>
        <v>0</v>
      </c>
      <c r="E241" s="564">
        <f>'Sch Parent TB Converter'!E226</f>
        <v>0</v>
      </c>
      <c r="F241" s="575">
        <f>'Sch Parent TB Converter'!F226</f>
        <v>0</v>
      </c>
    </row>
    <row r="242" spans="1:6" x14ac:dyDescent="0.25">
      <c r="A242" s="704">
        <v>5260</v>
      </c>
      <c r="B242" s="1162" t="s">
        <v>273</v>
      </c>
      <c r="C242" s="564">
        <f>'Sch Parent TB Converter'!C227</f>
        <v>0</v>
      </c>
      <c r="D242" s="564">
        <f>'Sch Parent TB Converter'!D227</f>
        <v>0</v>
      </c>
      <c r="E242" s="564">
        <f>'Sch Parent TB Converter'!E227</f>
        <v>0</v>
      </c>
      <c r="F242" s="575">
        <f>'Sch Parent TB Converter'!F227</f>
        <v>0</v>
      </c>
    </row>
    <row r="243" spans="1:6" x14ac:dyDescent="0.25">
      <c r="A243" s="704">
        <v>5260</v>
      </c>
      <c r="B243" s="1162" t="s">
        <v>273</v>
      </c>
      <c r="C243" s="564">
        <f>'Sch Parent TB Converter'!C228</f>
        <v>0</v>
      </c>
      <c r="D243" s="564">
        <f>'Sch Parent TB Converter'!D228</f>
        <v>0</v>
      </c>
      <c r="E243" s="564">
        <f>'Sch Parent TB Converter'!E228</f>
        <v>0</v>
      </c>
      <c r="F243" s="575">
        <f>'Sch Parent TB Converter'!F228</f>
        <v>0</v>
      </c>
    </row>
    <row r="244" spans="1:6" x14ac:dyDescent="0.25">
      <c r="A244" s="704">
        <v>5260</v>
      </c>
      <c r="B244" s="1162" t="s">
        <v>273</v>
      </c>
      <c r="C244" s="564">
        <f>'Sch Parent TB Converter'!C229</f>
        <v>0</v>
      </c>
      <c r="D244" s="564">
        <f>'Sch Parent TB Converter'!D229</f>
        <v>0</v>
      </c>
      <c r="E244" s="564">
        <f>'Sch Parent TB Converter'!E229</f>
        <v>0</v>
      </c>
      <c r="F244" s="575">
        <f>'Sch Parent TB Converter'!F229</f>
        <v>0</v>
      </c>
    </row>
    <row r="245" spans="1:6" x14ac:dyDescent="0.25">
      <c r="A245" s="704">
        <v>5260</v>
      </c>
      <c r="B245" s="1162" t="s">
        <v>273</v>
      </c>
      <c r="C245" s="564">
        <f>'Sch Parent TB Converter'!C230</f>
        <v>0</v>
      </c>
      <c r="D245" s="564">
        <f>'Sch Parent TB Converter'!D230</f>
        <v>0</v>
      </c>
      <c r="E245" s="564">
        <f>'Sch Parent TB Converter'!E230</f>
        <v>0</v>
      </c>
      <c r="F245" s="575">
        <f>'Sch Parent TB Converter'!F230</f>
        <v>0</v>
      </c>
    </row>
    <row r="246" spans="1:6" x14ac:dyDescent="0.25">
      <c r="A246" s="704">
        <v>5260</v>
      </c>
      <c r="B246" s="1162" t="s">
        <v>273</v>
      </c>
      <c r="C246" s="564">
        <f>'Sch Parent TB Converter'!C231</f>
        <v>0</v>
      </c>
      <c r="D246" s="564">
        <f>'Sch Parent TB Converter'!D231</f>
        <v>0</v>
      </c>
      <c r="E246" s="564">
        <f>'Sch Parent TB Converter'!E231</f>
        <v>0</v>
      </c>
      <c r="F246" s="575">
        <f>'Sch Parent TB Converter'!F231</f>
        <v>0</v>
      </c>
    </row>
    <row r="247" spans="1:6" x14ac:dyDescent="0.25">
      <c r="A247" s="704">
        <v>5260</v>
      </c>
      <c r="B247" s="1162" t="s">
        <v>273</v>
      </c>
      <c r="C247" s="564">
        <f>'Sch Parent TB Converter'!C232</f>
        <v>0</v>
      </c>
      <c r="D247" s="564">
        <f>'Sch Parent TB Converter'!D232</f>
        <v>0</v>
      </c>
      <c r="E247" s="564">
        <f>'Sch Parent TB Converter'!E232</f>
        <v>0</v>
      </c>
      <c r="F247" s="575">
        <f>'Sch Parent TB Converter'!F232</f>
        <v>0</v>
      </c>
    </row>
    <row r="248" spans="1:6" x14ac:dyDescent="0.25">
      <c r="A248" s="704">
        <v>5260</v>
      </c>
      <c r="B248" s="1162" t="s">
        <v>273</v>
      </c>
      <c r="C248" s="564">
        <f>'Sch Parent TB Converter'!C233</f>
        <v>0</v>
      </c>
      <c r="D248" s="564">
        <f>'Sch Parent TB Converter'!D233</f>
        <v>0</v>
      </c>
      <c r="E248" s="564">
        <f>'Sch Parent TB Converter'!E233</f>
        <v>0</v>
      </c>
      <c r="F248" s="575">
        <f>'Sch Parent TB Converter'!F233</f>
        <v>0</v>
      </c>
    </row>
    <row r="249" spans="1:6" x14ac:dyDescent="0.25">
      <c r="A249" s="704">
        <v>5260</v>
      </c>
      <c r="B249" s="1162" t="s">
        <v>273</v>
      </c>
      <c r="C249" s="564">
        <f>'Sch Parent TB Converter'!C234</f>
        <v>0</v>
      </c>
      <c r="D249" s="564">
        <f>'Sch Parent TB Converter'!D234</f>
        <v>0</v>
      </c>
      <c r="E249" s="564">
        <f>'Sch Parent TB Converter'!E234</f>
        <v>0</v>
      </c>
      <c r="F249" s="575">
        <f>'Sch Parent TB Converter'!F234</f>
        <v>0</v>
      </c>
    </row>
    <row r="250" spans="1:6" x14ac:dyDescent="0.25">
      <c r="A250" s="704">
        <v>5260</v>
      </c>
      <c r="B250" s="1162" t="s">
        <v>273</v>
      </c>
      <c r="C250" s="564">
        <f>'Sch Parent TB Converter'!C235</f>
        <v>0</v>
      </c>
      <c r="D250" s="564">
        <f>'Sch Parent TB Converter'!D235</f>
        <v>0</v>
      </c>
      <c r="E250" s="564">
        <f>'Sch Parent TB Converter'!E235</f>
        <v>0</v>
      </c>
      <c r="F250" s="575">
        <f>'Sch Parent TB Converter'!F235</f>
        <v>0</v>
      </c>
    </row>
    <row r="251" spans="1:6" x14ac:dyDescent="0.25">
      <c r="A251" s="704"/>
      <c r="C251" s="148"/>
      <c r="D251" s="148"/>
      <c r="E251" s="148"/>
      <c r="F251" s="148"/>
    </row>
    <row r="252" spans="1:6" ht="13" x14ac:dyDescent="0.3">
      <c r="A252" s="230"/>
      <c r="B252" s="232" t="s">
        <v>274</v>
      </c>
      <c r="C252" s="187"/>
      <c r="D252" s="187"/>
      <c r="E252" s="187"/>
      <c r="F252" s="187"/>
    </row>
    <row r="253" spans="1:6" ht="13" x14ac:dyDescent="0.3">
      <c r="A253" s="704"/>
      <c r="B253" s="166"/>
      <c r="C253" s="147"/>
      <c r="D253" s="147"/>
      <c r="E253" s="147"/>
      <c r="F253" s="147"/>
    </row>
    <row r="254" spans="1:6" ht="12.75" customHeight="1" x14ac:dyDescent="0.25">
      <c r="A254" s="704">
        <v>5261</v>
      </c>
      <c r="B254" s="60" t="str">
        <f>IFERROR(VLOOKUP($A254,SchParentTBConverter,2,),"Missing")</f>
        <v>Cluster Funds Held at Year End</v>
      </c>
      <c r="C254" s="148">
        <f>'Sch Parent TB Converter'!C239</f>
        <v>0</v>
      </c>
      <c r="D254" s="148">
        <f>'Sch Parent TB Converter'!D239</f>
        <v>0</v>
      </c>
      <c r="E254" s="148">
        <f>'Sch Parent TB Converter'!E239</f>
        <v>0</v>
      </c>
      <c r="F254" s="148">
        <f>'Sch Parent TB Converter'!F239</f>
        <v>0</v>
      </c>
    </row>
    <row r="255" spans="1:6" s="33" customFormat="1" x14ac:dyDescent="0.25">
      <c r="A255" s="704"/>
      <c r="B255" s="54"/>
      <c r="C255" s="148"/>
      <c r="D255" s="148"/>
      <c r="E255" s="148"/>
      <c r="F255" s="148"/>
    </row>
    <row r="256" spans="1:6" ht="12.75" customHeight="1" x14ac:dyDescent="0.3">
      <c r="A256" s="230"/>
      <c r="B256" s="232" t="s">
        <v>276</v>
      </c>
      <c r="C256" s="187"/>
      <c r="D256" s="187"/>
      <c r="E256" s="187"/>
      <c r="F256" s="187"/>
    </row>
    <row r="257" spans="1:6" ht="12.75" customHeight="1" x14ac:dyDescent="0.3">
      <c r="A257" s="704"/>
      <c r="B257" s="166" t="s">
        <v>277</v>
      </c>
      <c r="C257" s="147"/>
      <c r="D257" s="147"/>
      <c r="E257" s="147"/>
      <c r="F257" s="147"/>
    </row>
    <row r="258" spans="1:6" x14ac:dyDescent="0.25">
      <c r="A258" s="704">
        <v>3220</v>
      </c>
      <c r="B258" s="60" t="str">
        <f>IFERROR(VLOOKUP($A258,SchParentTBConverter,2,),"Missing")</f>
        <v>Contribution - Furniture and Equipment</v>
      </c>
      <c r="C258" s="147">
        <f>'Sch Parent TB Converter'!C243</f>
        <v>0</v>
      </c>
      <c r="D258" s="147">
        <f>'Sch Parent TB Converter'!D243</f>
        <v>0</v>
      </c>
      <c r="E258" s="147">
        <f>'Sch Parent TB Converter'!E243</f>
        <v>0</v>
      </c>
      <c r="F258" s="147">
        <f>'Sch Parent TB Converter'!F243</f>
        <v>0</v>
      </c>
    </row>
    <row r="259" spans="1:6" x14ac:dyDescent="0.25">
      <c r="A259" s="704">
        <v>3230</v>
      </c>
      <c r="B259" s="227" t="str">
        <f>IFERROR(VLOOKUP($A259,SchParentTBConverter,2,),"Missing")</f>
        <v>Contribution - Other</v>
      </c>
      <c r="C259" s="564">
        <f>'Sch Parent TB Converter'!C244</f>
        <v>0</v>
      </c>
      <c r="D259" s="564">
        <f>'Sch Parent TB Converter'!D243</f>
        <v>0</v>
      </c>
      <c r="E259" s="564">
        <f>'Sch Parent TB Converter'!E243</f>
        <v>0</v>
      </c>
      <c r="F259" s="564">
        <f>'Sch Parent TB Converter'!F243</f>
        <v>0</v>
      </c>
    </row>
    <row r="260" spans="1:6" x14ac:dyDescent="0.25">
      <c r="A260" s="704">
        <v>3240</v>
      </c>
      <c r="B260" s="227" t="str">
        <f>IFERROR(VLOOKUP($A260,SchParentTBConverter,2,),"Missing")</f>
        <v>Distribution to MOE</v>
      </c>
      <c r="C260" s="564">
        <f>'Sch Parent TB Converter'!C245</f>
        <v>0</v>
      </c>
      <c r="D260" s="564">
        <f>'Sch Parent TB Converter'!D244</f>
        <v>0</v>
      </c>
      <c r="E260" s="564">
        <f>'Sch Parent TB Converter'!E244</f>
        <v>0</v>
      </c>
      <c r="F260" s="564">
        <f>'Sch Parent TB Converter'!F244</f>
        <v>0</v>
      </c>
    </row>
    <row r="261" spans="1:6" x14ac:dyDescent="0.25">
      <c r="A261" s="704">
        <v>3200</v>
      </c>
      <c r="B261" s="227" t="str">
        <f>IFERROR(VLOOKUP($A261,SchParentTBConverter,2,),"Missing")</f>
        <v>Accumulated surplus/(deficit)</v>
      </c>
      <c r="C261" s="147">
        <f>'Sch Parent TB Converter'!C246</f>
        <v>0</v>
      </c>
      <c r="D261" s="147">
        <f>'Sch Parent TB Converter'!D246</f>
        <v>0</v>
      </c>
      <c r="E261" s="147">
        <f>'Sch Parent TB Converter'!E246</f>
        <v>0</v>
      </c>
      <c r="F261" s="147">
        <f>'Sch Parent TB Converter'!F246</f>
        <v>0</v>
      </c>
    </row>
    <row r="262" spans="1:6" x14ac:dyDescent="0.25">
      <c r="A262" s="704">
        <v>3202</v>
      </c>
      <c r="B262" s="60" t="str">
        <f>IFERROR(VLOOKUP($A262,SchParentTBConverter,2,),"Missing")</f>
        <v>Other Equity Reserves</v>
      </c>
      <c r="C262" s="147">
        <f>'Sch Parent TB Converter'!C247</f>
        <v>0</v>
      </c>
      <c r="D262" s="147">
        <f>'Sch Parent TB Converter'!D247</f>
        <v>0</v>
      </c>
      <c r="E262" s="147">
        <f>'Sch Parent TB Converter'!E247</f>
        <v>0</v>
      </c>
      <c r="F262" s="147">
        <f>'Sch Parent TB Converter'!F247</f>
        <v>0</v>
      </c>
    </row>
    <row r="263" spans="1:6" x14ac:dyDescent="0.25">
      <c r="A263" s="704"/>
      <c r="B263" s="60"/>
      <c r="C263" s="148"/>
      <c r="D263" s="148"/>
      <c r="E263" s="148"/>
      <c r="F263" s="1139"/>
    </row>
    <row r="264" spans="1:6" ht="13" x14ac:dyDescent="0.3">
      <c r="B264" s="726" t="s">
        <v>316</v>
      </c>
      <c r="C264" s="727">
        <f>SUBTOTAL(9,C12:C263)</f>
        <v>0</v>
      </c>
      <c r="D264" s="727">
        <f>SUBTOTAL(9,D12:D263)</f>
        <v>0</v>
      </c>
      <c r="E264" s="727">
        <f>SUBTOTAL(9,E12:E263)</f>
        <v>0</v>
      </c>
      <c r="F264" s="727">
        <f>SUBTOTAL(9,F12:F263)</f>
        <v>0</v>
      </c>
    </row>
  </sheetData>
  <conditionalFormatting sqref="C4:G4">
    <cfRule type="containsText" dxfId="61" priority="1" operator="containsText" text="Does Not">
      <formula>NOT(ISERROR(SEARCH("Does Not",C4)))</formula>
    </cfRule>
    <cfRule type="containsText" dxfId="60" priority="2" operator="containsText" text="Balances">
      <formula>NOT(ISERROR(SEARCH("Balances",C4)))</formula>
    </cfRule>
  </conditionalFormatting>
  <dataValidations count="2">
    <dataValidation type="list" allowBlank="1" showInputMessage="1" showErrorMessage="1" sqref="F2" xr:uid="{6B93CF09-AEE8-4CE1-A2EA-18F7BA271E61}">
      <formula1>"State,State Integrated,Private"</formula1>
    </dataValidation>
    <dataValidation type="list" allowBlank="1" showInputMessage="1" showErrorMessage="1" sqref="D3 F3" xr:uid="{AB7B92DA-51E0-4335-8106-43670972CA67}">
      <formula1>"Yes,No"</formula1>
    </dataValidation>
  </dataValidations>
  <printOptions headings="1"/>
  <pageMargins left="0.70866141732283472" right="0.70866141732283472" top="0.74803149606299213" bottom="0.74803149606299213" header="0.31496062992125984" footer="0.31496062992125984"/>
  <pageSetup paperSize="8" scale="94" fitToHeight="3" orientation="portrait" r:id="rId1"/>
  <headerFooter>
    <oddHeader>&amp;C&amp;"Calibri"&amp;10&amp;K000000 [UNCLASSIFIED]&amp;1#_x000D_</oddHeader>
    <oddFooter>&amp;C_x000D_&amp;1#&amp;"Calibri"&amp;10&amp;K000000 [UNCLASSIFIED]</oddFooter>
  </headerFooter>
  <ignoredErrors>
    <ignoredError sqref="E6" formula="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249977111117893"/>
  </sheetPr>
  <dimension ref="A1:J506"/>
  <sheetViews>
    <sheetView zoomScale="90" zoomScaleNormal="90" workbookViewId="0">
      <pane ySplit="2" topLeftCell="A3" activePane="bottomLeft" state="frozen"/>
      <selection activeCell="C363" sqref="C361:M369"/>
      <selection pane="bottomLeft" activeCell="A3" sqref="A3"/>
    </sheetView>
  </sheetViews>
  <sheetFormatPr defaultColWidth="9.1796875" defaultRowHeight="12.5" x14ac:dyDescent="0.25"/>
  <cols>
    <col min="1" max="1" width="10" style="182" bestFit="1" customWidth="1"/>
    <col min="2" max="2" width="35.1796875" style="182" customWidth="1"/>
    <col min="3" max="3" width="18.54296875" style="681" customWidth="1"/>
    <col min="4" max="4" width="18.54296875" style="682" customWidth="1"/>
    <col min="5" max="6" width="18.54296875" style="182" customWidth="1"/>
    <col min="7" max="7" width="10.1796875" style="182" hidden="1" customWidth="1"/>
    <col min="8" max="8" width="6.26953125" style="182" hidden="1" customWidth="1"/>
    <col min="9" max="9" width="66.453125" style="182" customWidth="1"/>
    <col min="10" max="10" width="24.54296875" style="182" customWidth="1"/>
    <col min="11" max="11" width="9.1796875" style="182" customWidth="1"/>
    <col min="12" max="16384" width="9.1796875" style="182"/>
  </cols>
  <sheetData>
    <row r="1" spans="1:10" ht="13" x14ac:dyDescent="0.25">
      <c r="C1" s="789" t="str">
        <f>IF(ROUND(SUM(C3:C808),0)=0,"Balances","Does Not Balance")</f>
        <v>Balances</v>
      </c>
      <c r="D1" s="789" t="str">
        <f>IF(ROUND(SUM(D3:D808),0)=0,"Balances","Does Not Balance")</f>
        <v>Balances</v>
      </c>
      <c r="E1" s="789" t="str">
        <f>IF(ROUND(SUM(E3:E808),0)=0,"Balances","Does Not Balance")</f>
        <v>Balances</v>
      </c>
      <c r="F1" s="789" t="str">
        <f>IF(ROUND(SUM(F3:F808),0)=0,"Balances","Does Not Balance")</f>
        <v>Balances</v>
      </c>
      <c r="G1" s="668" t="s">
        <v>119</v>
      </c>
      <c r="H1" s="668"/>
    </row>
    <row r="2" spans="1:10" ht="26" x14ac:dyDescent="0.25">
      <c r="A2" s="610" t="s">
        <v>120</v>
      </c>
      <c r="B2" s="610" t="s">
        <v>121</v>
      </c>
      <c r="C2" s="663" t="str">
        <f>"Actual "&amp;FY&amp;" Amount"</f>
        <v>Actual 2026 Amount</v>
      </c>
      <c r="D2" s="663" t="str">
        <f>"Budget "&amp;FY&amp;" Amount"</f>
        <v>Budget 2026 Amount</v>
      </c>
      <c r="E2" s="663" t="str">
        <f>"Actual "&amp;PY&amp;" Amount"</f>
        <v>Actual 2025 Amount</v>
      </c>
      <c r="F2" s="663" t="str">
        <f>"Opening B/S for Budget "&amp;FY</f>
        <v>Opening B/S for Budget 2026</v>
      </c>
      <c r="G2" s="1171"/>
      <c r="H2" s="664"/>
      <c r="I2" s="612" t="s">
        <v>122</v>
      </c>
      <c r="J2" s="182" t="s">
        <v>123</v>
      </c>
    </row>
    <row r="3" spans="1:10" x14ac:dyDescent="0.25">
      <c r="A3" s="827"/>
      <c r="B3" s="828"/>
      <c r="C3" s="1118"/>
      <c r="D3" s="1118"/>
      <c r="E3" s="1118"/>
      <c r="F3" s="1118"/>
      <c r="G3" s="668" t="str">
        <f>IF($A3="","",IFERROR(ROW(INDEX('Subsidiary TB Converter'!$ED$1:$ED$254,MATCH(TRUE,INDEX(ISNUMBER(SEARCH("x"&amp;A3&amp;"x",'Subsidiary TB Converter'!$ED$1:$ED$254)),0),0))),""))</f>
        <v/>
      </c>
      <c r="I3" s="658" t="str">
        <f ca="1">IF(AND($G3="",$A3=""),"",IF(AND($G3="",$A3&lt;&gt;""),"Missing from Converter Sheet",INDIRECT("'"&amp;$J$3&amp;"'!B"&amp;G3)))</f>
        <v/>
      </c>
      <c r="J3" s="182" t="str">
        <f ca="1">RIGHT(CELL("filename",'Subsidiary TB Converter'!$A$4),LEN(CELL("filename",'Subsidiary TB Converter'!$A$4))-FIND("]",CELL("filename",'Subsidiary TB Converter'!$A$4)))</f>
        <v>Subsidiary TB Converter</v>
      </c>
    </row>
    <row r="4" spans="1:10" x14ac:dyDescent="0.25">
      <c r="A4" s="827"/>
      <c r="B4" s="828"/>
      <c r="C4" s="1118"/>
      <c r="D4" s="1118"/>
      <c r="E4" s="1118"/>
      <c r="F4" s="1118"/>
      <c r="G4" s="668" t="str">
        <f>IF($A4="","",IFERROR(ROW(INDEX('Subsidiary TB Converter'!$ED$1:$ED$254,MATCH(TRUE,INDEX(ISNUMBER(SEARCH("x"&amp;A4&amp;"x",'Subsidiary TB Converter'!$ED$1:$ED$254)),0),0))),""))</f>
        <v/>
      </c>
      <c r="I4" s="658" t="str">
        <f t="shared" ref="I4:I66" ca="1" si="0">IF(AND($G4="",$A4=""),"",IF(AND($G4="",$A4&lt;&gt;""),"Missing from Converter Sheet",INDIRECT("'"&amp;$J$3&amp;"'!B"&amp;G4)))</f>
        <v/>
      </c>
    </row>
    <row r="5" spans="1:10" x14ac:dyDescent="0.25">
      <c r="A5" s="827"/>
      <c r="B5" s="828"/>
      <c r="C5" s="1118"/>
      <c r="D5" s="1118"/>
      <c r="E5" s="1118"/>
      <c r="F5" s="1118"/>
      <c r="G5" s="668" t="str">
        <f>IF($A5="","",IFERROR(ROW(INDEX('Subsidiary TB Converter'!$ED$1:$ED$254,MATCH(TRUE,INDEX(ISNUMBER(SEARCH("x"&amp;A5&amp;"x",'Subsidiary TB Converter'!$ED$1:$ED$254)),0),0))),""))</f>
        <v/>
      </c>
      <c r="I5" s="658" t="str">
        <f t="shared" ca="1" si="0"/>
        <v/>
      </c>
    </row>
    <row r="6" spans="1:10" x14ac:dyDescent="0.25">
      <c r="A6" s="827"/>
      <c r="B6" s="828"/>
      <c r="C6" s="1118"/>
      <c r="D6" s="1118"/>
      <c r="E6" s="1118"/>
      <c r="F6" s="1118"/>
      <c r="G6" s="668" t="str">
        <f>IF($A6="","",IFERROR(ROW(INDEX('Subsidiary TB Converter'!$ED$1:$ED$254,MATCH(TRUE,INDEX(ISNUMBER(SEARCH("x"&amp;A6&amp;"x",'Subsidiary TB Converter'!$ED$1:$ED$254)),0),0))),""))</f>
        <v/>
      </c>
      <c r="I6" s="658" t="str">
        <f t="shared" ca="1" si="0"/>
        <v/>
      </c>
    </row>
    <row r="7" spans="1:10" x14ac:dyDescent="0.25">
      <c r="A7" s="827"/>
      <c r="B7" s="828"/>
      <c r="C7" s="1118"/>
      <c r="D7" s="1118"/>
      <c r="E7" s="1118"/>
      <c r="F7" s="1118"/>
      <c r="G7" s="668" t="str">
        <f>IF($A7="","",IFERROR(ROW(INDEX('Subsidiary TB Converter'!$ED$1:$ED$254,MATCH(TRUE,INDEX(ISNUMBER(SEARCH("x"&amp;A7&amp;"x",'Subsidiary TB Converter'!$ED$1:$ED$254)),0),0))),""))</f>
        <v/>
      </c>
      <c r="I7" s="658" t="str">
        <f t="shared" ca="1" si="0"/>
        <v/>
      </c>
    </row>
    <row r="8" spans="1:10" x14ac:dyDescent="0.25">
      <c r="A8" s="827"/>
      <c r="B8" s="828"/>
      <c r="C8" s="1118"/>
      <c r="D8" s="1118"/>
      <c r="E8" s="1118"/>
      <c r="F8" s="1118"/>
      <c r="G8" s="668" t="str">
        <f>IF($A8="","",IFERROR(ROW(INDEX('Subsidiary TB Converter'!$ED$1:$ED$254,MATCH(TRUE,INDEX(ISNUMBER(SEARCH("x"&amp;A8&amp;"x",'Subsidiary TB Converter'!$ED$1:$ED$254)),0),0))),""))</f>
        <v/>
      </c>
      <c r="I8" s="658" t="str">
        <f t="shared" ca="1" si="0"/>
        <v/>
      </c>
    </row>
    <row r="9" spans="1:10" x14ac:dyDescent="0.25">
      <c r="A9" s="827"/>
      <c r="B9" s="803"/>
      <c r="C9" s="1118"/>
      <c r="D9" s="1118"/>
      <c r="E9" s="1118"/>
      <c r="F9" s="1118"/>
      <c r="G9" s="668" t="str">
        <f>IF($A9="","",IFERROR(ROW(INDEX('Subsidiary TB Converter'!$ED$1:$ED$254,MATCH(TRUE,INDEX(ISNUMBER(SEARCH("x"&amp;A9&amp;"x",'Subsidiary TB Converter'!$ED$1:$ED$254)),0),0))),""))</f>
        <v/>
      </c>
      <c r="I9" s="658" t="str">
        <f t="shared" ca="1" si="0"/>
        <v/>
      </c>
    </row>
    <row r="10" spans="1:10" x14ac:dyDescent="0.25">
      <c r="A10" s="827"/>
      <c r="B10" s="828"/>
      <c r="C10" s="1118"/>
      <c r="D10" s="1118"/>
      <c r="E10" s="1118"/>
      <c r="F10" s="1118"/>
      <c r="G10" s="668" t="str">
        <f>IF($A10="","",IFERROR(ROW(INDEX('Subsidiary TB Converter'!$ED$1:$ED$254,MATCH(TRUE,INDEX(ISNUMBER(SEARCH("x"&amp;A10&amp;"x",'Subsidiary TB Converter'!$ED$1:$ED$254)),0),0))),""))</f>
        <v/>
      </c>
      <c r="I10" s="658" t="str">
        <f t="shared" ca="1" si="0"/>
        <v/>
      </c>
    </row>
    <row r="11" spans="1:10" x14ac:dyDescent="0.25">
      <c r="A11" s="827"/>
      <c r="B11" s="828"/>
      <c r="C11" s="1118"/>
      <c r="D11" s="1118"/>
      <c r="E11" s="1118"/>
      <c r="F11" s="1118"/>
      <c r="G11" s="668" t="str">
        <f>IF($A11="","",IFERROR(ROW(INDEX('Subsidiary TB Converter'!$ED$1:$ED$254,MATCH(TRUE,INDEX(ISNUMBER(SEARCH("x"&amp;A11&amp;"x",'Subsidiary TB Converter'!$ED$1:$ED$254)),0),0))),""))</f>
        <v/>
      </c>
      <c r="I11" s="658" t="str">
        <f t="shared" ca="1" si="0"/>
        <v/>
      </c>
    </row>
    <row r="12" spans="1:10" x14ac:dyDescent="0.25">
      <c r="A12" s="827"/>
      <c r="B12" s="828"/>
      <c r="C12" s="1118"/>
      <c r="D12" s="1118"/>
      <c r="E12" s="1118"/>
      <c r="F12" s="1118"/>
      <c r="G12" s="668" t="str">
        <f>IF($A12="","",IFERROR(ROW(INDEX('Subsidiary TB Converter'!$ED$1:$ED$254,MATCH(TRUE,INDEX(ISNUMBER(SEARCH("x"&amp;A12&amp;"x",'Subsidiary TB Converter'!$ED$1:$ED$254)),0),0))),""))</f>
        <v/>
      </c>
      <c r="I12" s="658" t="str">
        <f t="shared" ca="1" si="0"/>
        <v/>
      </c>
    </row>
    <row r="13" spans="1:10" x14ac:dyDescent="0.25">
      <c r="A13" s="827"/>
      <c r="B13" s="296"/>
      <c r="C13" s="1118"/>
      <c r="D13" s="1118"/>
      <c r="E13" s="1118"/>
      <c r="F13" s="1118"/>
      <c r="G13" s="668" t="str">
        <f>IF($A13="","",IFERROR(ROW(INDEX('Subsidiary TB Converter'!$ED$1:$ED$254,MATCH(TRUE,INDEX(ISNUMBER(SEARCH("x"&amp;A13&amp;"x",'Subsidiary TB Converter'!$ED$1:$ED$254)),0),0))),""))</f>
        <v/>
      </c>
      <c r="I13" s="658" t="str">
        <f t="shared" ca="1" si="0"/>
        <v/>
      </c>
    </row>
    <row r="14" spans="1:10" x14ac:dyDescent="0.25">
      <c r="A14" s="827"/>
      <c r="B14" s="828"/>
      <c r="C14" s="1118"/>
      <c r="D14" s="1118"/>
      <c r="E14" s="1118"/>
      <c r="F14" s="1118"/>
      <c r="G14" s="668" t="str">
        <f>IF($A14="","",IFERROR(ROW(INDEX('Subsidiary TB Converter'!$ED$1:$ED$254,MATCH(TRUE,INDEX(ISNUMBER(SEARCH("x"&amp;A14&amp;"x",'Subsidiary TB Converter'!$ED$1:$ED$254)),0),0))),""))</f>
        <v/>
      </c>
      <c r="I14" s="658" t="str">
        <f t="shared" ca="1" si="0"/>
        <v/>
      </c>
    </row>
    <row r="15" spans="1:10" x14ac:dyDescent="0.25">
      <c r="A15" s="827"/>
      <c r="B15" s="674"/>
      <c r="C15" s="1118"/>
      <c r="D15" s="1118"/>
      <c r="E15" s="1118"/>
      <c r="F15" s="1118"/>
      <c r="G15" s="668" t="str">
        <f>IF($A15="","",IFERROR(ROW(INDEX('Subsidiary TB Converter'!$ED$1:$ED$254,MATCH(TRUE,INDEX(ISNUMBER(SEARCH("x"&amp;A15&amp;"x",'Subsidiary TB Converter'!$ED$1:$ED$254)),0),0))),""))</f>
        <v/>
      </c>
      <c r="I15" s="658" t="str">
        <f t="shared" ca="1" si="0"/>
        <v/>
      </c>
    </row>
    <row r="16" spans="1:10" x14ac:dyDescent="0.25">
      <c r="A16" s="829"/>
      <c r="B16" s="674"/>
      <c r="C16" s="1118"/>
      <c r="D16" s="1118"/>
      <c r="E16" s="1118"/>
      <c r="F16" s="1118"/>
      <c r="G16" s="668" t="str">
        <f>IF($A16="","",IFERROR(ROW(INDEX('Subsidiary TB Converter'!$ED$1:$ED$254,MATCH(TRUE,INDEX(ISNUMBER(SEARCH("x"&amp;A16&amp;"x",'Subsidiary TB Converter'!$ED$1:$ED$254)),0),0))),""))</f>
        <v/>
      </c>
      <c r="I16" s="658" t="str">
        <f t="shared" ca="1" si="0"/>
        <v/>
      </c>
    </row>
    <row r="17" spans="1:9" x14ac:dyDescent="0.25">
      <c r="A17" s="665"/>
      <c r="B17" s="669"/>
      <c r="C17" s="667"/>
      <c r="D17" s="667"/>
      <c r="E17" s="667"/>
      <c r="F17" s="667"/>
      <c r="G17" s="668" t="str">
        <f>IF($A17="","",IFERROR(ROW(INDEX('Subsidiary TB Converter'!$ED$1:$ED$254,MATCH(TRUE,INDEX(ISNUMBER(SEARCH("x"&amp;A17&amp;"x",'Subsidiary TB Converter'!$ED$1:$ED$254)),0),0))),""))</f>
        <v/>
      </c>
      <c r="I17" s="658" t="str">
        <f t="shared" ca="1" si="0"/>
        <v/>
      </c>
    </row>
    <row r="18" spans="1:9" x14ac:dyDescent="0.25">
      <c r="A18" s="665"/>
      <c r="B18" s="669"/>
      <c r="C18" s="667"/>
      <c r="D18" s="667"/>
      <c r="E18" s="667"/>
      <c r="F18" s="667"/>
      <c r="G18" s="668" t="str">
        <f>IF($A18="","",IFERROR(ROW(INDEX('Subsidiary TB Converter'!$ED$1:$ED$254,MATCH(TRUE,INDEX(ISNUMBER(SEARCH("x"&amp;A18&amp;"x",'Subsidiary TB Converter'!$ED$1:$ED$254)),0),0))),""))</f>
        <v/>
      </c>
      <c r="I18" s="658" t="str">
        <f t="shared" ca="1" si="0"/>
        <v/>
      </c>
    </row>
    <row r="19" spans="1:9" x14ac:dyDescent="0.25">
      <c r="A19" s="665"/>
      <c r="B19" s="669"/>
      <c r="C19" s="667"/>
      <c r="D19" s="667"/>
      <c r="E19" s="667"/>
      <c r="F19" s="667"/>
      <c r="G19" s="668" t="str">
        <f>IF($A19="","",IFERROR(ROW(INDEX('Subsidiary TB Converter'!$ED$1:$ED$254,MATCH(TRUE,INDEX(ISNUMBER(SEARCH("x"&amp;A19&amp;"x",'Subsidiary TB Converter'!$ED$1:$ED$254)),0),0))),""))</f>
        <v/>
      </c>
      <c r="I19" s="658" t="str">
        <f t="shared" ca="1" si="0"/>
        <v/>
      </c>
    </row>
    <row r="20" spans="1:9" x14ac:dyDescent="0.25">
      <c r="A20" s="665"/>
      <c r="B20" s="669"/>
      <c r="C20" s="667"/>
      <c r="D20" s="667"/>
      <c r="E20" s="667"/>
      <c r="F20" s="667"/>
      <c r="G20" s="668" t="str">
        <f>IF($A20="","",IFERROR(ROW(INDEX('Subsidiary TB Converter'!$ED$1:$ED$254,MATCH(TRUE,INDEX(ISNUMBER(SEARCH("x"&amp;A20&amp;"x",'Subsidiary TB Converter'!$ED$1:$ED$254)),0),0))),""))</f>
        <v/>
      </c>
      <c r="I20" s="658" t="str">
        <f t="shared" ca="1" si="0"/>
        <v/>
      </c>
    </row>
    <row r="21" spans="1:9" x14ac:dyDescent="0.25">
      <c r="A21" s="665"/>
      <c r="B21" s="669"/>
      <c r="C21" s="667"/>
      <c r="D21" s="667"/>
      <c r="E21" s="667"/>
      <c r="F21" s="667"/>
      <c r="G21" s="668" t="str">
        <f>IF($A21="","",IFERROR(ROW(INDEX('Subsidiary TB Converter'!$ED$1:$ED$254,MATCH(TRUE,INDEX(ISNUMBER(SEARCH("x"&amp;A21&amp;"x",'Subsidiary TB Converter'!$ED$1:$ED$254)),0),0))),""))</f>
        <v/>
      </c>
      <c r="I21" s="658" t="str">
        <f t="shared" ca="1" si="0"/>
        <v/>
      </c>
    </row>
    <row r="22" spans="1:9" x14ac:dyDescent="0.25">
      <c r="A22" s="665"/>
      <c r="B22" s="669"/>
      <c r="C22" s="667"/>
      <c r="D22" s="667"/>
      <c r="E22" s="667"/>
      <c r="F22" s="667"/>
      <c r="G22" s="668" t="str">
        <f>IF($A22="","",IFERROR(ROW(INDEX('Subsidiary TB Converter'!$ED$1:$ED$254,MATCH(TRUE,INDEX(ISNUMBER(SEARCH("x"&amp;A22&amp;"x",'Subsidiary TB Converter'!$ED$1:$ED$254)),0),0))),""))</f>
        <v/>
      </c>
      <c r="I22" s="658" t="str">
        <f t="shared" ca="1" si="0"/>
        <v/>
      </c>
    </row>
    <row r="23" spans="1:9" x14ac:dyDescent="0.25">
      <c r="A23" s="665"/>
      <c r="B23" s="669"/>
      <c r="C23" s="667"/>
      <c r="D23" s="667"/>
      <c r="E23" s="667"/>
      <c r="F23" s="667"/>
      <c r="G23" s="668" t="str">
        <f>IF($A23="","",IFERROR(ROW(INDEX('Subsidiary TB Converter'!$ED$1:$ED$254,MATCH(TRUE,INDEX(ISNUMBER(SEARCH("x"&amp;A23&amp;"x",'Subsidiary TB Converter'!$ED$1:$ED$254)),0),0))),""))</f>
        <v/>
      </c>
      <c r="I23" s="658" t="str">
        <f t="shared" ca="1" si="0"/>
        <v/>
      </c>
    </row>
    <row r="24" spans="1:9" x14ac:dyDescent="0.25">
      <c r="A24" s="665"/>
      <c r="B24" s="669"/>
      <c r="C24" s="667"/>
      <c r="D24" s="667"/>
      <c r="E24" s="667"/>
      <c r="F24" s="667"/>
      <c r="G24" s="668" t="str">
        <f>IF($A24="","",IFERROR(ROW(INDEX('Subsidiary TB Converter'!$ED$1:$ED$254,MATCH(TRUE,INDEX(ISNUMBER(SEARCH("x"&amp;A24&amp;"x",'Subsidiary TB Converter'!$ED$1:$ED$254)),0),0))),""))</f>
        <v/>
      </c>
      <c r="I24" s="658" t="str">
        <f t="shared" ca="1" si="0"/>
        <v/>
      </c>
    </row>
    <row r="25" spans="1:9" x14ac:dyDescent="0.25">
      <c r="A25" s="665"/>
      <c r="B25" s="669"/>
      <c r="C25" s="667"/>
      <c r="D25" s="667"/>
      <c r="E25" s="667"/>
      <c r="F25" s="667"/>
      <c r="G25" s="668" t="str">
        <f>IF($A25="","",IFERROR(ROW(INDEX('Subsidiary TB Converter'!$ED$1:$ED$254,MATCH(TRUE,INDEX(ISNUMBER(SEARCH("x"&amp;A25&amp;"x",'Subsidiary TB Converter'!$ED$1:$ED$254)),0),0))),""))</f>
        <v/>
      </c>
      <c r="I25" s="658" t="str">
        <f t="shared" ca="1" si="0"/>
        <v/>
      </c>
    </row>
    <row r="26" spans="1:9" x14ac:dyDescent="0.25">
      <c r="A26" s="665"/>
      <c r="B26" s="669"/>
      <c r="C26" s="667"/>
      <c r="D26" s="667"/>
      <c r="E26" s="667"/>
      <c r="F26" s="667"/>
      <c r="G26" s="668" t="str">
        <f>IF($A26="","",IFERROR(ROW(INDEX('Subsidiary TB Converter'!$ED$1:$ED$254,MATCH(TRUE,INDEX(ISNUMBER(SEARCH("x"&amp;A26&amp;"x",'Subsidiary TB Converter'!$ED$1:$ED$254)),0),0))),""))</f>
        <v/>
      </c>
      <c r="I26" s="658" t="str">
        <f t="shared" ca="1" si="0"/>
        <v/>
      </c>
    </row>
    <row r="27" spans="1:9" x14ac:dyDescent="0.25">
      <c r="A27" s="665"/>
      <c r="B27" s="669"/>
      <c r="C27" s="667"/>
      <c r="D27" s="667"/>
      <c r="E27" s="667"/>
      <c r="F27" s="667"/>
      <c r="G27" s="668" t="str">
        <f>IF($A27="","",IFERROR(ROW(INDEX('Subsidiary TB Converter'!$ED$1:$ED$254,MATCH(TRUE,INDEX(ISNUMBER(SEARCH("x"&amp;A27&amp;"x",'Subsidiary TB Converter'!$ED$1:$ED$254)),0),0))),""))</f>
        <v/>
      </c>
      <c r="I27" s="658" t="str">
        <f t="shared" ca="1" si="0"/>
        <v/>
      </c>
    </row>
    <row r="28" spans="1:9" x14ac:dyDescent="0.25">
      <c r="A28" s="665"/>
      <c r="B28" s="669"/>
      <c r="C28" s="667"/>
      <c r="D28" s="667"/>
      <c r="E28" s="667"/>
      <c r="F28" s="667"/>
      <c r="G28" s="668" t="str">
        <f>IF($A28="","",IFERROR(ROW(INDEX('Subsidiary TB Converter'!$ED$1:$ED$254,MATCH(TRUE,INDEX(ISNUMBER(SEARCH("x"&amp;A28&amp;"x",'Subsidiary TB Converter'!$ED$1:$ED$254)),0),0))),""))</f>
        <v/>
      </c>
      <c r="I28" s="658" t="str">
        <f t="shared" ca="1" si="0"/>
        <v/>
      </c>
    </row>
    <row r="29" spans="1:9" x14ac:dyDescent="0.25">
      <c r="A29" s="665"/>
      <c r="B29" s="669"/>
      <c r="C29" s="667"/>
      <c r="D29" s="667"/>
      <c r="E29" s="667"/>
      <c r="F29" s="667"/>
      <c r="G29" s="668" t="str">
        <f>IF($A29="","",IFERROR(ROW(INDEX('Subsidiary TB Converter'!$ED$1:$ED$254,MATCH(TRUE,INDEX(ISNUMBER(SEARCH("x"&amp;A29&amp;"x",'Subsidiary TB Converter'!$ED$1:$ED$254)),0),0))),""))</f>
        <v/>
      </c>
      <c r="I29" s="658" t="str">
        <f t="shared" ca="1" si="0"/>
        <v/>
      </c>
    </row>
    <row r="30" spans="1:9" x14ac:dyDescent="0.25">
      <c r="A30" s="665"/>
      <c r="B30" s="669"/>
      <c r="C30" s="667"/>
      <c r="D30" s="667"/>
      <c r="E30" s="667"/>
      <c r="F30" s="667"/>
      <c r="G30" s="668" t="str">
        <f>IF($A30="","",IFERROR(ROW(INDEX('Subsidiary TB Converter'!$ED$1:$ED$254,MATCH(TRUE,INDEX(ISNUMBER(SEARCH("x"&amp;A30&amp;"x",'Subsidiary TB Converter'!$ED$1:$ED$254)),0),0))),""))</f>
        <v/>
      </c>
      <c r="I30" s="658" t="str">
        <f t="shared" ca="1" si="0"/>
        <v/>
      </c>
    </row>
    <row r="31" spans="1:9" x14ac:dyDescent="0.25">
      <c r="A31" s="665"/>
      <c r="B31" s="669"/>
      <c r="C31" s="667"/>
      <c r="D31" s="667"/>
      <c r="E31" s="667"/>
      <c r="F31" s="667"/>
      <c r="G31" s="668" t="str">
        <f>IF($A31="","",IFERROR(ROW(INDEX('Subsidiary TB Converter'!$ED$1:$ED$254,MATCH(TRUE,INDEX(ISNUMBER(SEARCH("x"&amp;A31&amp;"x",'Subsidiary TB Converter'!$ED$1:$ED$254)),0),0))),""))</f>
        <v/>
      </c>
      <c r="I31" s="658" t="str">
        <f t="shared" ca="1" si="0"/>
        <v/>
      </c>
    </row>
    <row r="32" spans="1:9" x14ac:dyDescent="0.25">
      <c r="A32" s="665"/>
      <c r="B32" s="669"/>
      <c r="C32" s="667"/>
      <c r="D32" s="667"/>
      <c r="E32" s="667"/>
      <c r="F32" s="667"/>
      <c r="G32" s="668" t="str">
        <f>IF($A32="","",IFERROR(ROW(INDEX('Subsidiary TB Converter'!$ED$1:$ED$254,MATCH(TRUE,INDEX(ISNUMBER(SEARCH("x"&amp;A32&amp;"x",'Subsidiary TB Converter'!$ED$1:$ED$254)),0),0))),""))</f>
        <v/>
      </c>
      <c r="I32" s="658" t="str">
        <f t="shared" ca="1" si="0"/>
        <v/>
      </c>
    </row>
    <row r="33" spans="1:9" x14ac:dyDescent="0.25">
      <c r="A33" s="665"/>
      <c r="B33" s="669"/>
      <c r="C33" s="667"/>
      <c r="D33" s="667"/>
      <c r="E33" s="667"/>
      <c r="F33" s="667"/>
      <c r="G33" s="668" t="str">
        <f>IF($A33="","",IFERROR(ROW(INDEX('Subsidiary TB Converter'!$ED$1:$ED$254,MATCH(TRUE,INDEX(ISNUMBER(SEARCH("x"&amp;A33&amp;"x",'Subsidiary TB Converter'!$ED$1:$ED$254)),0),0))),""))</f>
        <v/>
      </c>
      <c r="I33" s="658" t="str">
        <f t="shared" ca="1" si="0"/>
        <v/>
      </c>
    </row>
    <row r="34" spans="1:9" x14ac:dyDescent="0.25">
      <c r="A34" s="665"/>
      <c r="B34" s="669"/>
      <c r="C34" s="667"/>
      <c r="D34" s="667"/>
      <c r="E34" s="667"/>
      <c r="F34" s="667"/>
      <c r="G34" s="668" t="str">
        <f>IF($A34="","",IFERROR(ROW(INDEX('Subsidiary TB Converter'!$ED$1:$ED$254,MATCH(TRUE,INDEX(ISNUMBER(SEARCH("x"&amp;A34&amp;"x",'Subsidiary TB Converter'!$ED$1:$ED$254)),0),0))),""))</f>
        <v/>
      </c>
      <c r="I34" s="658" t="str">
        <f t="shared" ca="1" si="0"/>
        <v/>
      </c>
    </row>
    <row r="35" spans="1:9" x14ac:dyDescent="0.25">
      <c r="A35" s="665"/>
      <c r="B35" s="669"/>
      <c r="C35" s="667"/>
      <c r="D35" s="667"/>
      <c r="E35" s="667"/>
      <c r="F35" s="667"/>
      <c r="G35" s="668" t="str">
        <f>IF($A35="","",IFERROR(ROW(INDEX('Subsidiary TB Converter'!$ED$1:$ED$254,MATCH(TRUE,INDEX(ISNUMBER(SEARCH("x"&amp;A35&amp;"x",'Subsidiary TB Converter'!$ED$1:$ED$254)),0),0))),""))</f>
        <v/>
      </c>
      <c r="I35" s="658" t="str">
        <f t="shared" ca="1" si="0"/>
        <v/>
      </c>
    </row>
    <row r="36" spans="1:9" x14ac:dyDescent="0.25">
      <c r="A36" s="665"/>
      <c r="B36" s="669"/>
      <c r="C36" s="667"/>
      <c r="D36" s="667"/>
      <c r="E36" s="667"/>
      <c r="F36" s="667"/>
      <c r="G36" s="668" t="str">
        <f>IF($A36="","",IFERROR(ROW(INDEX('Subsidiary TB Converter'!$ED$1:$ED$254,MATCH(TRUE,INDEX(ISNUMBER(SEARCH("x"&amp;A36&amp;"x",'Subsidiary TB Converter'!$ED$1:$ED$254)),0),0))),""))</f>
        <v/>
      </c>
      <c r="I36" s="658" t="str">
        <f t="shared" ca="1" si="0"/>
        <v/>
      </c>
    </row>
    <row r="37" spans="1:9" x14ac:dyDescent="0.25">
      <c r="A37" s="665"/>
      <c r="B37" s="669"/>
      <c r="C37" s="667"/>
      <c r="D37" s="667"/>
      <c r="E37" s="667"/>
      <c r="F37" s="667"/>
      <c r="G37" s="668" t="str">
        <f>IF($A37="","",IFERROR(ROW(INDEX('Subsidiary TB Converter'!$ED$1:$ED$254,MATCH(TRUE,INDEX(ISNUMBER(SEARCH("x"&amp;A37&amp;"x",'Subsidiary TB Converter'!$ED$1:$ED$254)),0),0))),""))</f>
        <v/>
      </c>
      <c r="I37" s="658" t="str">
        <f t="shared" ca="1" si="0"/>
        <v/>
      </c>
    </row>
    <row r="38" spans="1:9" x14ac:dyDescent="0.25">
      <c r="A38" s="665"/>
      <c r="B38" s="669"/>
      <c r="C38" s="667"/>
      <c r="D38" s="667"/>
      <c r="E38" s="667"/>
      <c r="F38" s="667"/>
      <c r="G38" s="668" t="str">
        <f>IF($A38="","",IFERROR(ROW(INDEX('Subsidiary TB Converter'!$ED$1:$ED$254,MATCH(TRUE,INDEX(ISNUMBER(SEARCH("x"&amp;A38&amp;"x",'Subsidiary TB Converter'!$ED$1:$ED$254)),0),0))),""))</f>
        <v/>
      </c>
      <c r="I38" s="658" t="str">
        <f t="shared" ca="1" si="0"/>
        <v/>
      </c>
    </row>
    <row r="39" spans="1:9" x14ac:dyDescent="0.25">
      <c r="A39" s="665"/>
      <c r="B39" s="669"/>
      <c r="C39" s="667"/>
      <c r="D39" s="667"/>
      <c r="E39" s="667"/>
      <c r="F39" s="667"/>
      <c r="G39" s="668" t="str">
        <f>IF($A39="","",IFERROR(ROW(INDEX('Subsidiary TB Converter'!$ED$1:$ED$254,MATCH(TRUE,INDEX(ISNUMBER(SEARCH("x"&amp;A39&amp;"x",'Subsidiary TB Converter'!$ED$1:$ED$254)),0),0))),""))</f>
        <v/>
      </c>
      <c r="I39" s="658" t="str">
        <f t="shared" ca="1" si="0"/>
        <v/>
      </c>
    </row>
    <row r="40" spans="1:9" x14ac:dyDescent="0.25">
      <c r="A40" s="665"/>
      <c r="B40" s="669"/>
      <c r="C40" s="667"/>
      <c r="D40" s="667"/>
      <c r="E40" s="667"/>
      <c r="F40" s="667"/>
      <c r="G40" s="668" t="str">
        <f>IF($A40="","",IFERROR(ROW(INDEX('Subsidiary TB Converter'!$ED$1:$ED$254,MATCH(TRUE,INDEX(ISNUMBER(SEARCH("x"&amp;A40&amp;"x",'Subsidiary TB Converter'!$ED$1:$ED$254)),0),0))),""))</f>
        <v/>
      </c>
      <c r="I40" s="658" t="str">
        <f t="shared" ca="1" si="0"/>
        <v/>
      </c>
    </row>
    <row r="41" spans="1:9" x14ac:dyDescent="0.25">
      <c r="A41" s="665"/>
      <c r="B41" s="669"/>
      <c r="C41" s="667"/>
      <c r="D41" s="667"/>
      <c r="E41" s="667"/>
      <c r="F41" s="667"/>
      <c r="G41" s="668" t="str">
        <f>IF($A41="","",IFERROR(ROW(INDEX('Subsidiary TB Converter'!$ED$1:$ED$254,MATCH(TRUE,INDEX(ISNUMBER(SEARCH("x"&amp;A41&amp;"x",'Subsidiary TB Converter'!$ED$1:$ED$254)),0),0))),""))</f>
        <v/>
      </c>
      <c r="I41" s="658" t="str">
        <f t="shared" ca="1" si="0"/>
        <v/>
      </c>
    </row>
    <row r="42" spans="1:9" x14ac:dyDescent="0.25">
      <c r="A42" s="665"/>
      <c r="B42" s="669"/>
      <c r="C42" s="667"/>
      <c r="D42" s="667"/>
      <c r="E42" s="667"/>
      <c r="F42" s="667"/>
      <c r="G42" s="668" t="str">
        <f>IF($A42="","",IFERROR(ROW(INDEX('Subsidiary TB Converter'!$ED$1:$ED$254,MATCH(TRUE,INDEX(ISNUMBER(SEARCH("x"&amp;A42&amp;"x",'Subsidiary TB Converter'!$ED$1:$ED$254)),0),0))),""))</f>
        <v/>
      </c>
      <c r="I42" s="658" t="str">
        <f t="shared" ca="1" si="0"/>
        <v/>
      </c>
    </row>
    <row r="43" spans="1:9" x14ac:dyDescent="0.25">
      <c r="A43" s="665"/>
      <c r="B43" s="669"/>
      <c r="C43" s="667"/>
      <c r="D43" s="667"/>
      <c r="E43" s="667"/>
      <c r="F43" s="667"/>
      <c r="G43" s="668" t="str">
        <f>IF($A43="","",IFERROR(ROW(INDEX('Subsidiary TB Converter'!$ED$1:$ED$254,MATCH(TRUE,INDEX(ISNUMBER(SEARCH("x"&amp;A43&amp;"x",'Subsidiary TB Converter'!$ED$1:$ED$254)),0),0))),""))</f>
        <v/>
      </c>
      <c r="I43" s="658" t="str">
        <f t="shared" ca="1" si="0"/>
        <v/>
      </c>
    </row>
    <row r="44" spans="1:9" x14ac:dyDescent="0.25">
      <c r="A44" s="665"/>
      <c r="B44" s="669"/>
      <c r="C44" s="667"/>
      <c r="D44" s="667"/>
      <c r="E44" s="667"/>
      <c r="F44" s="667"/>
      <c r="G44" s="668" t="str">
        <f>IF($A44="","",IFERROR(ROW(INDEX('Subsidiary TB Converter'!$ED$1:$ED$254,MATCH(TRUE,INDEX(ISNUMBER(SEARCH("x"&amp;A44&amp;"x",'Subsidiary TB Converter'!$ED$1:$ED$254)),0),0))),""))</f>
        <v/>
      </c>
      <c r="I44" s="658" t="str">
        <f t="shared" ca="1" si="0"/>
        <v/>
      </c>
    </row>
    <row r="45" spans="1:9" x14ac:dyDescent="0.25">
      <c r="A45" s="665"/>
      <c r="B45" s="669"/>
      <c r="C45" s="667"/>
      <c r="D45" s="667"/>
      <c r="E45" s="667"/>
      <c r="F45" s="667"/>
      <c r="G45" s="668" t="str">
        <f>IF($A45="","",IFERROR(ROW(INDEX('Subsidiary TB Converter'!$ED$1:$ED$254,MATCH(TRUE,INDEX(ISNUMBER(SEARCH("x"&amp;A45&amp;"x",'Subsidiary TB Converter'!$ED$1:$ED$254)),0),0))),""))</f>
        <v/>
      </c>
      <c r="I45" s="658" t="str">
        <f t="shared" ca="1" si="0"/>
        <v/>
      </c>
    </row>
    <row r="46" spans="1:9" x14ac:dyDescent="0.25">
      <c r="A46" s="665"/>
      <c r="B46" s="669"/>
      <c r="C46" s="667"/>
      <c r="D46" s="667"/>
      <c r="E46" s="667"/>
      <c r="F46" s="667"/>
      <c r="G46" s="668" t="str">
        <f>IF($A46="","",IFERROR(ROW(INDEX('Subsidiary TB Converter'!$ED$1:$ED$254,MATCH(TRUE,INDEX(ISNUMBER(SEARCH("x"&amp;A46&amp;"x",'Subsidiary TB Converter'!$ED$1:$ED$254)),0),0))),""))</f>
        <v/>
      </c>
      <c r="I46" s="658" t="str">
        <f t="shared" ca="1" si="0"/>
        <v/>
      </c>
    </row>
    <row r="47" spans="1:9" x14ac:dyDescent="0.25">
      <c r="A47" s="665"/>
      <c r="B47" s="669"/>
      <c r="C47" s="667"/>
      <c r="D47" s="667"/>
      <c r="E47" s="667"/>
      <c r="F47" s="667"/>
      <c r="G47" s="668" t="str">
        <f>IF($A47="","",IFERROR(ROW(INDEX('Subsidiary TB Converter'!$ED$1:$ED$254,MATCH(TRUE,INDEX(ISNUMBER(SEARCH("x"&amp;A47&amp;"x",'Subsidiary TB Converter'!$ED$1:$ED$254)),0),0))),""))</f>
        <v/>
      </c>
      <c r="I47" s="658" t="str">
        <f t="shared" ca="1" si="0"/>
        <v/>
      </c>
    </row>
    <row r="48" spans="1:9" x14ac:dyDescent="0.25">
      <c r="A48" s="665"/>
      <c r="B48" s="669"/>
      <c r="C48" s="667"/>
      <c r="D48" s="667"/>
      <c r="E48" s="667"/>
      <c r="F48" s="667"/>
      <c r="G48" s="668" t="str">
        <f>IF($A48="","",IFERROR(ROW(INDEX('Subsidiary TB Converter'!$ED$1:$ED$254,MATCH(TRUE,INDEX(ISNUMBER(SEARCH("x"&amp;A48&amp;"x",'Subsidiary TB Converter'!$ED$1:$ED$254)),0),0))),""))</f>
        <v/>
      </c>
      <c r="I48" s="658" t="str">
        <f t="shared" ca="1" si="0"/>
        <v/>
      </c>
    </row>
    <row r="49" spans="1:9" x14ac:dyDescent="0.25">
      <c r="A49" s="665"/>
      <c r="B49" s="669"/>
      <c r="C49" s="667"/>
      <c r="D49" s="667"/>
      <c r="E49" s="667"/>
      <c r="F49" s="667"/>
      <c r="G49" s="668" t="str">
        <f>IF($A49="","",IFERROR(ROW(INDEX('Subsidiary TB Converter'!$ED$1:$ED$254,MATCH(TRUE,INDEX(ISNUMBER(SEARCH("x"&amp;A49&amp;"x",'Subsidiary TB Converter'!$ED$1:$ED$254)),0),0))),""))</f>
        <v/>
      </c>
      <c r="I49" s="658" t="str">
        <f t="shared" ca="1" si="0"/>
        <v/>
      </c>
    </row>
    <row r="50" spans="1:9" x14ac:dyDescent="0.25">
      <c r="A50" s="665"/>
      <c r="B50" s="669"/>
      <c r="C50" s="667"/>
      <c r="D50" s="667"/>
      <c r="E50" s="667"/>
      <c r="F50" s="667"/>
      <c r="G50" s="668" t="str">
        <f>IF($A50="","",IFERROR(ROW(INDEX('Subsidiary TB Converter'!$ED$1:$ED$254,MATCH(TRUE,INDEX(ISNUMBER(SEARCH("x"&amp;A50&amp;"x",'Subsidiary TB Converter'!$ED$1:$ED$254)),0),0))),""))</f>
        <v/>
      </c>
      <c r="I50" s="658" t="str">
        <f t="shared" ca="1" si="0"/>
        <v/>
      </c>
    </row>
    <row r="51" spans="1:9" x14ac:dyDescent="0.25">
      <c r="A51" s="665"/>
      <c r="B51" s="669"/>
      <c r="C51" s="667"/>
      <c r="D51" s="667"/>
      <c r="E51" s="667"/>
      <c r="F51" s="667"/>
      <c r="G51" s="668" t="str">
        <f>IF($A51="","",IFERROR(ROW(INDEX('Subsidiary TB Converter'!$ED$1:$ED$254,MATCH(TRUE,INDEX(ISNUMBER(SEARCH("x"&amp;A51&amp;"x",'Subsidiary TB Converter'!$ED$1:$ED$254)),0),0))),""))</f>
        <v/>
      </c>
      <c r="I51" s="658" t="str">
        <f t="shared" ca="1" si="0"/>
        <v/>
      </c>
    </row>
    <row r="52" spans="1:9" x14ac:dyDescent="0.25">
      <c r="A52" s="665"/>
      <c r="B52" s="669"/>
      <c r="C52" s="667"/>
      <c r="D52" s="667"/>
      <c r="E52" s="667"/>
      <c r="F52" s="667"/>
      <c r="G52" s="668" t="str">
        <f>IF($A52="","",IFERROR(ROW(INDEX('Subsidiary TB Converter'!$ED$1:$ED$254,MATCH(TRUE,INDEX(ISNUMBER(SEARCH("x"&amp;A52&amp;"x",'Subsidiary TB Converter'!$ED$1:$ED$254)),0),0))),""))</f>
        <v/>
      </c>
      <c r="I52" s="658" t="str">
        <f t="shared" ca="1" si="0"/>
        <v/>
      </c>
    </row>
    <row r="53" spans="1:9" x14ac:dyDescent="0.25">
      <c r="A53" s="665"/>
      <c r="B53" s="669"/>
      <c r="C53" s="667"/>
      <c r="D53" s="667"/>
      <c r="E53" s="667"/>
      <c r="F53" s="667"/>
      <c r="G53" s="668" t="str">
        <f>IF($A53="","",IFERROR(ROW(INDEX('Subsidiary TB Converter'!$ED$1:$ED$254,MATCH(TRUE,INDEX(ISNUMBER(SEARCH("x"&amp;A53&amp;"x",'Subsidiary TB Converter'!$ED$1:$ED$254)),0),0))),""))</f>
        <v/>
      </c>
      <c r="I53" s="658" t="str">
        <f t="shared" ca="1" si="0"/>
        <v/>
      </c>
    </row>
    <row r="54" spans="1:9" x14ac:dyDescent="0.25">
      <c r="A54" s="665"/>
      <c r="B54" s="669"/>
      <c r="C54" s="667"/>
      <c r="D54" s="667"/>
      <c r="E54" s="667"/>
      <c r="F54" s="667"/>
      <c r="G54" s="668" t="str">
        <f>IF($A54="","",IFERROR(ROW(INDEX('Subsidiary TB Converter'!$ED$1:$ED$254,MATCH(TRUE,INDEX(ISNUMBER(SEARCH("x"&amp;A54&amp;"x",'Subsidiary TB Converter'!$ED$1:$ED$254)),0),0))),""))</f>
        <v/>
      </c>
      <c r="I54" s="658" t="str">
        <f t="shared" ca="1" si="0"/>
        <v/>
      </c>
    </row>
    <row r="55" spans="1:9" x14ac:dyDescent="0.25">
      <c r="A55" s="665"/>
      <c r="B55" s="669"/>
      <c r="C55" s="667"/>
      <c r="D55" s="667"/>
      <c r="E55" s="667"/>
      <c r="F55" s="667"/>
      <c r="G55" s="668" t="str">
        <f>IF($A55="","",IFERROR(ROW(INDEX('Subsidiary TB Converter'!$ED$1:$ED$254,MATCH(TRUE,INDEX(ISNUMBER(SEARCH("x"&amp;A55&amp;"x",'Subsidiary TB Converter'!$ED$1:$ED$254)),0),0))),""))</f>
        <v/>
      </c>
      <c r="I55" s="658" t="str">
        <f t="shared" ca="1" si="0"/>
        <v/>
      </c>
    </row>
    <row r="56" spans="1:9" x14ac:dyDescent="0.25">
      <c r="A56" s="665"/>
      <c r="B56" s="669"/>
      <c r="C56" s="667"/>
      <c r="D56" s="667"/>
      <c r="E56" s="667"/>
      <c r="F56" s="667"/>
      <c r="G56" s="668" t="str">
        <f>IF($A56="","",IFERROR(ROW(INDEX('Subsidiary TB Converter'!$ED$1:$ED$254,MATCH(TRUE,INDEX(ISNUMBER(SEARCH("x"&amp;A56&amp;"x",'Subsidiary TB Converter'!$ED$1:$ED$254)),0),0))),""))</f>
        <v/>
      </c>
      <c r="I56" s="658" t="str">
        <f t="shared" ca="1" si="0"/>
        <v/>
      </c>
    </row>
    <row r="57" spans="1:9" x14ac:dyDescent="0.25">
      <c r="A57" s="665"/>
      <c r="B57" s="669"/>
      <c r="C57" s="667"/>
      <c r="D57" s="667"/>
      <c r="E57" s="667"/>
      <c r="F57" s="667"/>
      <c r="G57" s="668" t="str">
        <f>IF($A57="","",IFERROR(ROW(INDEX('Subsidiary TB Converter'!$ED$1:$ED$254,MATCH(TRUE,INDEX(ISNUMBER(SEARCH("x"&amp;A57&amp;"x",'Subsidiary TB Converter'!$ED$1:$ED$254)),0),0))),""))</f>
        <v/>
      </c>
      <c r="I57" s="658" t="str">
        <f t="shared" ca="1" si="0"/>
        <v/>
      </c>
    </row>
    <row r="58" spans="1:9" x14ac:dyDescent="0.25">
      <c r="A58" s="665"/>
      <c r="B58" s="669"/>
      <c r="C58" s="667"/>
      <c r="D58" s="667"/>
      <c r="E58" s="667"/>
      <c r="F58" s="667"/>
      <c r="G58" s="668" t="str">
        <f>IF($A58="","",IFERROR(ROW(INDEX('Subsidiary TB Converter'!$ED$1:$ED$254,MATCH(TRUE,INDEX(ISNUMBER(SEARCH("x"&amp;A58&amp;"x",'Subsidiary TB Converter'!$ED$1:$ED$254)),0),0))),""))</f>
        <v/>
      </c>
      <c r="I58" s="658" t="str">
        <f t="shared" ca="1" si="0"/>
        <v/>
      </c>
    </row>
    <row r="59" spans="1:9" x14ac:dyDescent="0.25">
      <c r="A59" s="665"/>
      <c r="B59" s="669"/>
      <c r="C59" s="667"/>
      <c r="D59" s="667"/>
      <c r="E59" s="667"/>
      <c r="F59" s="667"/>
      <c r="G59" s="668" t="str">
        <f>IF($A59="","",IFERROR(ROW(INDEX('Subsidiary TB Converter'!$ED$1:$ED$254,MATCH(TRUE,INDEX(ISNUMBER(SEARCH("x"&amp;A59&amp;"x",'Subsidiary TB Converter'!$ED$1:$ED$254)),0),0))),""))</f>
        <v/>
      </c>
      <c r="I59" s="658" t="str">
        <f t="shared" ca="1" si="0"/>
        <v/>
      </c>
    </row>
    <row r="60" spans="1:9" x14ac:dyDescent="0.25">
      <c r="A60" s="665"/>
      <c r="B60" s="669"/>
      <c r="C60" s="667"/>
      <c r="D60" s="667"/>
      <c r="E60" s="667"/>
      <c r="F60" s="667"/>
      <c r="G60" s="668" t="str">
        <f>IF($A60="","",IFERROR(ROW(INDEX('Subsidiary TB Converter'!$ED$1:$ED$254,MATCH(TRUE,INDEX(ISNUMBER(SEARCH("x"&amp;A60&amp;"x",'Subsidiary TB Converter'!$ED$1:$ED$254)),0),0))),""))</f>
        <v/>
      </c>
      <c r="I60" s="658" t="str">
        <f t="shared" ca="1" si="0"/>
        <v/>
      </c>
    </row>
    <row r="61" spans="1:9" x14ac:dyDescent="0.25">
      <c r="A61" s="665"/>
      <c r="B61" s="669"/>
      <c r="C61" s="667"/>
      <c r="D61" s="667"/>
      <c r="E61" s="667"/>
      <c r="F61" s="667"/>
      <c r="G61" s="668" t="str">
        <f>IF($A61="","",IFERROR(ROW(INDEX('Subsidiary TB Converter'!$ED$1:$ED$254,MATCH(TRUE,INDEX(ISNUMBER(SEARCH("x"&amp;A61&amp;"x",'Subsidiary TB Converter'!$ED$1:$ED$254)),0),0))),""))</f>
        <v/>
      </c>
      <c r="I61" s="658" t="str">
        <f t="shared" ca="1" si="0"/>
        <v/>
      </c>
    </row>
    <row r="62" spans="1:9" x14ac:dyDescent="0.25">
      <c r="A62" s="665"/>
      <c r="B62" s="669"/>
      <c r="C62" s="667"/>
      <c r="D62" s="667"/>
      <c r="E62" s="667"/>
      <c r="F62" s="667"/>
      <c r="G62" s="668" t="str">
        <f>IF($A62="","",IFERROR(ROW(INDEX('Subsidiary TB Converter'!$ED$1:$ED$254,MATCH(TRUE,INDEX(ISNUMBER(SEARCH("x"&amp;A62&amp;"x",'Subsidiary TB Converter'!$ED$1:$ED$254)),0),0))),""))</f>
        <v/>
      </c>
      <c r="I62" s="658" t="str">
        <f t="shared" ca="1" si="0"/>
        <v/>
      </c>
    </row>
    <row r="63" spans="1:9" x14ac:dyDescent="0.25">
      <c r="A63" s="665"/>
      <c r="B63" s="669"/>
      <c r="C63" s="667"/>
      <c r="D63" s="667"/>
      <c r="E63" s="667"/>
      <c r="F63" s="667"/>
      <c r="G63" s="668" t="str">
        <f>IF($A63="","",IFERROR(ROW(INDEX('Subsidiary TB Converter'!$ED$1:$ED$254,MATCH(TRUE,INDEX(ISNUMBER(SEARCH("x"&amp;A63&amp;"x",'Subsidiary TB Converter'!$ED$1:$ED$254)),0),0))),""))</f>
        <v/>
      </c>
      <c r="I63" s="658" t="str">
        <f t="shared" ca="1" si="0"/>
        <v/>
      </c>
    </row>
    <row r="64" spans="1:9" x14ac:dyDescent="0.25">
      <c r="A64" s="665"/>
      <c r="B64" s="669"/>
      <c r="C64" s="667"/>
      <c r="D64" s="667"/>
      <c r="E64" s="667"/>
      <c r="F64" s="667"/>
      <c r="G64" s="668" t="str">
        <f>IF($A64="","",IFERROR(ROW(INDEX('Subsidiary TB Converter'!$ED$1:$ED$254,MATCH(TRUE,INDEX(ISNUMBER(SEARCH("x"&amp;A64&amp;"x",'Subsidiary TB Converter'!$ED$1:$ED$254)),0),0))),""))</f>
        <v/>
      </c>
      <c r="I64" s="658" t="str">
        <f t="shared" ca="1" si="0"/>
        <v/>
      </c>
    </row>
    <row r="65" spans="1:9" x14ac:dyDescent="0.25">
      <c r="A65" s="665"/>
      <c r="B65" s="669"/>
      <c r="C65" s="667"/>
      <c r="D65" s="667"/>
      <c r="E65" s="667"/>
      <c r="F65" s="667"/>
      <c r="G65" s="668" t="str">
        <f>IF($A65="","",IFERROR(ROW(INDEX('Subsidiary TB Converter'!$ED$1:$ED$254,MATCH(TRUE,INDEX(ISNUMBER(SEARCH("x"&amp;A65&amp;"x",'Subsidiary TB Converter'!$ED$1:$ED$254)),0),0))),""))</f>
        <v/>
      </c>
      <c r="I65" s="658" t="str">
        <f t="shared" ca="1" si="0"/>
        <v/>
      </c>
    </row>
    <row r="66" spans="1:9" x14ac:dyDescent="0.25">
      <c r="A66" s="665"/>
      <c r="B66" s="669"/>
      <c r="C66" s="667"/>
      <c r="D66" s="667"/>
      <c r="E66" s="667"/>
      <c r="F66" s="667"/>
      <c r="G66" s="668" t="str">
        <f>IF($A66="","",IFERROR(ROW(INDEX('Subsidiary TB Converter'!$ED$1:$ED$254,MATCH(TRUE,INDEX(ISNUMBER(SEARCH("x"&amp;A66&amp;"x",'Subsidiary TB Converter'!$ED$1:$ED$254)),0),0))),""))</f>
        <v/>
      </c>
      <c r="I66" s="658" t="str">
        <f t="shared" ca="1" si="0"/>
        <v/>
      </c>
    </row>
    <row r="67" spans="1:9" x14ac:dyDescent="0.25">
      <c r="A67" s="665"/>
      <c r="B67" s="669"/>
      <c r="C67" s="667"/>
      <c r="D67" s="667"/>
      <c r="E67" s="667"/>
      <c r="F67" s="667"/>
      <c r="G67" s="668" t="str">
        <f>IF($A67="","",IFERROR(ROW(INDEX('Subsidiary TB Converter'!$ED$1:$ED$254,MATCH(TRUE,INDEX(ISNUMBER(SEARCH("x"&amp;A67&amp;"x",'Subsidiary TB Converter'!$ED$1:$ED$254)),0),0))),""))</f>
        <v/>
      </c>
      <c r="I67" s="658" t="str">
        <f t="shared" ref="I67:I130" ca="1" si="1">IF(AND($G67="",$A67=""),"",IF(AND($G67="",$A67&lt;&gt;""),"Missing from Converter Sheet",INDIRECT("'"&amp;$J$3&amp;"'!B"&amp;G67)))</f>
        <v/>
      </c>
    </row>
    <row r="68" spans="1:9" x14ac:dyDescent="0.25">
      <c r="A68" s="665"/>
      <c r="B68" s="669"/>
      <c r="C68" s="667"/>
      <c r="D68" s="667"/>
      <c r="E68" s="667"/>
      <c r="F68" s="667"/>
      <c r="G68" s="668" t="str">
        <f>IF($A68="","",IFERROR(ROW(INDEX('Subsidiary TB Converter'!$ED$1:$ED$254,MATCH(TRUE,INDEX(ISNUMBER(SEARCH("x"&amp;A68&amp;"x",'Subsidiary TB Converter'!$ED$1:$ED$254)),0),0))),""))</f>
        <v/>
      </c>
      <c r="I68" s="658" t="str">
        <f t="shared" ca="1" si="1"/>
        <v/>
      </c>
    </row>
    <row r="69" spans="1:9" x14ac:dyDescent="0.25">
      <c r="A69" s="665"/>
      <c r="B69" s="669"/>
      <c r="C69" s="667"/>
      <c r="D69" s="667"/>
      <c r="E69" s="667"/>
      <c r="F69" s="667"/>
      <c r="G69" s="668" t="str">
        <f>IF($A69="","",IFERROR(ROW(INDEX('Subsidiary TB Converter'!$ED$1:$ED$254,MATCH(TRUE,INDEX(ISNUMBER(SEARCH("x"&amp;A69&amp;"x",'Subsidiary TB Converter'!$ED$1:$ED$254)),0),0))),""))</f>
        <v/>
      </c>
      <c r="I69" s="658" t="str">
        <f t="shared" ca="1" si="1"/>
        <v/>
      </c>
    </row>
    <row r="70" spans="1:9" x14ac:dyDescent="0.25">
      <c r="A70" s="665"/>
      <c r="B70" s="669"/>
      <c r="C70" s="667"/>
      <c r="D70" s="667"/>
      <c r="E70" s="667"/>
      <c r="F70" s="667"/>
      <c r="G70" s="668" t="str">
        <f>IF($A70="","",IFERROR(ROW(INDEX('Subsidiary TB Converter'!$ED$1:$ED$254,MATCH(TRUE,INDEX(ISNUMBER(SEARCH("x"&amp;A70&amp;"x",'Subsidiary TB Converter'!$ED$1:$ED$254)),0),0))),""))</f>
        <v/>
      </c>
      <c r="I70" s="658" t="str">
        <f t="shared" ca="1" si="1"/>
        <v/>
      </c>
    </row>
    <row r="71" spans="1:9" x14ac:dyDescent="0.25">
      <c r="A71" s="665"/>
      <c r="B71" s="669"/>
      <c r="C71" s="667"/>
      <c r="D71" s="667"/>
      <c r="E71" s="667"/>
      <c r="F71" s="667"/>
      <c r="G71" s="668" t="str">
        <f>IF($A71="","",IFERROR(ROW(INDEX('Subsidiary TB Converter'!$ED$1:$ED$254,MATCH(TRUE,INDEX(ISNUMBER(SEARCH("x"&amp;A71&amp;"x",'Subsidiary TB Converter'!$ED$1:$ED$254)),0),0))),""))</f>
        <v/>
      </c>
      <c r="I71" s="658" t="str">
        <f t="shared" ca="1" si="1"/>
        <v/>
      </c>
    </row>
    <row r="72" spans="1:9" x14ac:dyDescent="0.25">
      <c r="A72" s="665"/>
      <c r="B72" s="669"/>
      <c r="C72" s="667"/>
      <c r="D72" s="667"/>
      <c r="E72" s="667"/>
      <c r="F72" s="667"/>
      <c r="G72" s="668" t="str">
        <f>IF($A72="","",IFERROR(ROW(INDEX('Subsidiary TB Converter'!$ED$1:$ED$254,MATCH(TRUE,INDEX(ISNUMBER(SEARCH("x"&amp;A72&amp;"x",'Subsidiary TB Converter'!$ED$1:$ED$254)),0),0))),""))</f>
        <v/>
      </c>
      <c r="I72" s="658" t="str">
        <f t="shared" ca="1" si="1"/>
        <v/>
      </c>
    </row>
    <row r="73" spans="1:9" x14ac:dyDescent="0.25">
      <c r="A73" s="665"/>
      <c r="B73" s="669"/>
      <c r="C73" s="667"/>
      <c r="D73" s="667"/>
      <c r="E73" s="667"/>
      <c r="F73" s="667"/>
      <c r="G73" s="668" t="str">
        <f>IF($A73="","",IFERROR(ROW(INDEX('Subsidiary TB Converter'!$ED$1:$ED$254,MATCH(TRUE,INDEX(ISNUMBER(SEARCH("x"&amp;A73&amp;"x",'Subsidiary TB Converter'!$ED$1:$ED$254)),0),0))),""))</f>
        <v/>
      </c>
      <c r="I73" s="658" t="str">
        <f t="shared" ca="1" si="1"/>
        <v/>
      </c>
    </row>
    <row r="74" spans="1:9" x14ac:dyDescent="0.25">
      <c r="A74" s="665"/>
      <c r="B74" s="669"/>
      <c r="C74" s="667"/>
      <c r="D74" s="667"/>
      <c r="E74" s="667"/>
      <c r="F74" s="667"/>
      <c r="G74" s="668" t="str">
        <f>IF($A74="","",IFERROR(ROW(INDEX('Subsidiary TB Converter'!$ED$1:$ED$254,MATCH(TRUE,INDEX(ISNUMBER(SEARCH("x"&amp;A74&amp;"x",'Subsidiary TB Converter'!$ED$1:$ED$254)),0),0))),""))</f>
        <v/>
      </c>
      <c r="I74" s="658" t="str">
        <f t="shared" ca="1" si="1"/>
        <v/>
      </c>
    </row>
    <row r="75" spans="1:9" x14ac:dyDescent="0.25">
      <c r="A75" s="665"/>
      <c r="B75" s="669"/>
      <c r="C75" s="667"/>
      <c r="D75" s="667"/>
      <c r="E75" s="667"/>
      <c r="F75" s="667"/>
      <c r="G75" s="668" t="str">
        <f>IF($A75="","",IFERROR(ROW(INDEX('Subsidiary TB Converter'!$ED$1:$ED$254,MATCH(TRUE,INDEX(ISNUMBER(SEARCH("x"&amp;A75&amp;"x",'Subsidiary TB Converter'!$ED$1:$ED$254)),0),0))),""))</f>
        <v/>
      </c>
      <c r="I75" s="658" t="str">
        <f t="shared" ca="1" si="1"/>
        <v/>
      </c>
    </row>
    <row r="76" spans="1:9" x14ac:dyDescent="0.25">
      <c r="A76" s="665"/>
      <c r="B76" s="669"/>
      <c r="C76" s="667"/>
      <c r="D76" s="667"/>
      <c r="E76" s="667"/>
      <c r="F76" s="667"/>
      <c r="G76" s="668" t="str">
        <f>IF($A76="","",IFERROR(ROW(INDEX('Subsidiary TB Converter'!$ED$1:$ED$254,MATCH(TRUE,INDEX(ISNUMBER(SEARCH("x"&amp;A76&amp;"x",'Subsidiary TB Converter'!$ED$1:$ED$254)),0),0))),""))</f>
        <v/>
      </c>
      <c r="I76" s="658" t="str">
        <f t="shared" ca="1" si="1"/>
        <v/>
      </c>
    </row>
    <row r="77" spans="1:9" x14ac:dyDescent="0.25">
      <c r="A77" s="665"/>
      <c r="B77" s="669"/>
      <c r="C77" s="667"/>
      <c r="D77" s="667"/>
      <c r="E77" s="667"/>
      <c r="F77" s="667"/>
      <c r="G77" s="668" t="str">
        <f>IF($A77="","",IFERROR(ROW(INDEX('Subsidiary TB Converter'!$ED$1:$ED$254,MATCH(TRUE,INDEX(ISNUMBER(SEARCH("x"&amp;A77&amp;"x",'Subsidiary TB Converter'!$ED$1:$ED$254)),0),0))),""))</f>
        <v/>
      </c>
      <c r="I77" s="658" t="str">
        <f t="shared" ca="1" si="1"/>
        <v/>
      </c>
    </row>
    <row r="78" spans="1:9" x14ac:dyDescent="0.25">
      <c r="A78" s="665"/>
      <c r="B78" s="669"/>
      <c r="C78" s="667"/>
      <c r="D78" s="667"/>
      <c r="E78" s="667"/>
      <c r="F78" s="667"/>
      <c r="G78" s="668" t="str">
        <f>IF($A78="","",IFERROR(ROW(INDEX('Subsidiary TB Converter'!$ED$1:$ED$254,MATCH(TRUE,INDEX(ISNUMBER(SEARCH("x"&amp;A78&amp;"x",'Subsidiary TB Converter'!$ED$1:$ED$254)),0),0))),""))</f>
        <v/>
      </c>
      <c r="I78" s="658" t="str">
        <f t="shared" ca="1" si="1"/>
        <v/>
      </c>
    </row>
    <row r="79" spans="1:9" x14ac:dyDescent="0.25">
      <c r="A79" s="665"/>
      <c r="B79" s="669"/>
      <c r="C79" s="667"/>
      <c r="D79" s="667"/>
      <c r="E79" s="667"/>
      <c r="F79" s="667"/>
      <c r="G79" s="668" t="str">
        <f>IF($A79="","",IFERROR(ROW(INDEX('Subsidiary TB Converter'!$ED$1:$ED$254,MATCH(TRUE,INDEX(ISNUMBER(SEARCH("x"&amp;A79&amp;"x",'Subsidiary TB Converter'!$ED$1:$ED$254)),0),0))),""))</f>
        <v/>
      </c>
      <c r="I79" s="658" t="str">
        <f t="shared" ca="1" si="1"/>
        <v/>
      </c>
    </row>
    <row r="80" spans="1:9" x14ac:dyDescent="0.25">
      <c r="A80" s="665"/>
      <c r="B80" s="669"/>
      <c r="C80" s="667"/>
      <c r="D80" s="667"/>
      <c r="E80" s="667"/>
      <c r="F80" s="667"/>
      <c r="G80" s="668" t="str">
        <f>IF($A80="","",IFERROR(ROW(INDEX('Subsidiary TB Converter'!$ED$1:$ED$254,MATCH(TRUE,INDEX(ISNUMBER(SEARCH("x"&amp;A80&amp;"x",'Subsidiary TB Converter'!$ED$1:$ED$254)),0),0))),""))</f>
        <v/>
      </c>
      <c r="I80" s="658" t="str">
        <f t="shared" ca="1" si="1"/>
        <v/>
      </c>
    </row>
    <row r="81" spans="1:9" x14ac:dyDescent="0.25">
      <c r="A81" s="665"/>
      <c r="B81" s="669"/>
      <c r="C81" s="667"/>
      <c r="D81" s="667"/>
      <c r="E81" s="667"/>
      <c r="F81" s="667"/>
      <c r="G81" s="668" t="str">
        <f>IF($A81="","",IFERROR(ROW(INDEX('Subsidiary TB Converter'!$ED$1:$ED$254,MATCH(TRUE,INDEX(ISNUMBER(SEARCH("x"&amp;A81&amp;"x",'Subsidiary TB Converter'!$ED$1:$ED$254)),0),0))),""))</f>
        <v/>
      </c>
      <c r="I81" s="658" t="str">
        <f t="shared" ca="1" si="1"/>
        <v/>
      </c>
    </row>
    <row r="82" spans="1:9" x14ac:dyDescent="0.25">
      <c r="A82" s="665"/>
      <c r="B82" s="669"/>
      <c r="C82" s="667"/>
      <c r="D82" s="667"/>
      <c r="E82" s="667"/>
      <c r="F82" s="667"/>
      <c r="G82" s="668" t="str">
        <f>IF($A82="","",IFERROR(ROW(INDEX('Subsidiary TB Converter'!$ED$1:$ED$254,MATCH(TRUE,INDEX(ISNUMBER(SEARCH("x"&amp;A82&amp;"x",'Subsidiary TB Converter'!$ED$1:$ED$254)),0),0))),""))</f>
        <v/>
      </c>
      <c r="I82" s="658" t="str">
        <f t="shared" ca="1" si="1"/>
        <v/>
      </c>
    </row>
    <row r="83" spans="1:9" x14ac:dyDescent="0.25">
      <c r="A83" s="665"/>
      <c r="B83" s="669"/>
      <c r="C83" s="667"/>
      <c r="D83" s="667"/>
      <c r="E83" s="667"/>
      <c r="F83" s="667"/>
      <c r="G83" s="668" t="str">
        <f>IF($A83="","",IFERROR(ROW(INDEX('Subsidiary TB Converter'!$ED$1:$ED$254,MATCH(TRUE,INDEX(ISNUMBER(SEARCH("x"&amp;A83&amp;"x",'Subsidiary TB Converter'!$ED$1:$ED$254)),0),0))),""))</f>
        <v/>
      </c>
      <c r="I83" s="658" t="str">
        <f t="shared" ca="1" si="1"/>
        <v/>
      </c>
    </row>
    <row r="84" spans="1:9" x14ac:dyDescent="0.25">
      <c r="A84" s="665"/>
      <c r="B84" s="669"/>
      <c r="C84" s="667"/>
      <c r="D84" s="667"/>
      <c r="E84" s="667"/>
      <c r="F84" s="667"/>
      <c r="G84" s="668" t="str">
        <f>IF($A84="","",IFERROR(ROW(INDEX('Subsidiary TB Converter'!$ED$1:$ED$254,MATCH(TRUE,INDEX(ISNUMBER(SEARCH("x"&amp;A84&amp;"x",'Subsidiary TB Converter'!$ED$1:$ED$254)),0),0))),""))</f>
        <v/>
      </c>
      <c r="I84" s="658" t="str">
        <f t="shared" ca="1" si="1"/>
        <v/>
      </c>
    </row>
    <row r="85" spans="1:9" x14ac:dyDescent="0.25">
      <c r="A85" s="665"/>
      <c r="B85" s="669"/>
      <c r="C85" s="667"/>
      <c r="D85" s="667"/>
      <c r="E85" s="667"/>
      <c r="F85" s="667"/>
      <c r="G85" s="668" t="str">
        <f>IF($A85="","",IFERROR(ROW(INDEX('Subsidiary TB Converter'!$ED$1:$ED$254,MATCH(TRUE,INDEX(ISNUMBER(SEARCH("x"&amp;A85&amp;"x",'Subsidiary TB Converter'!$ED$1:$ED$254)),0),0))),""))</f>
        <v/>
      </c>
      <c r="I85" s="658" t="str">
        <f t="shared" ca="1" si="1"/>
        <v/>
      </c>
    </row>
    <row r="86" spans="1:9" x14ac:dyDescent="0.25">
      <c r="A86" s="665"/>
      <c r="B86" s="669"/>
      <c r="C86" s="667"/>
      <c r="D86" s="667"/>
      <c r="E86" s="667"/>
      <c r="F86" s="667"/>
      <c r="G86" s="668" t="str">
        <f>IF($A86="","",IFERROR(ROW(INDEX('Subsidiary TB Converter'!$ED$1:$ED$254,MATCH(TRUE,INDEX(ISNUMBER(SEARCH("x"&amp;A86&amp;"x",'Subsidiary TB Converter'!$ED$1:$ED$254)),0),0))),""))</f>
        <v/>
      </c>
      <c r="I86" s="658" t="str">
        <f t="shared" ca="1" si="1"/>
        <v/>
      </c>
    </row>
    <row r="87" spans="1:9" x14ac:dyDescent="0.25">
      <c r="A87" s="665"/>
      <c r="B87" s="669"/>
      <c r="C87" s="667"/>
      <c r="D87" s="667"/>
      <c r="E87" s="667"/>
      <c r="F87" s="667"/>
      <c r="G87" s="668" t="str">
        <f>IF($A87="","",IFERROR(ROW(INDEX('Subsidiary TB Converter'!$ED$1:$ED$254,MATCH(TRUE,INDEX(ISNUMBER(SEARCH("x"&amp;A87&amp;"x",'Subsidiary TB Converter'!$ED$1:$ED$254)),0),0))),""))</f>
        <v/>
      </c>
      <c r="I87" s="658" t="str">
        <f t="shared" ca="1" si="1"/>
        <v/>
      </c>
    </row>
    <row r="88" spans="1:9" x14ac:dyDescent="0.25">
      <c r="A88" s="665"/>
      <c r="B88" s="669"/>
      <c r="C88" s="667"/>
      <c r="D88" s="667"/>
      <c r="E88" s="667"/>
      <c r="F88" s="667"/>
      <c r="G88" s="668" t="str">
        <f>IF($A88="","",IFERROR(ROW(INDEX('Subsidiary TB Converter'!$ED$1:$ED$254,MATCH(TRUE,INDEX(ISNUMBER(SEARCH("x"&amp;A88&amp;"x",'Subsidiary TB Converter'!$ED$1:$ED$254)),0),0))),""))</f>
        <v/>
      </c>
      <c r="I88" s="658" t="str">
        <f t="shared" ca="1" si="1"/>
        <v/>
      </c>
    </row>
    <row r="89" spans="1:9" x14ac:dyDescent="0.25">
      <c r="A89" s="665"/>
      <c r="B89" s="669"/>
      <c r="C89" s="667"/>
      <c r="D89" s="667"/>
      <c r="E89" s="667"/>
      <c r="F89" s="667"/>
      <c r="G89" s="668" t="str">
        <f>IF($A89="","",IFERROR(ROW(INDEX('Subsidiary TB Converter'!$ED$1:$ED$254,MATCH(TRUE,INDEX(ISNUMBER(SEARCH("x"&amp;A89&amp;"x",'Subsidiary TB Converter'!$ED$1:$ED$254)),0),0))),""))</f>
        <v/>
      </c>
      <c r="I89" s="658" t="str">
        <f t="shared" ca="1" si="1"/>
        <v/>
      </c>
    </row>
    <row r="90" spans="1:9" x14ac:dyDescent="0.25">
      <c r="A90" s="665"/>
      <c r="B90" s="669"/>
      <c r="C90" s="667"/>
      <c r="D90" s="667"/>
      <c r="E90" s="667"/>
      <c r="F90" s="667"/>
      <c r="G90" s="668" t="str">
        <f>IF($A90="","",IFERROR(ROW(INDEX('Subsidiary TB Converter'!$ED$1:$ED$254,MATCH(TRUE,INDEX(ISNUMBER(SEARCH("x"&amp;A90&amp;"x",'Subsidiary TB Converter'!$ED$1:$ED$254)),0),0))),""))</f>
        <v/>
      </c>
      <c r="I90" s="658" t="str">
        <f t="shared" ca="1" si="1"/>
        <v/>
      </c>
    </row>
    <row r="91" spans="1:9" x14ac:dyDescent="0.25">
      <c r="A91" s="665"/>
      <c r="B91" s="669"/>
      <c r="C91" s="667"/>
      <c r="D91" s="667"/>
      <c r="E91" s="667"/>
      <c r="F91" s="667"/>
      <c r="G91" s="668" t="str">
        <f>IF($A91="","",IFERROR(ROW(INDEX('Subsidiary TB Converter'!$ED$1:$ED$254,MATCH(TRUE,INDEX(ISNUMBER(SEARCH("x"&amp;A91&amp;"x",'Subsidiary TB Converter'!$ED$1:$ED$254)),0),0))),""))</f>
        <v/>
      </c>
      <c r="I91" s="658" t="str">
        <f t="shared" ca="1" si="1"/>
        <v/>
      </c>
    </row>
    <row r="92" spans="1:9" x14ac:dyDescent="0.25">
      <c r="A92" s="665"/>
      <c r="B92" s="669"/>
      <c r="C92" s="667"/>
      <c r="D92" s="667"/>
      <c r="E92" s="667"/>
      <c r="F92" s="667"/>
      <c r="G92" s="668" t="str">
        <f>IF($A92="","",IFERROR(ROW(INDEX('Subsidiary TB Converter'!$ED$1:$ED$254,MATCH(TRUE,INDEX(ISNUMBER(SEARCH("x"&amp;A92&amp;"x",'Subsidiary TB Converter'!$ED$1:$ED$254)),0),0))),""))</f>
        <v/>
      </c>
      <c r="I92" s="658" t="str">
        <f t="shared" ca="1" si="1"/>
        <v/>
      </c>
    </row>
    <row r="93" spans="1:9" x14ac:dyDescent="0.25">
      <c r="A93" s="665"/>
      <c r="B93" s="669"/>
      <c r="C93" s="667"/>
      <c r="D93" s="667"/>
      <c r="E93" s="667"/>
      <c r="F93" s="667"/>
      <c r="G93" s="668" t="str">
        <f>IF($A93="","",IFERROR(ROW(INDEX('Subsidiary TB Converter'!$ED$1:$ED$254,MATCH(TRUE,INDEX(ISNUMBER(SEARCH("x"&amp;A93&amp;"x",'Subsidiary TB Converter'!$ED$1:$ED$254)),0),0))),""))</f>
        <v/>
      </c>
      <c r="I93" s="658" t="str">
        <f t="shared" ca="1" si="1"/>
        <v/>
      </c>
    </row>
    <row r="94" spans="1:9" x14ac:dyDescent="0.25">
      <c r="A94" s="665"/>
      <c r="B94" s="669"/>
      <c r="C94" s="667"/>
      <c r="D94" s="667"/>
      <c r="E94" s="667"/>
      <c r="F94" s="667"/>
      <c r="G94" s="668" t="str">
        <f>IF($A94="","",IFERROR(ROW(INDEX('Subsidiary TB Converter'!$ED$1:$ED$254,MATCH(TRUE,INDEX(ISNUMBER(SEARCH("x"&amp;A94&amp;"x",'Subsidiary TB Converter'!$ED$1:$ED$254)),0),0))),""))</f>
        <v/>
      </c>
      <c r="I94" s="658" t="str">
        <f t="shared" ca="1" si="1"/>
        <v/>
      </c>
    </row>
    <row r="95" spans="1:9" x14ac:dyDescent="0.25">
      <c r="A95" s="665"/>
      <c r="B95" s="669"/>
      <c r="C95" s="667"/>
      <c r="D95" s="667"/>
      <c r="E95" s="667"/>
      <c r="F95" s="667"/>
      <c r="G95" s="668" t="str">
        <f>IF($A95="","",IFERROR(ROW(INDEX('Subsidiary TB Converter'!$ED$1:$ED$254,MATCH(TRUE,INDEX(ISNUMBER(SEARCH("x"&amp;A95&amp;"x",'Subsidiary TB Converter'!$ED$1:$ED$254)),0),0))),""))</f>
        <v/>
      </c>
      <c r="I95" s="658" t="str">
        <f t="shared" ca="1" si="1"/>
        <v/>
      </c>
    </row>
    <row r="96" spans="1:9" x14ac:dyDescent="0.25">
      <c r="A96" s="665"/>
      <c r="B96" s="669"/>
      <c r="C96" s="667"/>
      <c r="D96" s="667"/>
      <c r="E96" s="667"/>
      <c r="F96" s="667"/>
      <c r="G96" s="668" t="str">
        <f>IF($A96="","",IFERROR(ROW(INDEX('Subsidiary TB Converter'!$ED$1:$ED$254,MATCH(TRUE,INDEX(ISNUMBER(SEARCH("x"&amp;A96&amp;"x",'Subsidiary TB Converter'!$ED$1:$ED$254)),0),0))),""))</f>
        <v/>
      </c>
      <c r="I96" s="658" t="str">
        <f t="shared" ca="1" si="1"/>
        <v/>
      </c>
    </row>
    <row r="97" spans="1:9" x14ac:dyDescent="0.25">
      <c r="A97" s="665"/>
      <c r="B97" s="669"/>
      <c r="C97" s="667"/>
      <c r="D97" s="667"/>
      <c r="E97" s="667"/>
      <c r="F97" s="667"/>
      <c r="G97" s="668" t="str">
        <f>IF($A97="","",IFERROR(ROW(INDEX('Subsidiary TB Converter'!$ED$1:$ED$254,MATCH(TRUE,INDEX(ISNUMBER(SEARCH("x"&amp;A97&amp;"x",'Subsidiary TB Converter'!$ED$1:$ED$254)),0),0))),""))</f>
        <v/>
      </c>
      <c r="I97" s="658" t="str">
        <f t="shared" ca="1" si="1"/>
        <v/>
      </c>
    </row>
    <row r="98" spans="1:9" x14ac:dyDescent="0.25">
      <c r="A98" s="665"/>
      <c r="B98" s="671"/>
      <c r="C98" s="667"/>
      <c r="D98" s="667"/>
      <c r="E98" s="667"/>
      <c r="F98" s="667"/>
      <c r="G98" s="668" t="str">
        <f>IF($A98="","",IFERROR(ROW(INDEX('Subsidiary TB Converter'!$ED$1:$ED$254,MATCH(TRUE,INDEX(ISNUMBER(SEARCH("x"&amp;A98&amp;"x",'Subsidiary TB Converter'!$ED$1:$ED$254)),0),0))),""))</f>
        <v/>
      </c>
      <c r="I98" s="658" t="str">
        <f t="shared" ca="1" si="1"/>
        <v/>
      </c>
    </row>
    <row r="99" spans="1:9" x14ac:dyDescent="0.25">
      <c r="A99" s="665"/>
      <c r="B99" s="669"/>
      <c r="C99" s="667"/>
      <c r="D99" s="667"/>
      <c r="E99" s="667"/>
      <c r="F99" s="667"/>
      <c r="G99" s="668" t="str">
        <f>IF($A99="","",IFERROR(ROW(INDEX('Subsidiary TB Converter'!$ED$1:$ED$254,MATCH(TRUE,INDEX(ISNUMBER(SEARCH("x"&amp;A99&amp;"x",'Subsidiary TB Converter'!$ED$1:$ED$254)),0),0))),""))</f>
        <v/>
      </c>
      <c r="I99" s="658" t="str">
        <f t="shared" ca="1" si="1"/>
        <v/>
      </c>
    </row>
    <row r="100" spans="1:9" x14ac:dyDescent="0.25">
      <c r="A100" s="665"/>
      <c r="B100" s="669"/>
      <c r="C100" s="667"/>
      <c r="D100" s="667"/>
      <c r="E100" s="667"/>
      <c r="F100" s="667"/>
      <c r="G100" s="668" t="str">
        <f>IF($A100="","",IFERROR(ROW(INDEX('Subsidiary TB Converter'!$ED$1:$ED$254,MATCH(TRUE,INDEX(ISNUMBER(SEARCH("x"&amp;A100&amp;"x",'Subsidiary TB Converter'!$ED$1:$ED$254)),0),0))),""))</f>
        <v/>
      </c>
      <c r="I100" s="658" t="str">
        <f t="shared" ca="1" si="1"/>
        <v/>
      </c>
    </row>
    <row r="101" spans="1:9" x14ac:dyDescent="0.25">
      <c r="A101" s="665"/>
      <c r="B101" s="672"/>
      <c r="C101" s="667"/>
      <c r="D101" s="667"/>
      <c r="E101" s="667"/>
      <c r="F101" s="667"/>
      <c r="G101" s="668" t="str">
        <f>IF($A101="","",IFERROR(ROW(INDEX('Subsidiary TB Converter'!$ED$1:$ED$254,MATCH(TRUE,INDEX(ISNUMBER(SEARCH("x"&amp;A101&amp;"x",'Subsidiary TB Converter'!$ED$1:$ED$254)),0),0))),""))</f>
        <v/>
      </c>
      <c r="I101" s="658" t="str">
        <f t="shared" ca="1" si="1"/>
        <v/>
      </c>
    </row>
    <row r="102" spans="1:9" x14ac:dyDescent="0.25">
      <c r="A102" s="665"/>
      <c r="B102" s="672"/>
      <c r="C102" s="667"/>
      <c r="D102" s="667"/>
      <c r="E102" s="667"/>
      <c r="F102" s="667"/>
      <c r="G102" s="668" t="str">
        <f>IF($A102="","",IFERROR(ROW(INDEX('Subsidiary TB Converter'!$ED$1:$ED$254,MATCH(TRUE,INDEX(ISNUMBER(SEARCH("x"&amp;A102&amp;"x",'Subsidiary TB Converter'!$ED$1:$ED$254)),0),0))),""))</f>
        <v/>
      </c>
      <c r="I102" s="658" t="str">
        <f t="shared" ca="1" si="1"/>
        <v/>
      </c>
    </row>
    <row r="103" spans="1:9" x14ac:dyDescent="0.25">
      <c r="A103" s="665"/>
      <c r="B103" s="672"/>
      <c r="C103" s="667"/>
      <c r="D103" s="667"/>
      <c r="E103" s="667"/>
      <c r="F103" s="667"/>
      <c r="G103" s="668" t="str">
        <f>IF($A103="","",IFERROR(ROW(INDEX('Subsidiary TB Converter'!$ED$1:$ED$254,MATCH(TRUE,INDEX(ISNUMBER(SEARCH("x"&amp;A103&amp;"x",'Subsidiary TB Converter'!$ED$1:$ED$254)),0),0))),""))</f>
        <v/>
      </c>
      <c r="I103" s="658" t="str">
        <f t="shared" ca="1" si="1"/>
        <v/>
      </c>
    </row>
    <row r="104" spans="1:9" x14ac:dyDescent="0.25">
      <c r="A104" s="665"/>
      <c r="B104" s="672"/>
      <c r="C104" s="667"/>
      <c r="D104" s="667"/>
      <c r="E104" s="667"/>
      <c r="F104" s="667"/>
      <c r="G104" s="668" t="str">
        <f>IF($A104="","",IFERROR(ROW(INDEX('Subsidiary TB Converter'!$ED$1:$ED$254,MATCH(TRUE,INDEX(ISNUMBER(SEARCH("x"&amp;A104&amp;"x",'Subsidiary TB Converter'!$ED$1:$ED$254)),0),0))),""))</f>
        <v/>
      </c>
      <c r="I104" s="658" t="str">
        <f t="shared" ca="1" si="1"/>
        <v/>
      </c>
    </row>
    <row r="105" spans="1:9" x14ac:dyDescent="0.25">
      <c r="A105" s="665"/>
      <c r="B105" s="669"/>
      <c r="C105" s="667"/>
      <c r="D105" s="667"/>
      <c r="E105" s="667"/>
      <c r="F105" s="667"/>
      <c r="G105" s="668" t="str">
        <f>IF($A105="","",IFERROR(ROW(INDEX('Subsidiary TB Converter'!$ED$1:$ED$254,MATCH(TRUE,INDEX(ISNUMBER(SEARCH("x"&amp;A105&amp;"x",'Subsidiary TB Converter'!$ED$1:$ED$254)),0),0))),""))</f>
        <v/>
      </c>
      <c r="I105" s="658" t="str">
        <f t="shared" ca="1" si="1"/>
        <v/>
      </c>
    </row>
    <row r="106" spans="1:9" x14ac:dyDescent="0.25">
      <c r="A106" s="665"/>
      <c r="B106" s="669"/>
      <c r="C106" s="667"/>
      <c r="D106" s="667"/>
      <c r="E106" s="667"/>
      <c r="F106" s="667"/>
      <c r="G106" s="668" t="str">
        <f>IF($A106="","",IFERROR(ROW(INDEX('Subsidiary TB Converter'!$ED$1:$ED$254,MATCH(TRUE,INDEX(ISNUMBER(SEARCH("x"&amp;A106&amp;"x",'Subsidiary TB Converter'!$ED$1:$ED$254)),0),0))),""))</f>
        <v/>
      </c>
      <c r="I106" s="658" t="str">
        <f t="shared" ca="1" si="1"/>
        <v/>
      </c>
    </row>
    <row r="107" spans="1:9" x14ac:dyDescent="0.25">
      <c r="A107" s="665"/>
      <c r="B107" s="669"/>
      <c r="C107" s="667"/>
      <c r="D107" s="667"/>
      <c r="E107" s="667"/>
      <c r="F107" s="667"/>
      <c r="G107" s="668" t="str">
        <f>IF($A107="","",IFERROR(ROW(INDEX('Subsidiary TB Converter'!$ED$1:$ED$254,MATCH(TRUE,INDEX(ISNUMBER(SEARCH("x"&amp;A107&amp;"x",'Subsidiary TB Converter'!$ED$1:$ED$254)),0),0))),""))</f>
        <v/>
      </c>
      <c r="I107" s="658" t="str">
        <f t="shared" ca="1" si="1"/>
        <v/>
      </c>
    </row>
    <row r="108" spans="1:9" x14ac:dyDescent="0.25">
      <c r="A108" s="665"/>
      <c r="B108" s="669"/>
      <c r="C108" s="667"/>
      <c r="D108" s="667"/>
      <c r="E108" s="667"/>
      <c r="F108" s="667"/>
      <c r="G108" s="668" t="str">
        <f>IF($A108="","",IFERROR(ROW(INDEX('Subsidiary TB Converter'!$ED$1:$ED$254,MATCH(TRUE,INDEX(ISNUMBER(SEARCH("x"&amp;A108&amp;"x",'Subsidiary TB Converter'!$ED$1:$ED$254)),0),0))),""))</f>
        <v/>
      </c>
      <c r="I108" s="658" t="str">
        <f t="shared" ca="1" si="1"/>
        <v/>
      </c>
    </row>
    <row r="109" spans="1:9" x14ac:dyDescent="0.25">
      <c r="A109" s="665"/>
      <c r="B109" s="669"/>
      <c r="C109" s="667"/>
      <c r="D109" s="667"/>
      <c r="E109" s="667"/>
      <c r="F109" s="667"/>
      <c r="G109" s="668" t="str">
        <f>IF($A109="","",IFERROR(ROW(INDEX('Subsidiary TB Converter'!$ED$1:$ED$254,MATCH(TRUE,INDEX(ISNUMBER(SEARCH("x"&amp;A109&amp;"x",'Subsidiary TB Converter'!$ED$1:$ED$254)),0),0))),""))</f>
        <v/>
      </c>
      <c r="I109" s="658" t="str">
        <f t="shared" ca="1" si="1"/>
        <v/>
      </c>
    </row>
    <row r="110" spans="1:9" x14ac:dyDescent="0.25">
      <c r="A110" s="665"/>
      <c r="B110" s="669"/>
      <c r="C110" s="667"/>
      <c r="D110" s="667"/>
      <c r="E110" s="667"/>
      <c r="F110" s="667"/>
      <c r="G110" s="668" t="str">
        <f>IF($A110="","",IFERROR(ROW(INDEX('Subsidiary TB Converter'!$ED$1:$ED$254,MATCH(TRUE,INDEX(ISNUMBER(SEARCH("x"&amp;A110&amp;"x",'Subsidiary TB Converter'!$ED$1:$ED$254)),0),0))),""))</f>
        <v/>
      </c>
      <c r="I110" s="658" t="str">
        <f t="shared" ca="1" si="1"/>
        <v/>
      </c>
    </row>
    <row r="111" spans="1:9" x14ac:dyDescent="0.25">
      <c r="A111" s="665"/>
      <c r="B111" s="669"/>
      <c r="C111" s="667"/>
      <c r="D111" s="667"/>
      <c r="E111" s="667"/>
      <c r="F111" s="667"/>
      <c r="G111" s="668" t="str">
        <f>IF($A111="","",IFERROR(ROW(INDEX('Subsidiary TB Converter'!$ED$1:$ED$254,MATCH(TRUE,INDEX(ISNUMBER(SEARCH("x"&amp;A111&amp;"x",'Subsidiary TB Converter'!$ED$1:$ED$254)),0),0))),""))</f>
        <v/>
      </c>
      <c r="I111" s="658" t="str">
        <f t="shared" ca="1" si="1"/>
        <v/>
      </c>
    </row>
    <row r="112" spans="1:9" x14ac:dyDescent="0.25">
      <c r="A112" s="665"/>
      <c r="B112" s="669"/>
      <c r="C112" s="667"/>
      <c r="D112" s="667"/>
      <c r="E112" s="667"/>
      <c r="F112" s="667"/>
      <c r="G112" s="668" t="str">
        <f>IF($A112="","",IFERROR(ROW(INDEX('Subsidiary TB Converter'!$ED$1:$ED$254,MATCH(TRUE,INDEX(ISNUMBER(SEARCH("x"&amp;A112&amp;"x",'Subsidiary TB Converter'!$ED$1:$ED$254)),0),0))),""))</f>
        <v/>
      </c>
      <c r="I112" s="658" t="str">
        <f t="shared" ca="1" si="1"/>
        <v/>
      </c>
    </row>
    <row r="113" spans="1:9" x14ac:dyDescent="0.25">
      <c r="A113" s="665"/>
      <c r="B113" s="669"/>
      <c r="C113" s="667"/>
      <c r="D113" s="667"/>
      <c r="E113" s="667"/>
      <c r="F113" s="667"/>
      <c r="G113" s="668" t="str">
        <f>IF($A113="","",IFERROR(ROW(INDEX('Subsidiary TB Converter'!$ED$1:$ED$254,MATCH(TRUE,INDEX(ISNUMBER(SEARCH("x"&amp;A113&amp;"x",'Subsidiary TB Converter'!$ED$1:$ED$254)),0),0))),""))</f>
        <v/>
      </c>
      <c r="I113" s="658" t="str">
        <f t="shared" ca="1" si="1"/>
        <v/>
      </c>
    </row>
    <row r="114" spans="1:9" x14ac:dyDescent="0.25">
      <c r="A114" s="665"/>
      <c r="B114" s="669"/>
      <c r="C114" s="667"/>
      <c r="D114" s="667"/>
      <c r="E114" s="667"/>
      <c r="F114" s="667"/>
      <c r="G114" s="668" t="str">
        <f>IF($A114="","",IFERROR(ROW(INDEX('Subsidiary TB Converter'!$ED$1:$ED$254,MATCH(TRUE,INDEX(ISNUMBER(SEARCH("x"&amp;A114&amp;"x",'Subsidiary TB Converter'!$ED$1:$ED$254)),0),0))),""))</f>
        <v/>
      </c>
      <c r="I114" s="658" t="str">
        <f t="shared" ca="1" si="1"/>
        <v/>
      </c>
    </row>
    <row r="115" spans="1:9" x14ac:dyDescent="0.25">
      <c r="A115" s="665"/>
      <c r="B115" s="669"/>
      <c r="C115" s="667"/>
      <c r="D115" s="667"/>
      <c r="E115" s="667"/>
      <c r="F115" s="667"/>
      <c r="G115" s="668" t="str">
        <f>IF($A115="","",IFERROR(ROW(INDEX('Subsidiary TB Converter'!$ED$1:$ED$254,MATCH(TRUE,INDEX(ISNUMBER(SEARCH("x"&amp;A115&amp;"x",'Subsidiary TB Converter'!$ED$1:$ED$254)),0),0))),""))</f>
        <v/>
      </c>
      <c r="I115" s="658" t="str">
        <f t="shared" ca="1" si="1"/>
        <v/>
      </c>
    </row>
    <row r="116" spans="1:9" x14ac:dyDescent="0.25">
      <c r="A116" s="665"/>
      <c r="B116" s="669"/>
      <c r="C116" s="667"/>
      <c r="D116" s="667"/>
      <c r="E116" s="667"/>
      <c r="F116" s="667"/>
      <c r="G116" s="668" t="str">
        <f>IF($A116="","",IFERROR(ROW(INDEX('Subsidiary TB Converter'!$ED$1:$ED$254,MATCH(TRUE,INDEX(ISNUMBER(SEARCH("x"&amp;A116&amp;"x",'Subsidiary TB Converter'!$ED$1:$ED$254)),0),0))),""))</f>
        <v/>
      </c>
      <c r="I116" s="658" t="str">
        <f t="shared" ca="1" si="1"/>
        <v/>
      </c>
    </row>
    <row r="117" spans="1:9" x14ac:dyDescent="0.25">
      <c r="A117" s="665"/>
      <c r="B117" s="669"/>
      <c r="C117" s="667"/>
      <c r="D117" s="667"/>
      <c r="E117" s="667"/>
      <c r="F117" s="667"/>
      <c r="G117" s="668" t="str">
        <f>IF($A117="","",IFERROR(ROW(INDEX('Subsidiary TB Converter'!$ED$1:$ED$254,MATCH(TRUE,INDEX(ISNUMBER(SEARCH("x"&amp;A117&amp;"x",'Subsidiary TB Converter'!$ED$1:$ED$254)),0),0))),""))</f>
        <v/>
      </c>
      <c r="I117" s="658" t="str">
        <f t="shared" ca="1" si="1"/>
        <v/>
      </c>
    </row>
    <row r="118" spans="1:9" x14ac:dyDescent="0.25">
      <c r="A118" s="665"/>
      <c r="B118" s="669"/>
      <c r="C118" s="667"/>
      <c r="D118" s="667"/>
      <c r="E118" s="667"/>
      <c r="F118" s="667"/>
      <c r="G118" s="668" t="str">
        <f>IF($A118="","",IFERROR(ROW(INDEX('Subsidiary TB Converter'!$ED$1:$ED$254,MATCH(TRUE,INDEX(ISNUMBER(SEARCH("x"&amp;A118&amp;"x",'Subsidiary TB Converter'!$ED$1:$ED$254)),0),0))),""))</f>
        <v/>
      </c>
      <c r="I118" s="658" t="str">
        <f t="shared" ca="1" si="1"/>
        <v/>
      </c>
    </row>
    <row r="119" spans="1:9" x14ac:dyDescent="0.25">
      <c r="A119" s="665"/>
      <c r="B119" s="669"/>
      <c r="C119" s="667"/>
      <c r="D119" s="667"/>
      <c r="E119" s="667"/>
      <c r="F119" s="667"/>
      <c r="G119" s="668" t="str">
        <f>IF($A119="","",IFERROR(ROW(INDEX('Subsidiary TB Converter'!$ED$1:$ED$254,MATCH(TRUE,INDEX(ISNUMBER(SEARCH("x"&amp;A119&amp;"x",'Subsidiary TB Converter'!$ED$1:$ED$254)),0),0))),""))</f>
        <v/>
      </c>
      <c r="I119" s="658" t="str">
        <f t="shared" ca="1" si="1"/>
        <v/>
      </c>
    </row>
    <row r="120" spans="1:9" x14ac:dyDescent="0.25">
      <c r="A120" s="665"/>
      <c r="B120" s="669"/>
      <c r="C120" s="667"/>
      <c r="D120" s="667"/>
      <c r="E120" s="667"/>
      <c r="F120" s="667"/>
      <c r="G120" s="668" t="str">
        <f>IF($A120="","",IFERROR(ROW(INDEX('Subsidiary TB Converter'!$ED$1:$ED$254,MATCH(TRUE,INDEX(ISNUMBER(SEARCH("x"&amp;A120&amp;"x",'Subsidiary TB Converter'!$ED$1:$ED$254)),0),0))),""))</f>
        <v/>
      </c>
      <c r="I120" s="658" t="str">
        <f t="shared" ca="1" si="1"/>
        <v/>
      </c>
    </row>
    <row r="121" spans="1:9" x14ac:dyDescent="0.25">
      <c r="A121" s="665"/>
      <c r="B121" s="669"/>
      <c r="C121" s="667"/>
      <c r="D121" s="667"/>
      <c r="E121" s="667"/>
      <c r="F121" s="667"/>
      <c r="G121" s="668" t="str">
        <f>IF($A121="","",IFERROR(ROW(INDEX('Subsidiary TB Converter'!$ED$1:$ED$254,MATCH(TRUE,INDEX(ISNUMBER(SEARCH("x"&amp;A121&amp;"x",'Subsidiary TB Converter'!$ED$1:$ED$254)),0),0))),""))</f>
        <v/>
      </c>
      <c r="I121" s="658" t="str">
        <f t="shared" ca="1" si="1"/>
        <v/>
      </c>
    </row>
    <row r="122" spans="1:9" x14ac:dyDescent="0.25">
      <c r="A122" s="665"/>
      <c r="B122" s="669"/>
      <c r="C122" s="667"/>
      <c r="D122" s="667"/>
      <c r="E122" s="667"/>
      <c r="F122" s="667"/>
      <c r="G122" s="668" t="str">
        <f>IF($A122="","",IFERROR(ROW(INDEX('Subsidiary TB Converter'!$ED$1:$ED$254,MATCH(TRUE,INDEX(ISNUMBER(SEARCH("x"&amp;A122&amp;"x",'Subsidiary TB Converter'!$ED$1:$ED$254)),0),0))),""))</f>
        <v/>
      </c>
      <c r="I122" s="658" t="str">
        <f t="shared" ca="1" si="1"/>
        <v/>
      </c>
    </row>
    <row r="123" spans="1:9" x14ac:dyDescent="0.25">
      <c r="A123" s="665"/>
      <c r="B123" s="669"/>
      <c r="C123" s="667"/>
      <c r="D123" s="667"/>
      <c r="E123" s="667"/>
      <c r="F123" s="667"/>
      <c r="G123" s="668" t="str">
        <f>IF($A123="","",IFERROR(ROW(INDEX('Subsidiary TB Converter'!$ED$1:$ED$254,MATCH(TRUE,INDEX(ISNUMBER(SEARCH("x"&amp;A123&amp;"x",'Subsidiary TB Converter'!$ED$1:$ED$254)),0),0))),""))</f>
        <v/>
      </c>
      <c r="I123" s="658" t="str">
        <f t="shared" ca="1" si="1"/>
        <v/>
      </c>
    </row>
    <row r="124" spans="1:9" x14ac:dyDescent="0.25">
      <c r="A124" s="665"/>
      <c r="B124" s="669"/>
      <c r="C124" s="667"/>
      <c r="D124" s="667"/>
      <c r="E124" s="667"/>
      <c r="F124" s="667"/>
      <c r="G124" s="668" t="str">
        <f>IF($A124="","",IFERROR(ROW(INDEX('Subsidiary TB Converter'!$ED$1:$ED$254,MATCH(TRUE,INDEX(ISNUMBER(SEARCH("x"&amp;A124&amp;"x",'Subsidiary TB Converter'!$ED$1:$ED$254)),0),0))),""))</f>
        <v/>
      </c>
      <c r="I124" s="658" t="str">
        <f t="shared" ca="1" si="1"/>
        <v/>
      </c>
    </row>
    <row r="125" spans="1:9" x14ac:dyDescent="0.25">
      <c r="A125" s="665"/>
      <c r="B125" s="669"/>
      <c r="C125" s="667"/>
      <c r="D125" s="667"/>
      <c r="E125" s="667"/>
      <c r="F125" s="667"/>
      <c r="G125" s="668" t="str">
        <f>IF($A125="","",IFERROR(ROW(INDEX('Subsidiary TB Converter'!$ED$1:$ED$254,MATCH(TRUE,INDEX(ISNUMBER(SEARCH("x"&amp;A125&amp;"x",'Subsidiary TB Converter'!$ED$1:$ED$254)),0),0))),""))</f>
        <v/>
      </c>
      <c r="I125" s="658" t="str">
        <f t="shared" ca="1" si="1"/>
        <v/>
      </c>
    </row>
    <row r="126" spans="1:9" x14ac:dyDescent="0.25">
      <c r="A126" s="665"/>
      <c r="B126" s="669"/>
      <c r="C126" s="667"/>
      <c r="D126" s="667"/>
      <c r="E126" s="667"/>
      <c r="F126" s="667"/>
      <c r="G126" s="668" t="str">
        <f>IF($A126="","",IFERROR(ROW(INDEX('Subsidiary TB Converter'!$ED$1:$ED$254,MATCH(TRUE,INDEX(ISNUMBER(SEARCH("x"&amp;A126&amp;"x",'Subsidiary TB Converter'!$ED$1:$ED$254)),0),0))),""))</f>
        <v/>
      </c>
      <c r="I126" s="658" t="str">
        <f t="shared" ca="1" si="1"/>
        <v/>
      </c>
    </row>
    <row r="127" spans="1:9" x14ac:dyDescent="0.25">
      <c r="A127" s="665"/>
      <c r="B127" s="669"/>
      <c r="C127" s="667"/>
      <c r="D127" s="667"/>
      <c r="E127" s="667"/>
      <c r="F127" s="667"/>
      <c r="G127" s="668" t="str">
        <f>IF($A127="","",IFERROR(ROW(INDEX('Subsidiary TB Converter'!$ED$1:$ED$254,MATCH(TRUE,INDEX(ISNUMBER(SEARCH("x"&amp;A127&amp;"x",'Subsidiary TB Converter'!$ED$1:$ED$254)),0),0))),""))</f>
        <v/>
      </c>
      <c r="I127" s="658" t="str">
        <f t="shared" ca="1" si="1"/>
        <v/>
      </c>
    </row>
    <row r="128" spans="1:9" x14ac:dyDescent="0.25">
      <c r="A128" s="665"/>
      <c r="B128" s="669"/>
      <c r="C128" s="667"/>
      <c r="D128" s="667"/>
      <c r="E128" s="667"/>
      <c r="F128" s="667"/>
      <c r="G128" s="668" t="str">
        <f>IF($A128="","",IFERROR(ROW(INDEX('Subsidiary TB Converter'!$ED$1:$ED$254,MATCH(TRUE,INDEX(ISNUMBER(SEARCH("x"&amp;A128&amp;"x",'Subsidiary TB Converter'!$ED$1:$ED$254)),0),0))),""))</f>
        <v/>
      </c>
      <c r="I128" s="658" t="str">
        <f t="shared" ca="1" si="1"/>
        <v/>
      </c>
    </row>
    <row r="129" spans="1:9" x14ac:dyDescent="0.25">
      <c r="A129" s="665"/>
      <c r="B129" s="669"/>
      <c r="C129" s="667"/>
      <c r="D129" s="667"/>
      <c r="E129" s="667"/>
      <c r="F129" s="667"/>
      <c r="G129" s="668" t="str">
        <f>IF($A129="","",IFERROR(ROW(INDEX('Subsidiary TB Converter'!$ED$1:$ED$254,MATCH(TRUE,INDEX(ISNUMBER(SEARCH("x"&amp;A129&amp;"x",'Subsidiary TB Converter'!$ED$1:$ED$254)),0),0))),""))</f>
        <v/>
      </c>
      <c r="I129" s="658" t="str">
        <f t="shared" ca="1" si="1"/>
        <v/>
      </c>
    </row>
    <row r="130" spans="1:9" x14ac:dyDescent="0.25">
      <c r="A130" s="665"/>
      <c r="B130" s="669"/>
      <c r="C130" s="667"/>
      <c r="D130" s="667"/>
      <c r="E130" s="667"/>
      <c r="F130" s="667"/>
      <c r="G130" s="668" t="str">
        <f>IF($A130="","",IFERROR(ROW(INDEX('Subsidiary TB Converter'!$ED$1:$ED$254,MATCH(TRUE,INDEX(ISNUMBER(SEARCH("x"&amp;A130&amp;"x",'Subsidiary TB Converter'!$ED$1:$ED$254)),0),0))),""))</f>
        <v/>
      </c>
      <c r="I130" s="658" t="str">
        <f t="shared" ca="1" si="1"/>
        <v/>
      </c>
    </row>
    <row r="131" spans="1:9" x14ac:dyDescent="0.25">
      <c r="A131" s="665"/>
      <c r="B131" s="669"/>
      <c r="C131" s="667"/>
      <c r="D131" s="667"/>
      <c r="E131" s="667"/>
      <c r="F131" s="667"/>
      <c r="G131" s="668" t="str">
        <f>IF($A131="","",IFERROR(ROW(INDEX('Subsidiary TB Converter'!$ED$1:$ED$254,MATCH(TRUE,INDEX(ISNUMBER(SEARCH("x"&amp;A131&amp;"x",'Subsidiary TB Converter'!$ED$1:$ED$254)),0),0))),""))</f>
        <v/>
      </c>
      <c r="I131" s="658" t="str">
        <f t="shared" ref="I131:I194" ca="1" si="2">IF(AND($G131="",$A131=""),"",IF(AND($G131="",$A131&lt;&gt;""),"Missing from Converter Sheet",INDIRECT("'"&amp;$J$3&amp;"'!B"&amp;G131)))</f>
        <v/>
      </c>
    </row>
    <row r="132" spans="1:9" x14ac:dyDescent="0.25">
      <c r="A132" s="665"/>
      <c r="B132" s="669"/>
      <c r="C132" s="667"/>
      <c r="D132" s="667"/>
      <c r="E132" s="667"/>
      <c r="F132" s="667"/>
      <c r="G132" s="668" t="str">
        <f>IF($A132="","",IFERROR(ROW(INDEX('Subsidiary TB Converter'!$ED$1:$ED$254,MATCH(TRUE,INDEX(ISNUMBER(SEARCH("x"&amp;A132&amp;"x",'Subsidiary TB Converter'!$ED$1:$ED$254)),0),0))),""))</f>
        <v/>
      </c>
      <c r="I132" s="658" t="str">
        <f t="shared" ca="1" si="2"/>
        <v/>
      </c>
    </row>
    <row r="133" spans="1:9" x14ac:dyDescent="0.25">
      <c r="A133" s="665"/>
      <c r="B133" s="669"/>
      <c r="C133" s="667"/>
      <c r="D133" s="667"/>
      <c r="E133" s="667"/>
      <c r="F133" s="667"/>
      <c r="G133" s="668" t="str">
        <f>IF($A133="","",IFERROR(ROW(INDEX('Subsidiary TB Converter'!$ED$1:$ED$254,MATCH(TRUE,INDEX(ISNUMBER(SEARCH("x"&amp;A133&amp;"x",'Subsidiary TB Converter'!$ED$1:$ED$254)),0),0))),""))</f>
        <v/>
      </c>
      <c r="I133" s="658" t="str">
        <f t="shared" ca="1" si="2"/>
        <v/>
      </c>
    </row>
    <row r="134" spans="1:9" x14ac:dyDescent="0.25">
      <c r="A134" s="665"/>
      <c r="B134" s="669"/>
      <c r="C134" s="667"/>
      <c r="D134" s="667"/>
      <c r="E134" s="667"/>
      <c r="F134" s="667"/>
      <c r="G134" s="668" t="str">
        <f>IF($A134="","",IFERROR(ROW(INDEX('Subsidiary TB Converter'!$ED$1:$ED$254,MATCH(TRUE,INDEX(ISNUMBER(SEARCH("x"&amp;A134&amp;"x",'Subsidiary TB Converter'!$ED$1:$ED$254)),0),0))),""))</f>
        <v/>
      </c>
      <c r="I134" s="658" t="str">
        <f t="shared" ca="1" si="2"/>
        <v/>
      </c>
    </row>
    <row r="135" spans="1:9" x14ac:dyDescent="0.25">
      <c r="A135" s="665"/>
      <c r="B135" s="669"/>
      <c r="C135" s="667"/>
      <c r="D135" s="667"/>
      <c r="E135" s="667"/>
      <c r="F135" s="667"/>
      <c r="G135" s="668" t="str">
        <f>IF($A135="","",IFERROR(ROW(INDEX('Subsidiary TB Converter'!$ED$1:$ED$254,MATCH(TRUE,INDEX(ISNUMBER(SEARCH("x"&amp;A135&amp;"x",'Subsidiary TB Converter'!$ED$1:$ED$254)),0),0))),""))</f>
        <v/>
      </c>
      <c r="I135" s="658" t="str">
        <f t="shared" ca="1" si="2"/>
        <v/>
      </c>
    </row>
    <row r="136" spans="1:9" x14ac:dyDescent="0.25">
      <c r="A136" s="665"/>
      <c r="B136" s="669"/>
      <c r="C136" s="667"/>
      <c r="D136" s="667"/>
      <c r="E136" s="667"/>
      <c r="F136" s="667"/>
      <c r="G136" s="668" t="str">
        <f>IF($A136="","",IFERROR(ROW(INDEX('Subsidiary TB Converter'!$ED$1:$ED$254,MATCH(TRUE,INDEX(ISNUMBER(SEARCH("x"&amp;A136&amp;"x",'Subsidiary TB Converter'!$ED$1:$ED$254)),0),0))),""))</f>
        <v/>
      </c>
      <c r="I136" s="658" t="str">
        <f t="shared" ca="1" si="2"/>
        <v/>
      </c>
    </row>
    <row r="137" spans="1:9" x14ac:dyDescent="0.25">
      <c r="A137" s="665"/>
      <c r="B137" s="669"/>
      <c r="C137" s="667"/>
      <c r="D137" s="667"/>
      <c r="E137" s="667"/>
      <c r="F137" s="667"/>
      <c r="G137" s="668" t="str">
        <f>IF($A137="","",IFERROR(ROW(INDEX('Subsidiary TB Converter'!$ED$1:$ED$254,MATCH(TRUE,INDEX(ISNUMBER(SEARCH("x"&amp;A137&amp;"x",'Subsidiary TB Converter'!$ED$1:$ED$254)),0),0))),""))</f>
        <v/>
      </c>
      <c r="I137" s="658" t="str">
        <f t="shared" ca="1" si="2"/>
        <v/>
      </c>
    </row>
    <row r="138" spans="1:9" x14ac:dyDescent="0.25">
      <c r="A138" s="665"/>
      <c r="B138" s="669"/>
      <c r="C138" s="667"/>
      <c r="D138" s="667"/>
      <c r="E138" s="667"/>
      <c r="F138" s="667"/>
      <c r="G138" s="668" t="str">
        <f>IF($A138="","",IFERROR(ROW(INDEX('Subsidiary TB Converter'!$ED$1:$ED$254,MATCH(TRUE,INDEX(ISNUMBER(SEARCH("x"&amp;A138&amp;"x",'Subsidiary TB Converter'!$ED$1:$ED$254)),0),0))),""))</f>
        <v/>
      </c>
      <c r="I138" s="658" t="str">
        <f t="shared" ca="1" si="2"/>
        <v/>
      </c>
    </row>
    <row r="139" spans="1:9" x14ac:dyDescent="0.25">
      <c r="A139" s="665"/>
      <c r="B139" s="669"/>
      <c r="C139" s="667"/>
      <c r="D139" s="667"/>
      <c r="E139" s="667"/>
      <c r="F139" s="667"/>
      <c r="G139" s="668" t="str">
        <f>IF($A139="","",IFERROR(ROW(INDEX('Subsidiary TB Converter'!$ED$1:$ED$254,MATCH(TRUE,INDEX(ISNUMBER(SEARCH("x"&amp;A139&amp;"x",'Subsidiary TB Converter'!$ED$1:$ED$254)),0),0))),""))</f>
        <v/>
      </c>
      <c r="I139" s="658" t="str">
        <f t="shared" ca="1" si="2"/>
        <v/>
      </c>
    </row>
    <row r="140" spans="1:9" x14ac:dyDescent="0.25">
      <c r="A140" s="665"/>
      <c r="B140" s="669"/>
      <c r="C140" s="667"/>
      <c r="D140" s="667"/>
      <c r="E140" s="667"/>
      <c r="F140" s="667"/>
      <c r="G140" s="668" t="str">
        <f>IF($A140="","",IFERROR(ROW(INDEX('Subsidiary TB Converter'!$ED$1:$ED$254,MATCH(TRUE,INDEX(ISNUMBER(SEARCH("x"&amp;A140&amp;"x",'Subsidiary TB Converter'!$ED$1:$ED$254)),0),0))),""))</f>
        <v/>
      </c>
      <c r="I140" s="658" t="str">
        <f t="shared" ca="1" si="2"/>
        <v/>
      </c>
    </row>
    <row r="141" spans="1:9" x14ac:dyDescent="0.25">
      <c r="A141" s="665"/>
      <c r="B141" s="669"/>
      <c r="C141" s="667"/>
      <c r="D141" s="667"/>
      <c r="E141" s="667"/>
      <c r="F141" s="667"/>
      <c r="G141" s="668" t="str">
        <f>IF($A141="","",IFERROR(ROW(INDEX('Subsidiary TB Converter'!$ED$1:$ED$254,MATCH(TRUE,INDEX(ISNUMBER(SEARCH("x"&amp;A141&amp;"x",'Subsidiary TB Converter'!$ED$1:$ED$254)),0),0))),""))</f>
        <v/>
      </c>
      <c r="I141" s="658" t="str">
        <f t="shared" ca="1" si="2"/>
        <v/>
      </c>
    </row>
    <row r="142" spans="1:9" x14ac:dyDescent="0.25">
      <c r="A142" s="665"/>
      <c r="B142" s="669"/>
      <c r="C142" s="667"/>
      <c r="D142" s="667"/>
      <c r="E142" s="667"/>
      <c r="F142" s="667"/>
      <c r="G142" s="668" t="str">
        <f>IF($A142="","",IFERROR(ROW(INDEX('Subsidiary TB Converter'!$ED$1:$ED$254,MATCH(TRUE,INDEX(ISNUMBER(SEARCH("x"&amp;A142&amp;"x",'Subsidiary TB Converter'!$ED$1:$ED$254)),0),0))),""))</f>
        <v/>
      </c>
      <c r="I142" s="658" t="str">
        <f t="shared" ca="1" si="2"/>
        <v/>
      </c>
    </row>
    <row r="143" spans="1:9" x14ac:dyDescent="0.25">
      <c r="A143" s="665"/>
      <c r="B143" s="669"/>
      <c r="C143" s="667"/>
      <c r="D143" s="667"/>
      <c r="E143" s="667"/>
      <c r="F143" s="667"/>
      <c r="G143" s="668" t="str">
        <f>IF($A143="","",IFERROR(ROW(INDEX('Subsidiary TB Converter'!$ED$1:$ED$254,MATCH(TRUE,INDEX(ISNUMBER(SEARCH("x"&amp;A143&amp;"x",'Subsidiary TB Converter'!$ED$1:$ED$254)),0),0))),""))</f>
        <v/>
      </c>
      <c r="I143" s="658" t="str">
        <f t="shared" ca="1" si="2"/>
        <v/>
      </c>
    </row>
    <row r="144" spans="1:9" x14ac:dyDescent="0.25">
      <c r="A144" s="665"/>
      <c r="B144" s="672"/>
      <c r="C144" s="667"/>
      <c r="D144" s="667"/>
      <c r="E144" s="667"/>
      <c r="F144" s="667"/>
      <c r="G144" s="668" t="str">
        <f>IF($A144="","",IFERROR(ROW(INDEX('Subsidiary TB Converter'!$ED$1:$ED$254,MATCH(TRUE,INDEX(ISNUMBER(SEARCH("x"&amp;A144&amp;"x",'Subsidiary TB Converter'!$ED$1:$ED$254)),0),0))),""))</f>
        <v/>
      </c>
      <c r="I144" s="658" t="str">
        <f t="shared" ca="1" si="2"/>
        <v/>
      </c>
    </row>
    <row r="145" spans="1:9" x14ac:dyDescent="0.25">
      <c r="A145" s="665"/>
      <c r="B145" s="672"/>
      <c r="C145" s="667"/>
      <c r="D145" s="667"/>
      <c r="E145" s="667"/>
      <c r="F145" s="667"/>
      <c r="G145" s="668" t="str">
        <f>IF($A145="","",IFERROR(ROW(INDEX('Subsidiary TB Converter'!$ED$1:$ED$254,MATCH(TRUE,INDEX(ISNUMBER(SEARCH("x"&amp;A145&amp;"x",'Subsidiary TB Converter'!$ED$1:$ED$254)),0),0))),""))</f>
        <v/>
      </c>
      <c r="I145" s="658" t="str">
        <f t="shared" ca="1" si="2"/>
        <v/>
      </c>
    </row>
    <row r="146" spans="1:9" x14ac:dyDescent="0.25">
      <c r="A146" s="665"/>
      <c r="B146" s="671"/>
      <c r="C146" s="667"/>
      <c r="D146" s="667"/>
      <c r="E146" s="667"/>
      <c r="F146" s="667"/>
      <c r="G146" s="668" t="str">
        <f>IF($A146="","",IFERROR(ROW(INDEX('Subsidiary TB Converter'!$ED$1:$ED$254,MATCH(TRUE,INDEX(ISNUMBER(SEARCH("x"&amp;A146&amp;"x",'Subsidiary TB Converter'!$ED$1:$ED$254)),0),0))),""))</f>
        <v/>
      </c>
      <c r="I146" s="658" t="str">
        <f t="shared" ca="1" si="2"/>
        <v/>
      </c>
    </row>
    <row r="147" spans="1:9" x14ac:dyDescent="0.25">
      <c r="A147" s="665"/>
      <c r="B147" s="672"/>
      <c r="C147" s="667"/>
      <c r="D147" s="667"/>
      <c r="E147" s="667"/>
      <c r="F147" s="667"/>
      <c r="G147" s="668" t="str">
        <f>IF($A147="","",IFERROR(ROW(INDEX('Subsidiary TB Converter'!$ED$1:$ED$254,MATCH(TRUE,INDEX(ISNUMBER(SEARCH("x"&amp;A147&amp;"x",'Subsidiary TB Converter'!$ED$1:$ED$254)),0),0))),""))</f>
        <v/>
      </c>
      <c r="I147" s="658" t="str">
        <f t="shared" ca="1" si="2"/>
        <v/>
      </c>
    </row>
    <row r="148" spans="1:9" x14ac:dyDescent="0.25">
      <c r="A148" s="665"/>
      <c r="B148" s="669"/>
      <c r="C148" s="667"/>
      <c r="D148" s="667"/>
      <c r="E148" s="667"/>
      <c r="F148" s="667"/>
      <c r="G148" s="668" t="str">
        <f>IF($A148="","",IFERROR(ROW(INDEX('Subsidiary TB Converter'!$ED$1:$ED$254,MATCH(TRUE,INDEX(ISNUMBER(SEARCH("x"&amp;A148&amp;"x",'Subsidiary TB Converter'!$ED$1:$ED$254)),0),0))),""))</f>
        <v/>
      </c>
      <c r="I148" s="658" t="str">
        <f t="shared" ca="1" si="2"/>
        <v/>
      </c>
    </row>
    <row r="149" spans="1:9" x14ac:dyDescent="0.25">
      <c r="A149" s="665"/>
      <c r="B149" s="669"/>
      <c r="C149" s="667"/>
      <c r="D149" s="667"/>
      <c r="E149" s="667"/>
      <c r="F149" s="667"/>
      <c r="G149" s="668" t="str">
        <f>IF($A149="","",IFERROR(ROW(INDEX('Subsidiary TB Converter'!$ED$1:$ED$254,MATCH(TRUE,INDEX(ISNUMBER(SEARCH("x"&amp;A149&amp;"x",'Subsidiary TB Converter'!$ED$1:$ED$254)),0),0))),""))</f>
        <v/>
      </c>
      <c r="I149" s="658" t="str">
        <f t="shared" ca="1" si="2"/>
        <v/>
      </c>
    </row>
    <row r="150" spans="1:9" x14ac:dyDescent="0.25">
      <c r="A150" s="673"/>
      <c r="B150" s="672"/>
      <c r="C150" s="667"/>
      <c r="D150" s="667"/>
      <c r="E150" s="667"/>
      <c r="F150" s="667"/>
      <c r="G150" s="668" t="str">
        <f>IF($A150="","",IFERROR(ROW(INDEX('Subsidiary TB Converter'!$ED$1:$ED$254,MATCH(TRUE,INDEX(ISNUMBER(SEARCH("x"&amp;A150&amp;"x",'Subsidiary TB Converter'!$ED$1:$ED$254)),0),0))),""))</f>
        <v/>
      </c>
      <c r="I150" s="658" t="str">
        <f t="shared" ca="1" si="2"/>
        <v/>
      </c>
    </row>
    <row r="151" spans="1:9" x14ac:dyDescent="0.25">
      <c r="A151" s="673"/>
      <c r="B151" s="672"/>
      <c r="C151" s="667"/>
      <c r="D151" s="667"/>
      <c r="E151" s="667"/>
      <c r="F151" s="667"/>
      <c r="G151" s="668" t="str">
        <f>IF($A151="","",IFERROR(ROW(INDEX('Subsidiary TB Converter'!$ED$1:$ED$254,MATCH(TRUE,INDEX(ISNUMBER(SEARCH("x"&amp;A151&amp;"x",'Subsidiary TB Converter'!$ED$1:$ED$254)),0),0))),""))</f>
        <v/>
      </c>
      <c r="I151" s="658" t="str">
        <f t="shared" ca="1" si="2"/>
        <v/>
      </c>
    </row>
    <row r="152" spans="1:9" x14ac:dyDescent="0.25">
      <c r="A152" s="673"/>
      <c r="B152" s="672"/>
      <c r="C152" s="667"/>
      <c r="D152" s="667"/>
      <c r="E152" s="667"/>
      <c r="F152" s="667"/>
      <c r="G152" s="668" t="str">
        <f>IF($A152="","",IFERROR(ROW(INDEX('Subsidiary TB Converter'!$ED$1:$ED$254,MATCH(TRUE,INDEX(ISNUMBER(SEARCH("x"&amp;A152&amp;"x",'Subsidiary TB Converter'!$ED$1:$ED$254)),0),0))),""))</f>
        <v/>
      </c>
      <c r="I152" s="658" t="str">
        <f t="shared" ca="1" si="2"/>
        <v/>
      </c>
    </row>
    <row r="153" spans="1:9" x14ac:dyDescent="0.25">
      <c r="A153" s="673"/>
      <c r="B153" s="672"/>
      <c r="C153" s="667"/>
      <c r="D153" s="667"/>
      <c r="E153" s="667"/>
      <c r="F153" s="667"/>
      <c r="G153" s="668" t="str">
        <f>IF($A153="","",IFERROR(ROW(INDEX('Subsidiary TB Converter'!$ED$1:$ED$254,MATCH(TRUE,INDEX(ISNUMBER(SEARCH("x"&amp;A153&amp;"x",'Subsidiary TB Converter'!$ED$1:$ED$254)),0),0))),""))</f>
        <v/>
      </c>
      <c r="I153" s="658" t="str">
        <f t="shared" ca="1" si="2"/>
        <v/>
      </c>
    </row>
    <row r="154" spans="1:9" x14ac:dyDescent="0.25">
      <c r="A154" s="673"/>
      <c r="B154" s="669"/>
      <c r="C154" s="667"/>
      <c r="D154" s="667"/>
      <c r="E154" s="667"/>
      <c r="F154" s="667"/>
      <c r="G154" s="668" t="str">
        <f>IF($A154="","",IFERROR(ROW(INDEX('Subsidiary TB Converter'!$ED$1:$ED$254,MATCH(TRUE,INDEX(ISNUMBER(SEARCH("x"&amp;A154&amp;"x",'Subsidiary TB Converter'!$ED$1:$ED$254)),0),0))),""))</f>
        <v/>
      </c>
      <c r="I154" s="658" t="str">
        <f t="shared" ca="1" si="2"/>
        <v/>
      </c>
    </row>
    <row r="155" spans="1:9" x14ac:dyDescent="0.25">
      <c r="A155" s="673"/>
      <c r="B155" s="669"/>
      <c r="C155" s="667"/>
      <c r="D155" s="667"/>
      <c r="E155" s="667"/>
      <c r="F155" s="667"/>
      <c r="G155" s="668" t="str">
        <f>IF($A155="","",IFERROR(ROW(INDEX('Subsidiary TB Converter'!$ED$1:$ED$254,MATCH(TRUE,INDEX(ISNUMBER(SEARCH("x"&amp;A155&amp;"x",'Subsidiary TB Converter'!$ED$1:$ED$254)),0),0))),""))</f>
        <v/>
      </c>
      <c r="I155" s="658" t="str">
        <f t="shared" ca="1" si="2"/>
        <v/>
      </c>
    </row>
    <row r="156" spans="1:9" x14ac:dyDescent="0.25">
      <c r="A156" s="673"/>
      <c r="B156" s="666"/>
      <c r="C156" s="667"/>
      <c r="D156" s="667"/>
      <c r="E156" s="667"/>
      <c r="F156" s="667"/>
      <c r="G156" s="668" t="str">
        <f>IF($A156="","",IFERROR(ROW(INDEX('Subsidiary TB Converter'!$ED$1:$ED$254,MATCH(TRUE,INDEX(ISNUMBER(SEARCH("x"&amp;A156&amp;"x",'Subsidiary TB Converter'!$ED$1:$ED$254)),0),0))),""))</f>
        <v/>
      </c>
      <c r="I156" s="658" t="str">
        <f t="shared" ca="1" si="2"/>
        <v/>
      </c>
    </row>
    <row r="157" spans="1:9" x14ac:dyDescent="0.25">
      <c r="A157" s="673"/>
      <c r="B157" s="669"/>
      <c r="C157" s="667"/>
      <c r="D157" s="667"/>
      <c r="E157" s="667"/>
      <c r="F157" s="667"/>
      <c r="G157" s="668" t="str">
        <f>IF($A157="","",IFERROR(ROW(INDEX('Subsidiary TB Converter'!$ED$1:$ED$254,MATCH(TRUE,INDEX(ISNUMBER(SEARCH("x"&amp;A157&amp;"x",'Subsidiary TB Converter'!$ED$1:$ED$254)),0),0))),""))</f>
        <v/>
      </c>
      <c r="I157" s="658" t="str">
        <f t="shared" ca="1" si="2"/>
        <v/>
      </c>
    </row>
    <row r="158" spans="1:9" x14ac:dyDescent="0.25">
      <c r="A158" s="673"/>
      <c r="B158" s="669"/>
      <c r="C158" s="667"/>
      <c r="D158" s="667"/>
      <c r="E158" s="667"/>
      <c r="F158" s="667"/>
      <c r="G158" s="668" t="str">
        <f>IF($A158="","",IFERROR(ROW(INDEX('Subsidiary TB Converter'!$ED$1:$ED$254,MATCH(TRUE,INDEX(ISNUMBER(SEARCH("x"&amp;A158&amp;"x",'Subsidiary TB Converter'!$ED$1:$ED$254)),0),0))),""))</f>
        <v/>
      </c>
      <c r="I158" s="658" t="str">
        <f t="shared" ca="1" si="2"/>
        <v/>
      </c>
    </row>
    <row r="159" spans="1:9" x14ac:dyDescent="0.25">
      <c r="A159" s="673"/>
      <c r="B159" s="669"/>
      <c r="C159" s="667"/>
      <c r="D159" s="667"/>
      <c r="E159" s="667"/>
      <c r="F159" s="667"/>
      <c r="G159" s="668" t="str">
        <f>IF($A159="","",IFERROR(ROW(INDEX('Subsidiary TB Converter'!$ED$1:$ED$254,MATCH(TRUE,INDEX(ISNUMBER(SEARCH("x"&amp;A159&amp;"x",'Subsidiary TB Converter'!$ED$1:$ED$254)),0),0))),""))</f>
        <v/>
      </c>
      <c r="I159" s="658" t="str">
        <f t="shared" ca="1" si="2"/>
        <v/>
      </c>
    </row>
    <row r="160" spans="1:9" x14ac:dyDescent="0.25">
      <c r="A160" s="673"/>
      <c r="B160" s="669"/>
      <c r="C160" s="667"/>
      <c r="D160" s="667"/>
      <c r="E160" s="667"/>
      <c r="F160" s="667"/>
      <c r="G160" s="668" t="str">
        <f>IF($A160="","",IFERROR(ROW(INDEX('Subsidiary TB Converter'!$ED$1:$ED$254,MATCH(TRUE,INDEX(ISNUMBER(SEARCH("x"&amp;A160&amp;"x",'Subsidiary TB Converter'!$ED$1:$ED$254)),0),0))),""))</f>
        <v/>
      </c>
      <c r="I160" s="658" t="str">
        <f t="shared" ca="1" si="2"/>
        <v/>
      </c>
    </row>
    <row r="161" spans="1:9" x14ac:dyDescent="0.25">
      <c r="A161" s="673"/>
      <c r="B161" s="669"/>
      <c r="C161" s="667"/>
      <c r="D161" s="667"/>
      <c r="E161" s="667"/>
      <c r="F161" s="667"/>
      <c r="G161" s="668" t="str">
        <f>IF($A161="","",IFERROR(ROW(INDEX('Subsidiary TB Converter'!$ED$1:$ED$254,MATCH(TRUE,INDEX(ISNUMBER(SEARCH("x"&amp;A161&amp;"x",'Subsidiary TB Converter'!$ED$1:$ED$254)),0),0))),""))</f>
        <v/>
      </c>
      <c r="I161" s="658" t="str">
        <f t="shared" ca="1" si="2"/>
        <v/>
      </c>
    </row>
    <row r="162" spans="1:9" x14ac:dyDescent="0.25">
      <c r="A162" s="673"/>
      <c r="B162" s="669"/>
      <c r="C162" s="667"/>
      <c r="D162" s="667"/>
      <c r="E162" s="667"/>
      <c r="F162" s="667"/>
      <c r="G162" s="668" t="str">
        <f>IF($A162="","",IFERROR(ROW(INDEX('Subsidiary TB Converter'!$ED$1:$ED$254,MATCH(TRUE,INDEX(ISNUMBER(SEARCH("x"&amp;A162&amp;"x",'Subsidiary TB Converter'!$ED$1:$ED$254)),0),0))),""))</f>
        <v/>
      </c>
      <c r="I162" s="658" t="str">
        <f t="shared" ca="1" si="2"/>
        <v/>
      </c>
    </row>
    <row r="163" spans="1:9" x14ac:dyDescent="0.25">
      <c r="A163" s="673"/>
      <c r="B163" s="669"/>
      <c r="C163" s="667"/>
      <c r="D163" s="667"/>
      <c r="E163" s="667"/>
      <c r="F163" s="667"/>
      <c r="G163" s="668" t="str">
        <f>IF($A163="","",IFERROR(ROW(INDEX('Subsidiary TB Converter'!$ED$1:$ED$254,MATCH(TRUE,INDEX(ISNUMBER(SEARCH("x"&amp;A163&amp;"x",'Subsidiary TB Converter'!$ED$1:$ED$254)),0),0))),""))</f>
        <v/>
      </c>
      <c r="I163" s="658" t="str">
        <f t="shared" ca="1" si="2"/>
        <v/>
      </c>
    </row>
    <row r="164" spans="1:9" x14ac:dyDescent="0.25">
      <c r="A164" s="673"/>
      <c r="B164" s="669"/>
      <c r="C164" s="667"/>
      <c r="D164" s="667"/>
      <c r="E164" s="667"/>
      <c r="F164" s="667"/>
      <c r="G164" s="668" t="str">
        <f>IF($A164="","",IFERROR(ROW(INDEX('Subsidiary TB Converter'!$ED$1:$ED$254,MATCH(TRUE,INDEX(ISNUMBER(SEARCH("x"&amp;A164&amp;"x",'Subsidiary TB Converter'!$ED$1:$ED$254)),0),0))),""))</f>
        <v/>
      </c>
      <c r="I164" s="658" t="str">
        <f t="shared" ca="1" si="2"/>
        <v/>
      </c>
    </row>
    <row r="165" spans="1:9" x14ac:dyDescent="0.25">
      <c r="A165" s="673"/>
      <c r="B165" s="669"/>
      <c r="C165" s="667"/>
      <c r="D165" s="667"/>
      <c r="E165" s="667"/>
      <c r="F165" s="667"/>
      <c r="G165" s="668" t="str">
        <f>IF($A165="","",IFERROR(ROW(INDEX('Subsidiary TB Converter'!$ED$1:$ED$254,MATCH(TRUE,INDEX(ISNUMBER(SEARCH("x"&amp;A165&amp;"x",'Subsidiary TB Converter'!$ED$1:$ED$254)),0),0))),""))</f>
        <v/>
      </c>
      <c r="I165" s="658" t="str">
        <f t="shared" ca="1" si="2"/>
        <v/>
      </c>
    </row>
    <row r="166" spans="1:9" x14ac:dyDescent="0.25">
      <c r="A166" s="673"/>
      <c r="B166" s="669"/>
      <c r="C166" s="667"/>
      <c r="D166" s="667"/>
      <c r="E166" s="667"/>
      <c r="F166" s="667"/>
      <c r="G166" s="668" t="str">
        <f>IF($A166="","",IFERROR(ROW(INDEX('Subsidiary TB Converter'!$ED$1:$ED$254,MATCH(TRUE,INDEX(ISNUMBER(SEARCH("x"&amp;A166&amp;"x",'Subsidiary TB Converter'!$ED$1:$ED$254)),0),0))),""))</f>
        <v/>
      </c>
      <c r="I166" s="658" t="str">
        <f t="shared" ca="1" si="2"/>
        <v/>
      </c>
    </row>
    <row r="167" spans="1:9" x14ac:dyDescent="0.25">
      <c r="A167" s="673"/>
      <c r="B167" s="669"/>
      <c r="C167" s="667"/>
      <c r="D167" s="667"/>
      <c r="E167" s="667"/>
      <c r="F167" s="667"/>
      <c r="G167" s="668" t="str">
        <f>IF($A167="","",IFERROR(ROW(INDEX('Subsidiary TB Converter'!$ED$1:$ED$254,MATCH(TRUE,INDEX(ISNUMBER(SEARCH("x"&amp;A167&amp;"x",'Subsidiary TB Converter'!$ED$1:$ED$254)),0),0))),""))</f>
        <v/>
      </c>
      <c r="I167" s="658" t="str">
        <f t="shared" ca="1" si="2"/>
        <v/>
      </c>
    </row>
    <row r="168" spans="1:9" x14ac:dyDescent="0.25">
      <c r="A168" s="673"/>
      <c r="B168" s="669"/>
      <c r="C168" s="667"/>
      <c r="D168" s="667"/>
      <c r="E168" s="667"/>
      <c r="F168" s="667"/>
      <c r="G168" s="668" t="str">
        <f>IF($A168="","",IFERROR(ROW(INDEX('Subsidiary TB Converter'!$ED$1:$ED$254,MATCH(TRUE,INDEX(ISNUMBER(SEARCH("x"&amp;A168&amp;"x",'Subsidiary TB Converter'!$ED$1:$ED$254)),0),0))),""))</f>
        <v/>
      </c>
      <c r="I168" s="658" t="str">
        <f t="shared" ca="1" si="2"/>
        <v/>
      </c>
    </row>
    <row r="169" spans="1:9" x14ac:dyDescent="0.25">
      <c r="A169" s="673"/>
      <c r="B169" s="669"/>
      <c r="C169" s="667"/>
      <c r="D169" s="667"/>
      <c r="E169" s="667"/>
      <c r="F169" s="667"/>
      <c r="G169" s="668" t="str">
        <f>IF($A169="","",IFERROR(ROW(INDEX('Subsidiary TB Converter'!$ED$1:$ED$254,MATCH(TRUE,INDEX(ISNUMBER(SEARCH("x"&amp;A169&amp;"x",'Subsidiary TB Converter'!$ED$1:$ED$254)),0),0))),""))</f>
        <v/>
      </c>
      <c r="I169" s="658" t="str">
        <f t="shared" ca="1" si="2"/>
        <v/>
      </c>
    </row>
    <row r="170" spans="1:9" x14ac:dyDescent="0.25">
      <c r="A170" s="673"/>
      <c r="B170" s="669"/>
      <c r="C170" s="667"/>
      <c r="D170" s="667"/>
      <c r="E170" s="667"/>
      <c r="F170" s="667"/>
      <c r="G170" s="668" t="str">
        <f>IF($A170="","",IFERROR(ROW(INDEX('Subsidiary TB Converter'!$ED$1:$ED$254,MATCH(TRUE,INDEX(ISNUMBER(SEARCH("x"&amp;A170&amp;"x",'Subsidiary TB Converter'!$ED$1:$ED$254)),0),0))),""))</f>
        <v/>
      </c>
      <c r="I170" s="658" t="str">
        <f t="shared" ca="1" si="2"/>
        <v/>
      </c>
    </row>
    <row r="171" spans="1:9" x14ac:dyDescent="0.25">
      <c r="A171" s="673"/>
      <c r="B171" s="669"/>
      <c r="C171" s="667"/>
      <c r="D171" s="667"/>
      <c r="E171" s="667"/>
      <c r="F171" s="667"/>
      <c r="G171" s="668" t="str">
        <f>IF($A171="","",IFERROR(ROW(INDEX('Subsidiary TB Converter'!$ED$1:$ED$254,MATCH(TRUE,INDEX(ISNUMBER(SEARCH("x"&amp;A171&amp;"x",'Subsidiary TB Converter'!$ED$1:$ED$254)),0),0))),""))</f>
        <v/>
      </c>
      <c r="I171" s="658" t="str">
        <f t="shared" ca="1" si="2"/>
        <v/>
      </c>
    </row>
    <row r="172" spans="1:9" x14ac:dyDescent="0.25">
      <c r="A172" s="673"/>
      <c r="B172" s="669"/>
      <c r="C172" s="667"/>
      <c r="D172" s="667"/>
      <c r="E172" s="667"/>
      <c r="F172" s="667"/>
      <c r="G172" s="668" t="str">
        <f>IF($A172="","",IFERROR(ROW(INDEX('Subsidiary TB Converter'!$ED$1:$ED$254,MATCH(TRUE,INDEX(ISNUMBER(SEARCH("x"&amp;A172&amp;"x",'Subsidiary TB Converter'!$ED$1:$ED$254)),0),0))),""))</f>
        <v/>
      </c>
      <c r="I172" s="658" t="str">
        <f t="shared" ca="1" si="2"/>
        <v/>
      </c>
    </row>
    <row r="173" spans="1:9" x14ac:dyDescent="0.25">
      <c r="A173" s="673"/>
      <c r="B173" s="669"/>
      <c r="C173" s="667"/>
      <c r="D173" s="667"/>
      <c r="E173" s="667"/>
      <c r="F173" s="667"/>
      <c r="G173" s="668" t="str">
        <f>IF($A173="","",IFERROR(ROW(INDEX('Subsidiary TB Converter'!$ED$1:$ED$254,MATCH(TRUE,INDEX(ISNUMBER(SEARCH("x"&amp;A173&amp;"x",'Subsidiary TB Converter'!$ED$1:$ED$254)),0),0))),""))</f>
        <v/>
      </c>
      <c r="I173" s="658" t="str">
        <f t="shared" ca="1" si="2"/>
        <v/>
      </c>
    </row>
    <row r="174" spans="1:9" x14ac:dyDescent="0.25">
      <c r="A174" s="673"/>
      <c r="B174" s="669"/>
      <c r="C174" s="667"/>
      <c r="D174" s="667"/>
      <c r="E174" s="667"/>
      <c r="F174" s="667"/>
      <c r="G174" s="668" t="str">
        <f>IF($A174="","",IFERROR(ROW(INDEX('Subsidiary TB Converter'!$ED$1:$ED$254,MATCH(TRUE,INDEX(ISNUMBER(SEARCH("x"&amp;A174&amp;"x",'Subsidiary TB Converter'!$ED$1:$ED$254)),0),0))),""))</f>
        <v/>
      </c>
      <c r="I174" s="658" t="str">
        <f t="shared" ca="1" si="2"/>
        <v/>
      </c>
    </row>
    <row r="175" spans="1:9" x14ac:dyDescent="0.25">
      <c r="A175" s="673"/>
      <c r="B175" s="669"/>
      <c r="C175" s="667"/>
      <c r="D175" s="667"/>
      <c r="E175" s="667"/>
      <c r="F175" s="667"/>
      <c r="G175" s="668" t="str">
        <f>IF($A175="","",IFERROR(ROW(INDEX('Subsidiary TB Converter'!$ED$1:$ED$254,MATCH(TRUE,INDEX(ISNUMBER(SEARCH("x"&amp;A175&amp;"x",'Subsidiary TB Converter'!$ED$1:$ED$254)),0),0))),""))</f>
        <v/>
      </c>
      <c r="I175" s="658" t="str">
        <f t="shared" ca="1" si="2"/>
        <v/>
      </c>
    </row>
    <row r="176" spans="1:9" x14ac:dyDescent="0.25">
      <c r="A176" s="673"/>
      <c r="B176" s="669"/>
      <c r="C176" s="667"/>
      <c r="D176" s="667"/>
      <c r="E176" s="667"/>
      <c r="F176" s="667"/>
      <c r="G176" s="668" t="str">
        <f>IF($A176="","",IFERROR(ROW(INDEX('Subsidiary TB Converter'!$ED$1:$ED$254,MATCH(TRUE,INDEX(ISNUMBER(SEARCH("x"&amp;A176&amp;"x",'Subsidiary TB Converter'!$ED$1:$ED$254)),0),0))),""))</f>
        <v/>
      </c>
      <c r="I176" s="658" t="str">
        <f t="shared" ca="1" si="2"/>
        <v/>
      </c>
    </row>
    <row r="177" spans="1:9" x14ac:dyDescent="0.25">
      <c r="A177" s="673"/>
      <c r="B177" s="669"/>
      <c r="C177" s="667"/>
      <c r="D177" s="667"/>
      <c r="E177" s="667"/>
      <c r="F177" s="667"/>
      <c r="G177" s="668" t="str">
        <f>IF($A177="","",IFERROR(ROW(INDEX('Subsidiary TB Converter'!$ED$1:$ED$254,MATCH(TRUE,INDEX(ISNUMBER(SEARCH("x"&amp;A177&amp;"x",'Subsidiary TB Converter'!$ED$1:$ED$254)),0),0))),""))</f>
        <v/>
      </c>
      <c r="I177" s="658" t="str">
        <f t="shared" ca="1" si="2"/>
        <v/>
      </c>
    </row>
    <row r="178" spans="1:9" x14ac:dyDescent="0.25">
      <c r="A178" s="673"/>
      <c r="B178" s="669"/>
      <c r="C178" s="667"/>
      <c r="D178" s="667"/>
      <c r="E178" s="667"/>
      <c r="F178" s="667"/>
      <c r="G178" s="668" t="str">
        <f>IF($A178="","",IFERROR(ROW(INDEX('Subsidiary TB Converter'!$ED$1:$ED$254,MATCH(TRUE,INDEX(ISNUMBER(SEARCH("x"&amp;A178&amp;"x",'Subsidiary TB Converter'!$ED$1:$ED$254)),0),0))),""))</f>
        <v/>
      </c>
      <c r="I178" s="658" t="str">
        <f t="shared" ca="1" si="2"/>
        <v/>
      </c>
    </row>
    <row r="179" spans="1:9" x14ac:dyDescent="0.25">
      <c r="A179" s="673"/>
      <c r="B179" s="669"/>
      <c r="C179" s="667"/>
      <c r="D179" s="667"/>
      <c r="E179" s="667"/>
      <c r="F179" s="667"/>
      <c r="G179" s="668" t="str">
        <f>IF($A179="","",IFERROR(ROW(INDEX('Subsidiary TB Converter'!$ED$1:$ED$254,MATCH(TRUE,INDEX(ISNUMBER(SEARCH("x"&amp;A179&amp;"x",'Subsidiary TB Converter'!$ED$1:$ED$254)),0),0))),""))</f>
        <v/>
      </c>
      <c r="I179" s="658" t="str">
        <f t="shared" ca="1" si="2"/>
        <v/>
      </c>
    </row>
    <row r="180" spans="1:9" x14ac:dyDescent="0.25">
      <c r="A180" s="673"/>
      <c r="B180" s="669"/>
      <c r="C180" s="667"/>
      <c r="D180" s="667"/>
      <c r="E180" s="667"/>
      <c r="F180" s="667"/>
      <c r="G180" s="668" t="str">
        <f>IF($A180="","",IFERROR(ROW(INDEX('Subsidiary TB Converter'!$ED$1:$ED$254,MATCH(TRUE,INDEX(ISNUMBER(SEARCH("x"&amp;A180&amp;"x",'Subsidiary TB Converter'!$ED$1:$ED$254)),0),0))),""))</f>
        <v/>
      </c>
      <c r="I180" s="658" t="str">
        <f t="shared" ca="1" si="2"/>
        <v/>
      </c>
    </row>
    <row r="181" spans="1:9" x14ac:dyDescent="0.25">
      <c r="A181" s="673"/>
      <c r="B181" s="669"/>
      <c r="C181" s="667"/>
      <c r="D181" s="667"/>
      <c r="E181" s="667"/>
      <c r="F181" s="667"/>
      <c r="G181" s="668" t="str">
        <f>IF($A181="","",IFERROR(ROW(INDEX('Subsidiary TB Converter'!$ED$1:$ED$254,MATCH(TRUE,INDEX(ISNUMBER(SEARCH("x"&amp;A181&amp;"x",'Subsidiary TB Converter'!$ED$1:$ED$254)),0),0))),""))</f>
        <v/>
      </c>
      <c r="I181" s="658" t="str">
        <f t="shared" ca="1" si="2"/>
        <v/>
      </c>
    </row>
    <row r="182" spans="1:9" x14ac:dyDescent="0.25">
      <c r="A182" s="673"/>
      <c r="B182" s="669"/>
      <c r="C182" s="667"/>
      <c r="D182" s="667"/>
      <c r="E182" s="667"/>
      <c r="F182" s="667"/>
      <c r="G182" s="668" t="str">
        <f>IF($A182="","",IFERROR(ROW(INDEX('Subsidiary TB Converter'!$ED$1:$ED$254,MATCH(TRUE,INDEX(ISNUMBER(SEARCH("x"&amp;A182&amp;"x",'Subsidiary TB Converter'!$ED$1:$ED$254)),0),0))),""))</f>
        <v/>
      </c>
      <c r="I182" s="658" t="str">
        <f t="shared" ca="1" si="2"/>
        <v/>
      </c>
    </row>
    <row r="183" spans="1:9" x14ac:dyDescent="0.25">
      <c r="A183" s="673"/>
      <c r="B183" s="669"/>
      <c r="C183" s="667"/>
      <c r="D183" s="667"/>
      <c r="E183" s="667"/>
      <c r="F183" s="667"/>
      <c r="G183" s="668" t="str">
        <f>IF($A183="","",IFERROR(ROW(INDEX('Subsidiary TB Converter'!$ED$1:$ED$254,MATCH(TRUE,INDEX(ISNUMBER(SEARCH("x"&amp;A183&amp;"x",'Subsidiary TB Converter'!$ED$1:$ED$254)),0),0))),""))</f>
        <v/>
      </c>
      <c r="I183" s="658" t="str">
        <f t="shared" ca="1" si="2"/>
        <v/>
      </c>
    </row>
    <row r="184" spans="1:9" x14ac:dyDescent="0.25">
      <c r="A184" s="673"/>
      <c r="B184" s="669"/>
      <c r="C184" s="667"/>
      <c r="D184" s="667"/>
      <c r="E184" s="667"/>
      <c r="F184" s="667"/>
      <c r="G184" s="668" t="str">
        <f>IF($A184="","",IFERROR(ROW(INDEX('Subsidiary TB Converter'!$ED$1:$ED$254,MATCH(TRUE,INDEX(ISNUMBER(SEARCH("x"&amp;A184&amp;"x",'Subsidiary TB Converter'!$ED$1:$ED$254)),0),0))),""))</f>
        <v/>
      </c>
      <c r="I184" s="658" t="str">
        <f t="shared" ca="1" si="2"/>
        <v/>
      </c>
    </row>
    <row r="185" spans="1:9" x14ac:dyDescent="0.25">
      <c r="A185" s="673"/>
      <c r="B185" s="669"/>
      <c r="C185" s="667"/>
      <c r="D185" s="667"/>
      <c r="E185" s="667"/>
      <c r="F185" s="667"/>
      <c r="G185" s="668" t="str">
        <f>IF($A185="","",IFERROR(ROW(INDEX('Subsidiary TB Converter'!$ED$1:$ED$254,MATCH(TRUE,INDEX(ISNUMBER(SEARCH("x"&amp;A185&amp;"x",'Subsidiary TB Converter'!$ED$1:$ED$254)),0),0))),""))</f>
        <v/>
      </c>
      <c r="I185" s="658" t="str">
        <f t="shared" ca="1" si="2"/>
        <v/>
      </c>
    </row>
    <row r="186" spans="1:9" x14ac:dyDescent="0.25">
      <c r="A186" s="673"/>
      <c r="B186" s="669"/>
      <c r="C186" s="667"/>
      <c r="D186" s="667"/>
      <c r="E186" s="667"/>
      <c r="F186" s="667"/>
      <c r="G186" s="668" t="str">
        <f>IF($A186="","",IFERROR(ROW(INDEX('Subsidiary TB Converter'!$ED$1:$ED$254,MATCH(TRUE,INDEX(ISNUMBER(SEARCH("x"&amp;A186&amp;"x",'Subsidiary TB Converter'!$ED$1:$ED$254)),0),0))),""))</f>
        <v/>
      </c>
      <c r="I186" s="658" t="str">
        <f t="shared" ca="1" si="2"/>
        <v/>
      </c>
    </row>
    <row r="187" spans="1:9" x14ac:dyDescent="0.25">
      <c r="A187" s="673"/>
      <c r="B187" s="669"/>
      <c r="C187" s="667"/>
      <c r="D187" s="667"/>
      <c r="E187" s="667"/>
      <c r="F187" s="667"/>
      <c r="G187" s="668" t="str">
        <f>IF($A187="","",IFERROR(ROW(INDEX('Subsidiary TB Converter'!$ED$1:$ED$254,MATCH(TRUE,INDEX(ISNUMBER(SEARCH("x"&amp;A187&amp;"x",'Subsidiary TB Converter'!$ED$1:$ED$254)),0),0))),""))</f>
        <v/>
      </c>
      <c r="I187" s="658" t="str">
        <f t="shared" ca="1" si="2"/>
        <v/>
      </c>
    </row>
    <row r="188" spans="1:9" x14ac:dyDescent="0.25">
      <c r="A188" s="673"/>
      <c r="B188" s="669"/>
      <c r="C188" s="667"/>
      <c r="D188" s="667"/>
      <c r="E188" s="667"/>
      <c r="F188" s="667"/>
      <c r="G188" s="668" t="str">
        <f>IF($A188="","",IFERROR(ROW(INDEX('Subsidiary TB Converter'!$ED$1:$ED$254,MATCH(TRUE,INDEX(ISNUMBER(SEARCH("x"&amp;A188&amp;"x",'Subsidiary TB Converter'!$ED$1:$ED$254)),0),0))),""))</f>
        <v/>
      </c>
      <c r="I188" s="658" t="str">
        <f t="shared" ca="1" si="2"/>
        <v/>
      </c>
    </row>
    <row r="189" spans="1:9" x14ac:dyDescent="0.25">
      <c r="A189" s="673"/>
      <c r="B189" s="669"/>
      <c r="C189" s="667"/>
      <c r="D189" s="667"/>
      <c r="E189" s="667"/>
      <c r="F189" s="667"/>
      <c r="G189" s="668" t="str">
        <f>IF($A189="","",IFERROR(ROW(INDEX('Subsidiary TB Converter'!$ED$1:$ED$254,MATCH(TRUE,INDEX(ISNUMBER(SEARCH("x"&amp;A189&amp;"x",'Subsidiary TB Converter'!$ED$1:$ED$254)),0),0))),""))</f>
        <v/>
      </c>
      <c r="I189" s="658" t="str">
        <f t="shared" ca="1" si="2"/>
        <v/>
      </c>
    </row>
    <row r="190" spans="1:9" x14ac:dyDescent="0.25">
      <c r="A190" s="665"/>
      <c r="B190" s="672"/>
      <c r="C190" s="667"/>
      <c r="D190" s="667"/>
      <c r="E190" s="667"/>
      <c r="F190" s="667"/>
      <c r="G190" s="668" t="str">
        <f>IF($A190="","",IFERROR(ROW(INDEX('Subsidiary TB Converter'!$ED$1:$ED$254,MATCH(TRUE,INDEX(ISNUMBER(SEARCH("x"&amp;A190&amp;"x",'Subsidiary TB Converter'!$ED$1:$ED$254)),0),0))),""))</f>
        <v/>
      </c>
      <c r="I190" s="658" t="str">
        <f t="shared" ca="1" si="2"/>
        <v/>
      </c>
    </row>
    <row r="191" spans="1:9" x14ac:dyDescent="0.25">
      <c r="A191" s="665"/>
      <c r="B191" s="672"/>
      <c r="C191" s="667"/>
      <c r="D191" s="667"/>
      <c r="E191" s="667"/>
      <c r="F191" s="667"/>
      <c r="G191" s="668" t="str">
        <f>IF($A191="","",IFERROR(ROW(INDEX('Subsidiary TB Converter'!$ED$1:$ED$254,MATCH(TRUE,INDEX(ISNUMBER(SEARCH("x"&amp;A191&amp;"x",'Subsidiary TB Converter'!$ED$1:$ED$254)),0),0))),""))</f>
        <v/>
      </c>
      <c r="I191" s="658" t="str">
        <f t="shared" ca="1" si="2"/>
        <v/>
      </c>
    </row>
    <row r="192" spans="1:9" x14ac:dyDescent="0.25">
      <c r="A192" s="665"/>
      <c r="B192" s="671"/>
      <c r="C192" s="667"/>
      <c r="D192" s="667"/>
      <c r="E192" s="667"/>
      <c r="F192" s="667"/>
      <c r="G192" s="668" t="str">
        <f>IF($A192="","",IFERROR(ROW(INDEX('Subsidiary TB Converter'!$ED$1:$ED$254,MATCH(TRUE,INDEX(ISNUMBER(SEARCH("x"&amp;A192&amp;"x",'Subsidiary TB Converter'!$ED$1:$ED$254)),0),0))),""))</f>
        <v/>
      </c>
      <c r="I192" s="658" t="str">
        <f t="shared" ca="1" si="2"/>
        <v/>
      </c>
    </row>
    <row r="193" spans="1:9" x14ac:dyDescent="0.25">
      <c r="A193" s="665"/>
      <c r="B193" s="672"/>
      <c r="C193" s="667"/>
      <c r="D193" s="667"/>
      <c r="E193" s="667"/>
      <c r="F193" s="667"/>
      <c r="G193" s="668" t="str">
        <f>IF($A193="","",IFERROR(ROW(INDEX('Subsidiary TB Converter'!$ED$1:$ED$254,MATCH(TRUE,INDEX(ISNUMBER(SEARCH("x"&amp;A193&amp;"x",'Subsidiary TB Converter'!$ED$1:$ED$254)),0),0))),""))</f>
        <v/>
      </c>
      <c r="I193" s="658" t="str">
        <f t="shared" ca="1" si="2"/>
        <v/>
      </c>
    </row>
    <row r="194" spans="1:9" x14ac:dyDescent="0.25">
      <c r="A194" s="665"/>
      <c r="B194" s="669"/>
      <c r="C194" s="667"/>
      <c r="D194" s="667"/>
      <c r="E194" s="667"/>
      <c r="F194" s="667"/>
      <c r="G194" s="668" t="str">
        <f>IF($A194="","",IFERROR(ROW(INDEX('Subsidiary TB Converter'!$ED$1:$ED$254,MATCH(TRUE,INDEX(ISNUMBER(SEARCH("x"&amp;A194&amp;"x",'Subsidiary TB Converter'!$ED$1:$ED$254)),0),0))),""))</f>
        <v/>
      </c>
      <c r="I194" s="658" t="str">
        <f t="shared" ca="1" si="2"/>
        <v/>
      </c>
    </row>
    <row r="195" spans="1:9" x14ac:dyDescent="0.25">
      <c r="A195" s="665"/>
      <c r="B195" s="669"/>
      <c r="C195" s="667"/>
      <c r="D195" s="667"/>
      <c r="E195" s="667"/>
      <c r="F195" s="667"/>
      <c r="G195" s="668" t="str">
        <f>IF($A195="","",IFERROR(ROW(INDEX('Subsidiary TB Converter'!$ED$1:$ED$254,MATCH(TRUE,INDEX(ISNUMBER(SEARCH("x"&amp;A195&amp;"x",'Subsidiary TB Converter'!$ED$1:$ED$254)),0),0))),""))</f>
        <v/>
      </c>
      <c r="I195" s="658" t="str">
        <f t="shared" ref="I195:I258" ca="1" si="3">IF(AND($G195="",$A195=""),"",IF(AND($G195="",$A195&lt;&gt;""),"Missing from Converter Sheet",INDIRECT("'"&amp;$J$3&amp;"'!B"&amp;G195)))</f>
        <v/>
      </c>
    </row>
    <row r="196" spans="1:9" x14ac:dyDescent="0.25">
      <c r="A196" s="665"/>
      <c r="B196" s="669"/>
      <c r="C196" s="667"/>
      <c r="D196" s="667"/>
      <c r="E196" s="667"/>
      <c r="F196" s="667"/>
      <c r="G196" s="668" t="str">
        <f>IF($A196="","",IFERROR(ROW(INDEX('Subsidiary TB Converter'!$ED$1:$ED$254,MATCH(TRUE,INDEX(ISNUMBER(SEARCH("x"&amp;A196&amp;"x",'Subsidiary TB Converter'!$ED$1:$ED$254)),0),0))),""))</f>
        <v/>
      </c>
      <c r="I196" s="658" t="str">
        <f t="shared" ca="1" si="3"/>
        <v/>
      </c>
    </row>
    <row r="197" spans="1:9" x14ac:dyDescent="0.25">
      <c r="A197" s="665"/>
      <c r="B197" s="669"/>
      <c r="C197" s="667"/>
      <c r="D197" s="667"/>
      <c r="E197" s="667"/>
      <c r="F197" s="667"/>
      <c r="G197" s="668" t="str">
        <f>IF($A197="","",IFERROR(ROW(INDEX('Subsidiary TB Converter'!$ED$1:$ED$254,MATCH(TRUE,INDEX(ISNUMBER(SEARCH("x"&amp;A197&amp;"x",'Subsidiary TB Converter'!$ED$1:$ED$254)),0),0))),""))</f>
        <v/>
      </c>
      <c r="I197" s="658" t="str">
        <f t="shared" ca="1" si="3"/>
        <v/>
      </c>
    </row>
    <row r="198" spans="1:9" x14ac:dyDescent="0.25">
      <c r="A198" s="665"/>
      <c r="B198" s="669"/>
      <c r="C198" s="667"/>
      <c r="D198" s="667"/>
      <c r="E198" s="667"/>
      <c r="F198" s="667"/>
      <c r="G198" s="668" t="str">
        <f>IF($A198="","",IFERROR(ROW(INDEX('Subsidiary TB Converter'!$ED$1:$ED$254,MATCH(TRUE,INDEX(ISNUMBER(SEARCH("x"&amp;A198&amp;"x",'Subsidiary TB Converter'!$ED$1:$ED$254)),0),0))),""))</f>
        <v/>
      </c>
      <c r="I198" s="658" t="str">
        <f t="shared" ca="1" si="3"/>
        <v/>
      </c>
    </row>
    <row r="199" spans="1:9" x14ac:dyDescent="0.25">
      <c r="A199" s="665"/>
      <c r="B199" s="669"/>
      <c r="C199" s="667"/>
      <c r="D199" s="667"/>
      <c r="E199" s="667"/>
      <c r="F199" s="667"/>
      <c r="G199" s="668" t="str">
        <f>IF($A199="","",IFERROR(ROW(INDEX('Subsidiary TB Converter'!$ED$1:$ED$254,MATCH(TRUE,INDEX(ISNUMBER(SEARCH("x"&amp;A199&amp;"x",'Subsidiary TB Converter'!$ED$1:$ED$254)),0),0))),""))</f>
        <v/>
      </c>
      <c r="I199" s="658" t="str">
        <f t="shared" ca="1" si="3"/>
        <v/>
      </c>
    </row>
    <row r="200" spans="1:9" x14ac:dyDescent="0.25">
      <c r="A200" s="665"/>
      <c r="B200" s="669"/>
      <c r="C200" s="667"/>
      <c r="D200" s="667"/>
      <c r="E200" s="667"/>
      <c r="F200" s="667"/>
      <c r="G200" s="668" t="str">
        <f>IF($A200="","",IFERROR(ROW(INDEX('Subsidiary TB Converter'!$ED$1:$ED$254,MATCH(TRUE,INDEX(ISNUMBER(SEARCH("x"&amp;A200&amp;"x",'Subsidiary TB Converter'!$ED$1:$ED$254)),0),0))),""))</f>
        <v/>
      </c>
      <c r="I200" s="658" t="str">
        <f t="shared" ca="1" si="3"/>
        <v/>
      </c>
    </row>
    <row r="201" spans="1:9" x14ac:dyDescent="0.25">
      <c r="A201" s="665"/>
      <c r="B201" s="730"/>
      <c r="C201" s="667"/>
      <c r="D201" s="667"/>
      <c r="E201" s="667"/>
      <c r="F201" s="667"/>
      <c r="G201" s="668" t="str">
        <f>IF($A201="","",IFERROR(ROW(INDEX('Subsidiary TB Converter'!$ED$1:$ED$254,MATCH(TRUE,INDEX(ISNUMBER(SEARCH("x"&amp;A201&amp;"x",'Subsidiary TB Converter'!$ED$1:$ED$254)),0),0))),""))</f>
        <v/>
      </c>
      <c r="I201" s="658" t="str">
        <f t="shared" ca="1" si="3"/>
        <v/>
      </c>
    </row>
    <row r="202" spans="1:9" x14ac:dyDescent="0.25">
      <c r="A202" s="673"/>
      <c r="B202" s="672"/>
      <c r="C202" s="667"/>
      <c r="D202" s="667"/>
      <c r="E202" s="667"/>
      <c r="F202" s="667"/>
      <c r="G202" s="668" t="str">
        <f>IF($A202="","",IFERROR(ROW(INDEX('Subsidiary TB Converter'!$ED$1:$ED$254,MATCH(TRUE,INDEX(ISNUMBER(SEARCH("x"&amp;A202&amp;"x",'Subsidiary TB Converter'!$ED$1:$ED$254)),0),0))),""))</f>
        <v/>
      </c>
      <c r="I202" s="658" t="str">
        <f t="shared" ca="1" si="3"/>
        <v/>
      </c>
    </row>
    <row r="203" spans="1:9" x14ac:dyDescent="0.25">
      <c r="A203" s="673"/>
      <c r="B203" s="672"/>
      <c r="C203" s="667"/>
      <c r="D203" s="667"/>
      <c r="E203" s="667"/>
      <c r="F203" s="667"/>
      <c r="G203" s="668" t="str">
        <f>IF($A203="","",IFERROR(ROW(INDEX('Subsidiary TB Converter'!$ED$1:$ED$254,MATCH(TRUE,INDEX(ISNUMBER(SEARCH("x"&amp;A203&amp;"x",'Subsidiary TB Converter'!$ED$1:$ED$254)),0),0))),""))</f>
        <v/>
      </c>
      <c r="I203" s="658" t="str">
        <f t="shared" ca="1" si="3"/>
        <v/>
      </c>
    </row>
    <row r="204" spans="1:9" x14ac:dyDescent="0.25">
      <c r="A204" s="673"/>
      <c r="B204" s="672"/>
      <c r="C204" s="667"/>
      <c r="D204" s="667"/>
      <c r="E204" s="667"/>
      <c r="F204" s="667"/>
      <c r="G204" s="668" t="str">
        <f>IF($A204="","",IFERROR(ROW(INDEX('Subsidiary TB Converter'!$ED$1:$ED$254,MATCH(TRUE,INDEX(ISNUMBER(SEARCH("x"&amp;A204&amp;"x",'Subsidiary TB Converter'!$ED$1:$ED$254)),0),0))),""))</f>
        <v/>
      </c>
      <c r="I204" s="658" t="str">
        <f t="shared" ca="1" si="3"/>
        <v/>
      </c>
    </row>
    <row r="205" spans="1:9" x14ac:dyDescent="0.25">
      <c r="A205" s="673"/>
      <c r="B205" s="672"/>
      <c r="C205" s="667"/>
      <c r="D205" s="667"/>
      <c r="E205" s="667"/>
      <c r="F205" s="667"/>
      <c r="G205" s="668" t="str">
        <f>IF($A205="","",IFERROR(ROW(INDEX('Subsidiary TB Converter'!$ED$1:$ED$254,MATCH(TRUE,INDEX(ISNUMBER(SEARCH("x"&amp;A205&amp;"x",'Subsidiary TB Converter'!$ED$1:$ED$254)),0),0))),""))</f>
        <v/>
      </c>
      <c r="I205" s="658" t="str">
        <f t="shared" ca="1" si="3"/>
        <v/>
      </c>
    </row>
    <row r="206" spans="1:9" x14ac:dyDescent="0.25">
      <c r="A206" s="673"/>
      <c r="B206" s="669"/>
      <c r="C206" s="667"/>
      <c r="D206" s="667"/>
      <c r="E206" s="667"/>
      <c r="F206" s="667"/>
      <c r="G206" s="668" t="str">
        <f>IF($A206="","",IFERROR(ROW(INDEX('Subsidiary TB Converter'!$ED$1:$ED$254,MATCH(TRUE,INDEX(ISNUMBER(SEARCH("x"&amp;A206&amp;"x",'Subsidiary TB Converter'!$ED$1:$ED$254)),0),0))),""))</f>
        <v/>
      </c>
      <c r="I206" s="658" t="str">
        <f t="shared" ca="1" si="3"/>
        <v/>
      </c>
    </row>
    <row r="207" spans="1:9" x14ac:dyDescent="0.25">
      <c r="A207" s="673"/>
      <c r="B207" s="669"/>
      <c r="C207" s="667"/>
      <c r="D207" s="667"/>
      <c r="E207" s="667"/>
      <c r="F207" s="667"/>
      <c r="G207" s="668" t="str">
        <f>IF($A207="","",IFERROR(ROW(INDEX('Subsidiary TB Converter'!$ED$1:$ED$254,MATCH(TRUE,INDEX(ISNUMBER(SEARCH("x"&amp;A207&amp;"x",'Subsidiary TB Converter'!$ED$1:$ED$254)),0),0))),""))</f>
        <v/>
      </c>
      <c r="I207" s="658" t="str">
        <f t="shared" ca="1" si="3"/>
        <v/>
      </c>
    </row>
    <row r="208" spans="1:9" x14ac:dyDescent="0.25">
      <c r="A208" s="673"/>
      <c r="B208" s="669"/>
      <c r="C208" s="667"/>
      <c r="D208" s="667"/>
      <c r="E208" s="667"/>
      <c r="F208" s="667"/>
      <c r="G208" s="668" t="str">
        <f>IF($A208="","",IFERROR(ROW(INDEX('Subsidiary TB Converter'!$ED$1:$ED$254,MATCH(TRUE,INDEX(ISNUMBER(SEARCH("x"&amp;A208&amp;"x",'Subsidiary TB Converter'!$ED$1:$ED$254)),0),0))),""))</f>
        <v/>
      </c>
      <c r="I208" s="658" t="str">
        <f t="shared" ca="1" si="3"/>
        <v/>
      </c>
    </row>
    <row r="209" spans="1:9" x14ac:dyDescent="0.25">
      <c r="A209" s="673"/>
      <c r="B209" s="669"/>
      <c r="C209" s="667"/>
      <c r="D209" s="667"/>
      <c r="E209" s="667"/>
      <c r="F209" s="667"/>
      <c r="G209" s="668" t="str">
        <f>IF($A209="","",IFERROR(ROW(INDEX('Subsidiary TB Converter'!$ED$1:$ED$254,MATCH(TRUE,INDEX(ISNUMBER(SEARCH("x"&amp;A209&amp;"x",'Subsidiary TB Converter'!$ED$1:$ED$254)),0),0))),""))</f>
        <v/>
      </c>
      <c r="I209" s="658" t="str">
        <f t="shared" ca="1" si="3"/>
        <v/>
      </c>
    </row>
    <row r="210" spans="1:9" x14ac:dyDescent="0.25">
      <c r="A210" s="673"/>
      <c r="B210" s="669"/>
      <c r="C210" s="667"/>
      <c r="D210" s="667"/>
      <c r="E210" s="667"/>
      <c r="F210" s="667"/>
      <c r="G210" s="668" t="str">
        <f>IF($A210="","",IFERROR(ROW(INDEX('Subsidiary TB Converter'!$ED$1:$ED$254,MATCH(TRUE,INDEX(ISNUMBER(SEARCH("x"&amp;A210&amp;"x",'Subsidiary TB Converter'!$ED$1:$ED$254)),0),0))),""))</f>
        <v/>
      </c>
      <c r="I210" s="658" t="str">
        <f t="shared" ca="1" si="3"/>
        <v/>
      </c>
    </row>
    <row r="211" spans="1:9" x14ac:dyDescent="0.25">
      <c r="A211" s="673"/>
      <c r="B211" s="669"/>
      <c r="C211" s="667"/>
      <c r="D211" s="667"/>
      <c r="E211" s="667"/>
      <c r="F211" s="667"/>
      <c r="G211" s="668" t="str">
        <f>IF($A211="","",IFERROR(ROW(INDEX('Subsidiary TB Converter'!$ED$1:$ED$254,MATCH(TRUE,INDEX(ISNUMBER(SEARCH("x"&amp;A211&amp;"x",'Subsidiary TB Converter'!$ED$1:$ED$254)),0),0))),""))</f>
        <v/>
      </c>
      <c r="I211" s="658" t="str">
        <f t="shared" ca="1" si="3"/>
        <v/>
      </c>
    </row>
    <row r="212" spans="1:9" x14ac:dyDescent="0.25">
      <c r="A212" s="673"/>
      <c r="B212" s="669"/>
      <c r="C212" s="667"/>
      <c r="D212" s="667"/>
      <c r="E212" s="667"/>
      <c r="F212" s="667"/>
      <c r="G212" s="668" t="str">
        <f>IF($A212="","",IFERROR(ROW(INDEX('Subsidiary TB Converter'!$ED$1:$ED$254,MATCH(TRUE,INDEX(ISNUMBER(SEARCH("x"&amp;A212&amp;"x",'Subsidiary TB Converter'!$ED$1:$ED$254)),0),0))),""))</f>
        <v/>
      </c>
      <c r="I212" s="658" t="str">
        <f t="shared" ca="1" si="3"/>
        <v/>
      </c>
    </row>
    <row r="213" spans="1:9" x14ac:dyDescent="0.25">
      <c r="A213" s="673"/>
      <c r="B213" s="669"/>
      <c r="C213" s="667"/>
      <c r="D213" s="667"/>
      <c r="E213" s="667"/>
      <c r="F213" s="667"/>
      <c r="G213" s="668" t="str">
        <f>IF($A213="","",IFERROR(ROW(INDEX('Subsidiary TB Converter'!$ED$1:$ED$254,MATCH(TRUE,INDEX(ISNUMBER(SEARCH("x"&amp;A213&amp;"x",'Subsidiary TB Converter'!$ED$1:$ED$254)),0),0))),""))</f>
        <v/>
      </c>
      <c r="I213" s="658" t="str">
        <f t="shared" ca="1" si="3"/>
        <v/>
      </c>
    </row>
    <row r="214" spans="1:9" x14ac:dyDescent="0.25">
      <c r="A214" s="673"/>
      <c r="B214" s="669"/>
      <c r="C214" s="667"/>
      <c r="D214" s="667"/>
      <c r="E214" s="667"/>
      <c r="F214" s="667"/>
      <c r="G214" s="668" t="str">
        <f>IF($A214="","",IFERROR(ROW(INDEX('Subsidiary TB Converter'!$ED$1:$ED$254,MATCH(TRUE,INDEX(ISNUMBER(SEARCH("x"&amp;A214&amp;"x",'Subsidiary TB Converter'!$ED$1:$ED$254)),0),0))),""))</f>
        <v/>
      </c>
      <c r="I214" s="658" t="str">
        <f t="shared" ca="1" si="3"/>
        <v/>
      </c>
    </row>
    <row r="215" spans="1:9" x14ac:dyDescent="0.25">
      <c r="A215" s="673"/>
      <c r="B215" s="669"/>
      <c r="C215" s="667"/>
      <c r="D215" s="667"/>
      <c r="E215" s="667"/>
      <c r="F215" s="667"/>
      <c r="G215" s="668" t="str">
        <f>IF($A215="","",IFERROR(ROW(INDEX('Subsidiary TB Converter'!$ED$1:$ED$254,MATCH(TRUE,INDEX(ISNUMBER(SEARCH("x"&amp;A215&amp;"x",'Subsidiary TB Converter'!$ED$1:$ED$254)),0),0))),""))</f>
        <v/>
      </c>
      <c r="I215" s="658" t="str">
        <f t="shared" ca="1" si="3"/>
        <v/>
      </c>
    </row>
    <row r="216" spans="1:9" x14ac:dyDescent="0.25">
      <c r="A216" s="673"/>
      <c r="B216" s="669"/>
      <c r="C216" s="667"/>
      <c r="D216" s="667"/>
      <c r="E216" s="667"/>
      <c r="F216" s="667"/>
      <c r="G216" s="668" t="str">
        <f>IF($A216="","",IFERROR(ROW(INDEX('Subsidiary TB Converter'!$ED$1:$ED$254,MATCH(TRUE,INDEX(ISNUMBER(SEARCH("x"&amp;A216&amp;"x",'Subsidiary TB Converter'!$ED$1:$ED$254)),0),0))),""))</f>
        <v/>
      </c>
      <c r="I216" s="658" t="str">
        <f t="shared" ca="1" si="3"/>
        <v/>
      </c>
    </row>
    <row r="217" spans="1:9" x14ac:dyDescent="0.25">
      <c r="A217" s="673"/>
      <c r="B217" s="669"/>
      <c r="C217" s="667"/>
      <c r="D217" s="667"/>
      <c r="E217" s="667"/>
      <c r="F217" s="667"/>
      <c r="G217" s="668" t="str">
        <f>IF($A217="","",IFERROR(ROW(INDEX('Subsidiary TB Converter'!$ED$1:$ED$254,MATCH(TRUE,INDEX(ISNUMBER(SEARCH("x"&amp;A217&amp;"x",'Subsidiary TB Converter'!$ED$1:$ED$254)),0),0))),""))</f>
        <v/>
      </c>
      <c r="I217" s="658" t="str">
        <f t="shared" ca="1" si="3"/>
        <v/>
      </c>
    </row>
    <row r="218" spans="1:9" x14ac:dyDescent="0.25">
      <c r="A218" s="673"/>
      <c r="B218" s="669"/>
      <c r="C218" s="667"/>
      <c r="D218" s="667"/>
      <c r="E218" s="667"/>
      <c r="F218" s="667"/>
      <c r="G218" s="668" t="str">
        <f>IF($A218="","",IFERROR(ROW(INDEX('Subsidiary TB Converter'!$ED$1:$ED$254,MATCH(TRUE,INDEX(ISNUMBER(SEARCH("x"&amp;A218&amp;"x",'Subsidiary TB Converter'!$ED$1:$ED$254)),0),0))),""))</f>
        <v/>
      </c>
      <c r="I218" s="658" t="str">
        <f t="shared" ca="1" si="3"/>
        <v/>
      </c>
    </row>
    <row r="219" spans="1:9" x14ac:dyDescent="0.25">
      <c r="A219" s="673"/>
      <c r="B219" s="669"/>
      <c r="C219" s="667"/>
      <c r="D219" s="667"/>
      <c r="E219" s="667"/>
      <c r="F219" s="667"/>
      <c r="G219" s="668" t="str">
        <f>IF($A219="","",IFERROR(ROW(INDEX('Subsidiary TB Converter'!$ED$1:$ED$254,MATCH(TRUE,INDEX(ISNUMBER(SEARCH("x"&amp;A219&amp;"x",'Subsidiary TB Converter'!$ED$1:$ED$254)),0),0))),""))</f>
        <v/>
      </c>
      <c r="I219" s="658" t="str">
        <f t="shared" ca="1" si="3"/>
        <v/>
      </c>
    </row>
    <row r="220" spans="1:9" x14ac:dyDescent="0.25">
      <c r="A220" s="673"/>
      <c r="B220" s="669"/>
      <c r="C220" s="667"/>
      <c r="D220" s="667"/>
      <c r="E220" s="667"/>
      <c r="F220" s="667"/>
      <c r="G220" s="668" t="str">
        <f>IF($A220="","",IFERROR(ROW(INDEX('Subsidiary TB Converter'!$ED$1:$ED$254,MATCH(TRUE,INDEX(ISNUMBER(SEARCH("x"&amp;A220&amp;"x",'Subsidiary TB Converter'!$ED$1:$ED$254)),0),0))),""))</f>
        <v/>
      </c>
      <c r="I220" s="658" t="str">
        <f t="shared" ca="1" si="3"/>
        <v/>
      </c>
    </row>
    <row r="221" spans="1:9" x14ac:dyDescent="0.25">
      <c r="A221" s="673"/>
      <c r="B221" s="669"/>
      <c r="C221" s="667"/>
      <c r="D221" s="667"/>
      <c r="E221" s="667"/>
      <c r="F221" s="667"/>
      <c r="G221" s="668" t="str">
        <f>IF($A221="","",IFERROR(ROW(INDEX('Subsidiary TB Converter'!$ED$1:$ED$254,MATCH(TRUE,INDEX(ISNUMBER(SEARCH("x"&amp;A221&amp;"x",'Subsidiary TB Converter'!$ED$1:$ED$254)),0),0))),""))</f>
        <v/>
      </c>
      <c r="I221" s="658" t="str">
        <f t="shared" ca="1" si="3"/>
        <v/>
      </c>
    </row>
    <row r="222" spans="1:9" x14ac:dyDescent="0.25">
      <c r="A222" s="673"/>
      <c r="B222" s="669"/>
      <c r="C222" s="667"/>
      <c r="D222" s="667"/>
      <c r="E222" s="667"/>
      <c r="F222" s="667"/>
      <c r="G222" s="668" t="str">
        <f>IF($A222="","",IFERROR(ROW(INDEX('Subsidiary TB Converter'!$ED$1:$ED$254,MATCH(TRUE,INDEX(ISNUMBER(SEARCH("x"&amp;A222&amp;"x",'Subsidiary TB Converter'!$ED$1:$ED$254)),0),0))),""))</f>
        <v/>
      </c>
      <c r="I222" s="658" t="str">
        <f t="shared" ca="1" si="3"/>
        <v/>
      </c>
    </row>
    <row r="223" spans="1:9" x14ac:dyDescent="0.25">
      <c r="A223" s="673"/>
      <c r="B223" s="669"/>
      <c r="C223" s="667"/>
      <c r="D223" s="667"/>
      <c r="E223" s="667"/>
      <c r="F223" s="667"/>
      <c r="G223" s="668" t="str">
        <f>IF($A223="","",IFERROR(ROW(INDEX('Subsidiary TB Converter'!$ED$1:$ED$254,MATCH(TRUE,INDEX(ISNUMBER(SEARCH("x"&amp;A223&amp;"x",'Subsidiary TB Converter'!$ED$1:$ED$254)),0),0))),""))</f>
        <v/>
      </c>
      <c r="I223" s="658" t="str">
        <f t="shared" ca="1" si="3"/>
        <v/>
      </c>
    </row>
    <row r="224" spans="1:9" x14ac:dyDescent="0.25">
      <c r="A224" s="673"/>
      <c r="B224" s="669"/>
      <c r="C224" s="667"/>
      <c r="D224" s="667"/>
      <c r="E224" s="667"/>
      <c r="F224" s="667"/>
      <c r="G224" s="668" t="str">
        <f>IF($A224="","",IFERROR(ROW(INDEX('Subsidiary TB Converter'!$ED$1:$ED$254,MATCH(TRUE,INDEX(ISNUMBER(SEARCH("x"&amp;A224&amp;"x",'Subsidiary TB Converter'!$ED$1:$ED$254)),0),0))),""))</f>
        <v/>
      </c>
      <c r="I224" s="658" t="str">
        <f t="shared" ca="1" si="3"/>
        <v/>
      </c>
    </row>
    <row r="225" spans="1:9" x14ac:dyDescent="0.25">
      <c r="A225" s="673"/>
      <c r="B225" s="669"/>
      <c r="C225" s="667"/>
      <c r="D225" s="667"/>
      <c r="E225" s="667"/>
      <c r="F225" s="667"/>
      <c r="G225" s="668" t="str">
        <f>IF($A225="","",IFERROR(ROW(INDEX('Subsidiary TB Converter'!$ED$1:$ED$254,MATCH(TRUE,INDEX(ISNUMBER(SEARCH("x"&amp;A225&amp;"x",'Subsidiary TB Converter'!$ED$1:$ED$254)),0),0))),""))</f>
        <v/>
      </c>
      <c r="I225" s="658" t="str">
        <f t="shared" ca="1" si="3"/>
        <v/>
      </c>
    </row>
    <row r="226" spans="1:9" x14ac:dyDescent="0.25">
      <c r="A226" s="673"/>
      <c r="B226" s="669"/>
      <c r="C226" s="667"/>
      <c r="D226" s="667"/>
      <c r="E226" s="667"/>
      <c r="F226" s="667"/>
      <c r="G226" s="668" t="str">
        <f>IF($A226="","",IFERROR(ROW(INDEX('Subsidiary TB Converter'!$ED$1:$ED$254,MATCH(TRUE,INDEX(ISNUMBER(SEARCH("x"&amp;A226&amp;"x",'Subsidiary TB Converter'!$ED$1:$ED$254)),0),0))),""))</f>
        <v/>
      </c>
      <c r="I226" s="658" t="str">
        <f t="shared" ca="1" si="3"/>
        <v/>
      </c>
    </row>
    <row r="227" spans="1:9" x14ac:dyDescent="0.25">
      <c r="A227" s="673"/>
      <c r="B227" s="669"/>
      <c r="C227" s="667"/>
      <c r="D227" s="667"/>
      <c r="E227" s="667"/>
      <c r="F227" s="667"/>
      <c r="G227" s="668" t="str">
        <f>IF($A227="","",IFERROR(ROW(INDEX('Subsidiary TB Converter'!$ED$1:$ED$254,MATCH(TRUE,INDEX(ISNUMBER(SEARCH("x"&amp;A227&amp;"x",'Subsidiary TB Converter'!$ED$1:$ED$254)),0),0))),""))</f>
        <v/>
      </c>
      <c r="I227" s="658" t="str">
        <f t="shared" ca="1" si="3"/>
        <v/>
      </c>
    </row>
    <row r="228" spans="1:9" x14ac:dyDescent="0.25">
      <c r="A228" s="673"/>
      <c r="B228" s="669"/>
      <c r="C228" s="667"/>
      <c r="D228" s="667"/>
      <c r="E228" s="667"/>
      <c r="F228" s="667"/>
      <c r="G228" s="668" t="str">
        <f>IF($A228="","",IFERROR(ROW(INDEX('Subsidiary TB Converter'!$ED$1:$ED$254,MATCH(TRUE,INDEX(ISNUMBER(SEARCH("x"&amp;A228&amp;"x",'Subsidiary TB Converter'!$ED$1:$ED$254)),0),0))),""))</f>
        <v/>
      </c>
      <c r="I228" s="658" t="str">
        <f t="shared" ca="1" si="3"/>
        <v/>
      </c>
    </row>
    <row r="229" spans="1:9" x14ac:dyDescent="0.25">
      <c r="A229" s="673"/>
      <c r="B229" s="669"/>
      <c r="C229" s="667"/>
      <c r="D229" s="667"/>
      <c r="E229" s="667"/>
      <c r="F229" s="667"/>
      <c r="G229" s="668" t="str">
        <f>IF($A229="","",IFERROR(ROW(INDEX('Subsidiary TB Converter'!$ED$1:$ED$254,MATCH(TRUE,INDEX(ISNUMBER(SEARCH("x"&amp;A229&amp;"x",'Subsidiary TB Converter'!$ED$1:$ED$254)),0),0))),""))</f>
        <v/>
      </c>
      <c r="I229" s="658" t="str">
        <f t="shared" ca="1" si="3"/>
        <v/>
      </c>
    </row>
    <row r="230" spans="1:9" x14ac:dyDescent="0.25">
      <c r="A230" s="673"/>
      <c r="B230" s="669"/>
      <c r="C230" s="667"/>
      <c r="D230" s="667"/>
      <c r="E230" s="667"/>
      <c r="F230" s="667"/>
      <c r="G230" s="668" t="str">
        <f>IF($A230="","",IFERROR(ROW(INDEX('Subsidiary TB Converter'!$ED$1:$ED$254,MATCH(TRUE,INDEX(ISNUMBER(SEARCH("x"&amp;A230&amp;"x",'Subsidiary TB Converter'!$ED$1:$ED$254)),0),0))),""))</f>
        <v/>
      </c>
      <c r="I230" s="658" t="str">
        <f t="shared" ca="1" si="3"/>
        <v/>
      </c>
    </row>
    <row r="231" spans="1:9" x14ac:dyDescent="0.25">
      <c r="A231" s="673"/>
      <c r="B231" s="60"/>
      <c r="C231" s="667"/>
      <c r="D231" s="667"/>
      <c r="E231" s="667"/>
      <c r="F231" s="667"/>
      <c r="G231" s="668" t="str">
        <f>IF($A231="","",IFERROR(ROW(INDEX('Subsidiary TB Converter'!$ED$1:$ED$254,MATCH(TRUE,INDEX(ISNUMBER(SEARCH("x"&amp;A231&amp;"x",'Subsidiary TB Converter'!$ED$1:$ED$254)),0),0))),""))</f>
        <v/>
      </c>
      <c r="I231" s="658" t="str">
        <f t="shared" ca="1" si="3"/>
        <v/>
      </c>
    </row>
    <row r="232" spans="1:9" x14ac:dyDescent="0.25">
      <c r="A232" s="673"/>
      <c r="B232" s="669"/>
      <c r="C232" s="667"/>
      <c r="D232" s="667"/>
      <c r="E232" s="667"/>
      <c r="F232" s="667"/>
      <c r="G232" s="668" t="str">
        <f>IF($A232="","",IFERROR(ROW(INDEX('Subsidiary TB Converter'!$ED$1:$ED$254,MATCH(TRUE,INDEX(ISNUMBER(SEARCH("x"&amp;A232&amp;"x",'Subsidiary TB Converter'!$ED$1:$ED$254)),0),0))),""))</f>
        <v/>
      </c>
      <c r="I232" s="658" t="str">
        <f t="shared" ca="1" si="3"/>
        <v/>
      </c>
    </row>
    <row r="233" spans="1:9" x14ac:dyDescent="0.25">
      <c r="A233" s="673"/>
      <c r="B233" s="669"/>
      <c r="C233" s="667"/>
      <c r="D233" s="667"/>
      <c r="E233" s="667"/>
      <c r="F233" s="667"/>
      <c r="G233" s="668" t="str">
        <f>IF($A233="","",IFERROR(ROW(INDEX('Subsidiary TB Converter'!$ED$1:$ED$254,MATCH(TRUE,INDEX(ISNUMBER(SEARCH("x"&amp;A233&amp;"x",'Subsidiary TB Converter'!$ED$1:$ED$254)),0),0))),""))</f>
        <v/>
      </c>
      <c r="I233" s="658" t="str">
        <f t="shared" ca="1" si="3"/>
        <v/>
      </c>
    </row>
    <row r="234" spans="1:9" x14ac:dyDescent="0.25">
      <c r="A234" s="673"/>
      <c r="B234" s="669"/>
      <c r="C234" s="667"/>
      <c r="D234" s="667"/>
      <c r="E234" s="667"/>
      <c r="F234" s="667"/>
      <c r="G234" s="668" t="str">
        <f>IF($A234="","",IFERROR(ROW(INDEX('Subsidiary TB Converter'!$ED$1:$ED$254,MATCH(TRUE,INDEX(ISNUMBER(SEARCH("x"&amp;A234&amp;"x",'Subsidiary TB Converter'!$ED$1:$ED$254)),0),0))),""))</f>
        <v/>
      </c>
      <c r="I234" s="658" t="str">
        <f t="shared" ca="1" si="3"/>
        <v/>
      </c>
    </row>
    <row r="235" spans="1:9" x14ac:dyDescent="0.25">
      <c r="A235" s="673"/>
      <c r="B235" s="669"/>
      <c r="C235" s="667"/>
      <c r="D235" s="667"/>
      <c r="E235" s="667"/>
      <c r="F235" s="667"/>
      <c r="G235" s="668" t="str">
        <f>IF($A235="","",IFERROR(ROW(INDEX('Subsidiary TB Converter'!$ED$1:$ED$254,MATCH(TRUE,INDEX(ISNUMBER(SEARCH("x"&amp;A235&amp;"x",'Subsidiary TB Converter'!$ED$1:$ED$254)),0),0))),""))</f>
        <v/>
      </c>
      <c r="I235" s="658" t="str">
        <f t="shared" ca="1" si="3"/>
        <v/>
      </c>
    </row>
    <row r="236" spans="1:9" x14ac:dyDescent="0.25">
      <c r="A236" s="673"/>
      <c r="B236" s="669"/>
      <c r="C236" s="667"/>
      <c r="D236" s="667"/>
      <c r="E236" s="667"/>
      <c r="F236" s="667"/>
      <c r="G236" s="668" t="str">
        <f>IF($A236="","",IFERROR(ROW(INDEX('Subsidiary TB Converter'!$ED$1:$ED$254,MATCH(TRUE,INDEX(ISNUMBER(SEARCH("x"&amp;A236&amp;"x",'Subsidiary TB Converter'!$ED$1:$ED$254)),0),0))),""))</f>
        <v/>
      </c>
      <c r="I236" s="658" t="str">
        <f t="shared" ca="1" si="3"/>
        <v/>
      </c>
    </row>
    <row r="237" spans="1:9" x14ac:dyDescent="0.25">
      <c r="A237" s="673"/>
      <c r="B237" s="669"/>
      <c r="C237" s="667"/>
      <c r="D237" s="667"/>
      <c r="E237" s="667"/>
      <c r="F237" s="667"/>
      <c r="G237" s="668" t="str">
        <f>IF($A237="","",IFERROR(ROW(INDEX('Subsidiary TB Converter'!$ED$1:$ED$254,MATCH(TRUE,INDEX(ISNUMBER(SEARCH("x"&amp;A237&amp;"x",'Subsidiary TB Converter'!$ED$1:$ED$254)),0),0))),""))</f>
        <v/>
      </c>
      <c r="I237" s="658" t="str">
        <f t="shared" ca="1" si="3"/>
        <v/>
      </c>
    </row>
    <row r="238" spans="1:9" x14ac:dyDescent="0.25">
      <c r="A238" s="673"/>
      <c r="B238" s="669"/>
      <c r="C238" s="667"/>
      <c r="D238" s="667"/>
      <c r="E238" s="667"/>
      <c r="F238" s="667"/>
      <c r="G238" s="668" t="str">
        <f>IF($A238="","",IFERROR(ROW(INDEX('Subsidiary TB Converter'!$ED$1:$ED$254,MATCH(TRUE,INDEX(ISNUMBER(SEARCH("x"&amp;A238&amp;"x",'Subsidiary TB Converter'!$ED$1:$ED$254)),0),0))),""))</f>
        <v/>
      </c>
      <c r="I238" s="658" t="str">
        <f t="shared" ca="1" si="3"/>
        <v/>
      </c>
    </row>
    <row r="239" spans="1:9" x14ac:dyDescent="0.25">
      <c r="A239" s="665"/>
      <c r="B239" s="669"/>
      <c r="C239" s="667"/>
      <c r="D239" s="667"/>
      <c r="E239" s="667"/>
      <c r="F239" s="667"/>
      <c r="G239" s="668" t="str">
        <f>IF($A239="","",IFERROR(ROW(INDEX('Subsidiary TB Converter'!$ED$1:$ED$254,MATCH(TRUE,INDEX(ISNUMBER(SEARCH("x"&amp;A239&amp;"x",'Subsidiary TB Converter'!$ED$1:$ED$254)),0),0))),""))</f>
        <v/>
      </c>
      <c r="I239" s="658" t="str">
        <f t="shared" ca="1" si="3"/>
        <v/>
      </c>
    </row>
    <row r="240" spans="1:9" x14ac:dyDescent="0.25">
      <c r="A240" s="673"/>
      <c r="B240" s="669"/>
      <c r="C240" s="667"/>
      <c r="D240" s="667"/>
      <c r="E240" s="667"/>
      <c r="F240" s="667"/>
      <c r="G240" s="668" t="str">
        <f>IF($A240="","",IFERROR(ROW(INDEX('Subsidiary TB Converter'!$ED$1:$ED$254,MATCH(TRUE,INDEX(ISNUMBER(SEARCH("x"&amp;A240&amp;"x",'Subsidiary TB Converter'!$ED$1:$ED$254)),0),0))),""))</f>
        <v/>
      </c>
      <c r="I240" s="658" t="str">
        <f t="shared" ca="1" si="3"/>
        <v/>
      </c>
    </row>
    <row r="241" spans="1:9" x14ac:dyDescent="0.25">
      <c r="A241" s="673"/>
      <c r="B241" s="669"/>
      <c r="C241" s="667"/>
      <c r="D241" s="667"/>
      <c r="E241" s="667"/>
      <c r="F241" s="667"/>
      <c r="G241" s="668" t="str">
        <f>IF($A241="","",IFERROR(ROW(INDEX('Subsidiary TB Converter'!$ED$1:$ED$254,MATCH(TRUE,INDEX(ISNUMBER(SEARCH("x"&amp;A241&amp;"x",'Subsidiary TB Converter'!$ED$1:$ED$254)),0),0))),""))</f>
        <v/>
      </c>
      <c r="I241" s="658" t="str">
        <f t="shared" ca="1" si="3"/>
        <v/>
      </c>
    </row>
    <row r="242" spans="1:9" x14ac:dyDescent="0.25">
      <c r="A242" s="673"/>
      <c r="B242" s="669"/>
      <c r="C242" s="667"/>
      <c r="D242" s="667"/>
      <c r="E242" s="667"/>
      <c r="F242" s="667"/>
      <c r="G242" s="668" t="str">
        <f>IF($A242="","",IFERROR(ROW(INDEX('Subsidiary TB Converter'!$ED$1:$ED$254,MATCH(TRUE,INDEX(ISNUMBER(SEARCH("x"&amp;A242&amp;"x",'Subsidiary TB Converter'!$ED$1:$ED$254)),0),0))),""))</f>
        <v/>
      </c>
      <c r="I242" s="658" t="str">
        <f t="shared" ca="1" si="3"/>
        <v/>
      </c>
    </row>
    <row r="243" spans="1:9" x14ac:dyDescent="0.25">
      <c r="A243" s="673"/>
      <c r="B243" s="669"/>
      <c r="C243" s="667"/>
      <c r="D243" s="667"/>
      <c r="E243" s="667"/>
      <c r="F243" s="667"/>
      <c r="G243" s="668" t="str">
        <f>IF($A243="","",IFERROR(ROW(INDEX('Subsidiary TB Converter'!$ED$1:$ED$254,MATCH(TRUE,INDEX(ISNUMBER(SEARCH("x"&amp;A243&amp;"x",'Subsidiary TB Converter'!$ED$1:$ED$254)),0),0))),""))</f>
        <v/>
      </c>
      <c r="I243" s="658" t="str">
        <f t="shared" ca="1" si="3"/>
        <v/>
      </c>
    </row>
    <row r="244" spans="1:9" x14ac:dyDescent="0.25">
      <c r="A244" s="673"/>
      <c r="B244" s="669"/>
      <c r="C244" s="667"/>
      <c r="D244" s="667"/>
      <c r="E244" s="667"/>
      <c r="F244" s="667"/>
      <c r="G244" s="668" t="str">
        <f>IF($A244="","",IFERROR(ROW(INDEX('Subsidiary TB Converter'!$ED$1:$ED$254,MATCH(TRUE,INDEX(ISNUMBER(SEARCH("x"&amp;A244&amp;"x",'Subsidiary TB Converter'!$ED$1:$ED$254)),0),0))),""))</f>
        <v/>
      </c>
      <c r="I244" s="658" t="str">
        <f t="shared" ca="1" si="3"/>
        <v/>
      </c>
    </row>
    <row r="245" spans="1:9" x14ac:dyDescent="0.25">
      <c r="A245" s="673"/>
      <c r="B245" s="669"/>
      <c r="C245" s="667"/>
      <c r="D245" s="667"/>
      <c r="E245" s="667"/>
      <c r="F245" s="667"/>
      <c r="G245" s="668" t="str">
        <f>IF($A245="","",IFERROR(ROW(INDEX('Subsidiary TB Converter'!$ED$1:$ED$254,MATCH(TRUE,INDEX(ISNUMBER(SEARCH("x"&amp;A245&amp;"x",'Subsidiary TB Converter'!$ED$1:$ED$254)),0),0))),""))</f>
        <v/>
      </c>
      <c r="I245" s="658" t="str">
        <f t="shared" ca="1" si="3"/>
        <v/>
      </c>
    </row>
    <row r="246" spans="1:9" x14ac:dyDescent="0.25">
      <c r="A246" s="673"/>
      <c r="B246" s="669"/>
      <c r="C246" s="667"/>
      <c r="D246" s="667"/>
      <c r="E246" s="667"/>
      <c r="F246" s="667"/>
      <c r="G246" s="668" t="str">
        <f>IF($A246="","",IFERROR(ROW(INDEX('Subsidiary TB Converter'!$ED$1:$ED$254,MATCH(TRUE,INDEX(ISNUMBER(SEARCH("x"&amp;A246&amp;"x",'Subsidiary TB Converter'!$ED$1:$ED$254)),0),0))),""))</f>
        <v/>
      </c>
      <c r="I246" s="658" t="str">
        <f t="shared" ca="1" si="3"/>
        <v/>
      </c>
    </row>
    <row r="247" spans="1:9" x14ac:dyDescent="0.25">
      <c r="A247" s="673"/>
      <c r="B247" s="669"/>
      <c r="C247" s="667"/>
      <c r="D247" s="667"/>
      <c r="E247" s="667"/>
      <c r="F247" s="667"/>
      <c r="G247" s="668" t="str">
        <f>IF($A247="","",IFERROR(ROW(INDEX('Subsidiary TB Converter'!$ED$1:$ED$254,MATCH(TRUE,INDEX(ISNUMBER(SEARCH("x"&amp;A247&amp;"x",'Subsidiary TB Converter'!$ED$1:$ED$254)),0),0))),""))</f>
        <v/>
      </c>
      <c r="I247" s="658" t="str">
        <f t="shared" ca="1" si="3"/>
        <v/>
      </c>
    </row>
    <row r="248" spans="1:9" x14ac:dyDescent="0.25">
      <c r="A248" s="673"/>
      <c r="B248" s="669"/>
      <c r="C248" s="667"/>
      <c r="D248" s="667"/>
      <c r="E248" s="667"/>
      <c r="F248" s="667"/>
      <c r="G248" s="668" t="str">
        <f>IF($A248="","",IFERROR(ROW(INDEX('Subsidiary TB Converter'!$ED$1:$ED$254,MATCH(TRUE,INDEX(ISNUMBER(SEARCH("x"&amp;A248&amp;"x",'Subsidiary TB Converter'!$ED$1:$ED$254)),0),0))),""))</f>
        <v/>
      </c>
      <c r="I248" s="658" t="str">
        <f t="shared" ca="1" si="3"/>
        <v/>
      </c>
    </row>
    <row r="249" spans="1:9" x14ac:dyDescent="0.25">
      <c r="A249" s="673"/>
      <c r="B249" s="669"/>
      <c r="C249" s="667"/>
      <c r="D249" s="667"/>
      <c r="E249" s="667"/>
      <c r="F249" s="667"/>
      <c r="G249" s="668" t="str">
        <f>IF($A249="","",IFERROR(ROW(INDEX('Subsidiary TB Converter'!$ED$1:$ED$254,MATCH(TRUE,INDEX(ISNUMBER(SEARCH("x"&amp;A249&amp;"x",'Subsidiary TB Converter'!$ED$1:$ED$254)),0),0))),""))</f>
        <v/>
      </c>
      <c r="I249" s="658" t="str">
        <f t="shared" ca="1" si="3"/>
        <v/>
      </c>
    </row>
    <row r="250" spans="1:9" x14ac:dyDescent="0.25">
      <c r="A250" s="673"/>
      <c r="B250" s="669"/>
      <c r="C250" s="667"/>
      <c r="D250" s="667"/>
      <c r="E250" s="667"/>
      <c r="F250" s="667"/>
      <c r="G250" s="668" t="str">
        <f>IF($A250="","",IFERROR(ROW(INDEX('Subsidiary TB Converter'!$ED$1:$ED$254,MATCH(TRUE,INDEX(ISNUMBER(SEARCH("x"&amp;A250&amp;"x",'Subsidiary TB Converter'!$ED$1:$ED$254)),0),0))),""))</f>
        <v/>
      </c>
      <c r="I250" s="658" t="str">
        <f t="shared" ca="1" si="3"/>
        <v/>
      </c>
    </row>
    <row r="251" spans="1:9" x14ac:dyDescent="0.25">
      <c r="A251" s="673"/>
      <c r="B251" s="669"/>
      <c r="C251" s="667"/>
      <c r="D251" s="667"/>
      <c r="E251" s="667"/>
      <c r="F251" s="667"/>
      <c r="G251" s="668" t="str">
        <f>IF($A251="","",IFERROR(ROW(INDEX('Subsidiary TB Converter'!$ED$1:$ED$254,MATCH(TRUE,INDEX(ISNUMBER(SEARCH("x"&amp;A251&amp;"x",'Subsidiary TB Converter'!$ED$1:$ED$254)),0),0))),""))</f>
        <v/>
      </c>
      <c r="I251" s="658" t="str">
        <f t="shared" ca="1" si="3"/>
        <v/>
      </c>
    </row>
    <row r="252" spans="1:9" x14ac:dyDescent="0.25">
      <c r="A252" s="673"/>
      <c r="B252" s="669"/>
      <c r="C252" s="667"/>
      <c r="D252" s="667"/>
      <c r="E252" s="667"/>
      <c r="F252" s="667"/>
      <c r="G252" s="668" t="str">
        <f>IF($A252="","",IFERROR(ROW(INDEX('Subsidiary TB Converter'!$ED$1:$ED$254,MATCH(TRUE,INDEX(ISNUMBER(SEARCH("x"&amp;A252&amp;"x",'Subsidiary TB Converter'!$ED$1:$ED$254)),0),0))),""))</f>
        <v/>
      </c>
      <c r="I252" s="658" t="str">
        <f t="shared" ca="1" si="3"/>
        <v/>
      </c>
    </row>
    <row r="253" spans="1:9" x14ac:dyDescent="0.25">
      <c r="A253" s="674"/>
      <c r="B253" s="674"/>
      <c r="C253" s="675"/>
      <c r="D253" s="675"/>
      <c r="E253" s="675"/>
      <c r="F253" s="675"/>
      <c r="G253" s="668" t="str">
        <f>IF($A253="","",IFERROR(ROW(INDEX('Subsidiary TB Converter'!$ED$1:$ED$254,MATCH(TRUE,INDEX(ISNUMBER(SEARCH("x"&amp;A253&amp;"x",'Subsidiary TB Converter'!$ED$1:$ED$254)),0),0))),""))</f>
        <v/>
      </c>
      <c r="I253" s="658" t="str">
        <f t="shared" ca="1" si="3"/>
        <v/>
      </c>
    </row>
    <row r="254" spans="1:9" x14ac:dyDescent="0.25">
      <c r="A254" s="674"/>
      <c r="B254" s="674"/>
      <c r="C254" s="675"/>
      <c r="D254" s="675"/>
      <c r="E254" s="675"/>
      <c r="F254" s="675"/>
      <c r="G254" s="668" t="str">
        <f>IF($A254="","",IFERROR(ROW(INDEX('Subsidiary TB Converter'!$ED$1:$ED$254,MATCH(TRUE,INDEX(ISNUMBER(SEARCH("x"&amp;A254&amp;"x",'Subsidiary TB Converter'!$ED$1:$ED$254)),0),0))),""))</f>
        <v/>
      </c>
      <c r="I254" s="658" t="str">
        <f t="shared" ca="1" si="3"/>
        <v/>
      </c>
    </row>
    <row r="255" spans="1:9" x14ac:dyDescent="0.25">
      <c r="A255" s="674"/>
      <c r="B255" s="674"/>
      <c r="C255" s="675"/>
      <c r="D255" s="675"/>
      <c r="E255" s="675"/>
      <c r="F255" s="675"/>
      <c r="G255" s="668" t="str">
        <f>IF($A255="","",IFERROR(ROW(INDEX('Subsidiary TB Converter'!$ED$1:$ED$254,MATCH(TRUE,INDEX(ISNUMBER(SEARCH("x"&amp;A255&amp;"x",'Subsidiary TB Converter'!$ED$1:$ED$254)),0),0))),""))</f>
        <v/>
      </c>
      <c r="I255" s="658" t="str">
        <f t="shared" ca="1" si="3"/>
        <v/>
      </c>
    </row>
    <row r="256" spans="1:9" x14ac:dyDescent="0.25">
      <c r="A256" s="674"/>
      <c r="B256" s="674"/>
      <c r="C256" s="675"/>
      <c r="D256" s="675"/>
      <c r="E256" s="675"/>
      <c r="F256" s="675"/>
      <c r="G256" s="668" t="str">
        <f>IF($A256="","",IFERROR(ROW(INDEX('Subsidiary TB Converter'!$ED$1:$ED$254,MATCH(TRUE,INDEX(ISNUMBER(SEARCH("x"&amp;A256&amp;"x",'Subsidiary TB Converter'!$ED$1:$ED$254)),0),0))),""))</f>
        <v/>
      </c>
      <c r="I256" s="658" t="str">
        <f t="shared" ca="1" si="3"/>
        <v/>
      </c>
    </row>
    <row r="257" spans="1:9" x14ac:dyDescent="0.25">
      <c r="A257" s="674"/>
      <c r="B257" s="674"/>
      <c r="C257" s="675"/>
      <c r="D257" s="675"/>
      <c r="E257" s="675"/>
      <c r="F257" s="675"/>
      <c r="G257" s="668" t="str">
        <f>IF($A257="","",IFERROR(ROW(INDEX('Subsidiary TB Converter'!$ED$1:$ED$254,MATCH(TRUE,INDEX(ISNUMBER(SEARCH("x"&amp;A257&amp;"x",'Subsidiary TB Converter'!$ED$1:$ED$254)),0),0))),""))</f>
        <v/>
      </c>
      <c r="I257" s="658" t="str">
        <f t="shared" ca="1" si="3"/>
        <v/>
      </c>
    </row>
    <row r="258" spans="1:9" x14ac:dyDescent="0.25">
      <c r="A258" s="674"/>
      <c r="B258" s="674"/>
      <c r="C258" s="675"/>
      <c r="D258" s="675"/>
      <c r="E258" s="675"/>
      <c r="F258" s="675"/>
      <c r="G258" s="668" t="str">
        <f>IF($A258="","",IFERROR(ROW(INDEX('Subsidiary TB Converter'!$ED$1:$ED$254,MATCH(TRUE,INDEX(ISNUMBER(SEARCH("x"&amp;A258&amp;"x",'Subsidiary TB Converter'!$ED$1:$ED$254)),0),0))),""))</f>
        <v/>
      </c>
      <c r="I258" s="658" t="str">
        <f t="shared" ca="1" si="3"/>
        <v/>
      </c>
    </row>
    <row r="259" spans="1:9" x14ac:dyDescent="0.25">
      <c r="A259" s="674"/>
      <c r="B259" s="674"/>
      <c r="C259" s="675"/>
      <c r="D259" s="675"/>
      <c r="E259" s="675"/>
      <c r="F259" s="675"/>
      <c r="G259" s="668" t="str">
        <f>IF($A259="","",IFERROR(ROW(INDEX('Subsidiary TB Converter'!$ED$1:$ED$254,MATCH(TRUE,INDEX(ISNUMBER(SEARCH("x"&amp;A259&amp;"x",'Subsidiary TB Converter'!$ED$1:$ED$254)),0),0))),""))</f>
        <v/>
      </c>
      <c r="I259" s="658" t="str">
        <f t="shared" ref="I259:I322" ca="1" si="4">IF(AND($G259="",$A259=""),"",IF(AND($G259="",$A259&lt;&gt;""),"Missing from Converter Sheet",INDIRECT("'"&amp;$J$3&amp;"'!B"&amp;G259)))</f>
        <v/>
      </c>
    </row>
    <row r="260" spans="1:9" x14ac:dyDescent="0.25">
      <c r="A260" s="674"/>
      <c r="B260" s="674"/>
      <c r="C260" s="675"/>
      <c r="D260" s="675"/>
      <c r="E260" s="675"/>
      <c r="F260" s="675"/>
      <c r="G260" s="668" t="str">
        <f>IF($A260="","",IFERROR(ROW(INDEX('Subsidiary TB Converter'!$ED$1:$ED$254,MATCH(TRUE,INDEX(ISNUMBER(SEARCH("x"&amp;A260&amp;"x",'Subsidiary TB Converter'!$ED$1:$ED$254)),0),0))),""))</f>
        <v/>
      </c>
      <c r="I260" s="658" t="str">
        <f t="shared" ca="1" si="4"/>
        <v/>
      </c>
    </row>
    <row r="261" spans="1:9" x14ac:dyDescent="0.25">
      <c r="A261" s="674"/>
      <c r="B261" s="674"/>
      <c r="C261" s="675"/>
      <c r="D261" s="675"/>
      <c r="E261" s="675"/>
      <c r="F261" s="675"/>
      <c r="G261" s="668" t="str">
        <f>IF($A261="","",IFERROR(ROW(INDEX('Subsidiary TB Converter'!$ED$1:$ED$254,MATCH(TRUE,INDEX(ISNUMBER(SEARCH("x"&amp;A261&amp;"x",'Subsidiary TB Converter'!$ED$1:$ED$254)),0),0))),""))</f>
        <v/>
      </c>
      <c r="I261" s="658" t="str">
        <f t="shared" ca="1" si="4"/>
        <v/>
      </c>
    </row>
    <row r="262" spans="1:9" x14ac:dyDescent="0.25">
      <c r="A262" s="674"/>
      <c r="B262" s="674"/>
      <c r="C262" s="675"/>
      <c r="D262" s="675"/>
      <c r="E262" s="675"/>
      <c r="F262" s="675"/>
      <c r="G262" s="668" t="str">
        <f>IF($A262="","",IFERROR(ROW(INDEX('Subsidiary TB Converter'!$ED$1:$ED$254,MATCH(TRUE,INDEX(ISNUMBER(SEARCH("x"&amp;A262&amp;"x",'Subsidiary TB Converter'!$ED$1:$ED$254)),0),0))),""))</f>
        <v/>
      </c>
      <c r="I262" s="658" t="str">
        <f t="shared" ca="1" si="4"/>
        <v/>
      </c>
    </row>
    <row r="263" spans="1:9" x14ac:dyDescent="0.25">
      <c r="A263" s="674"/>
      <c r="B263" s="674"/>
      <c r="C263" s="675"/>
      <c r="D263" s="675"/>
      <c r="E263" s="675"/>
      <c r="F263" s="675"/>
      <c r="G263" s="668" t="str">
        <f>IF($A263="","",IFERROR(ROW(INDEX('Subsidiary TB Converter'!$ED$1:$ED$254,MATCH(TRUE,INDEX(ISNUMBER(SEARCH("x"&amp;A263&amp;"x",'Subsidiary TB Converter'!$ED$1:$ED$254)),0),0))),""))</f>
        <v/>
      </c>
      <c r="I263" s="658" t="str">
        <f t="shared" ca="1" si="4"/>
        <v/>
      </c>
    </row>
    <row r="264" spans="1:9" x14ac:dyDescent="0.25">
      <c r="A264" s="674"/>
      <c r="B264" s="674"/>
      <c r="C264" s="675"/>
      <c r="D264" s="675"/>
      <c r="E264" s="675"/>
      <c r="F264" s="675"/>
      <c r="G264" s="668" t="str">
        <f>IF($A264="","",IFERROR(ROW(INDEX('Subsidiary TB Converter'!$ED$1:$ED$254,MATCH(TRUE,INDEX(ISNUMBER(SEARCH("x"&amp;A264&amp;"x",'Subsidiary TB Converter'!$ED$1:$ED$254)),0),0))),""))</f>
        <v/>
      </c>
      <c r="I264" s="658" t="str">
        <f t="shared" ca="1" si="4"/>
        <v/>
      </c>
    </row>
    <row r="265" spans="1:9" x14ac:dyDescent="0.25">
      <c r="A265" s="674"/>
      <c r="B265" s="674"/>
      <c r="C265" s="675"/>
      <c r="D265" s="675"/>
      <c r="E265" s="675"/>
      <c r="F265" s="675"/>
      <c r="G265" s="668" t="str">
        <f>IF($A265="","",IFERROR(ROW(INDEX('Subsidiary TB Converter'!$ED$1:$ED$254,MATCH(TRUE,INDEX(ISNUMBER(SEARCH("x"&amp;A265&amp;"x",'Subsidiary TB Converter'!$ED$1:$ED$254)),0),0))),""))</f>
        <v/>
      </c>
      <c r="I265" s="658" t="str">
        <f t="shared" ca="1" si="4"/>
        <v/>
      </c>
    </row>
    <row r="266" spans="1:9" x14ac:dyDescent="0.25">
      <c r="A266" s="674"/>
      <c r="B266" s="674"/>
      <c r="C266" s="675"/>
      <c r="D266" s="675"/>
      <c r="E266" s="675"/>
      <c r="F266" s="675"/>
      <c r="G266" s="668" t="str">
        <f>IF($A266="","",IFERROR(ROW(INDEX('Subsidiary TB Converter'!$ED$1:$ED$254,MATCH(TRUE,INDEX(ISNUMBER(SEARCH("x"&amp;A266&amp;"x",'Subsidiary TB Converter'!$ED$1:$ED$254)),0),0))),""))</f>
        <v/>
      </c>
      <c r="I266" s="658" t="str">
        <f t="shared" ca="1" si="4"/>
        <v/>
      </c>
    </row>
    <row r="267" spans="1:9" x14ac:dyDescent="0.25">
      <c r="A267" s="674"/>
      <c r="B267" s="674"/>
      <c r="C267" s="675"/>
      <c r="D267" s="675"/>
      <c r="E267" s="675"/>
      <c r="F267" s="675"/>
      <c r="G267" s="668" t="str">
        <f>IF($A267="","",IFERROR(ROW(INDEX('Subsidiary TB Converter'!$ED$1:$ED$254,MATCH(TRUE,INDEX(ISNUMBER(SEARCH("x"&amp;A267&amp;"x",'Subsidiary TB Converter'!$ED$1:$ED$254)),0),0))),""))</f>
        <v/>
      </c>
      <c r="I267" s="658" t="str">
        <f t="shared" ca="1" si="4"/>
        <v/>
      </c>
    </row>
    <row r="268" spans="1:9" x14ac:dyDescent="0.25">
      <c r="A268" s="674"/>
      <c r="B268" s="674"/>
      <c r="C268" s="675"/>
      <c r="D268" s="675"/>
      <c r="E268" s="675"/>
      <c r="F268" s="675"/>
      <c r="G268" s="668" t="str">
        <f>IF($A268="","",IFERROR(ROW(INDEX('Subsidiary TB Converter'!$ED$1:$ED$254,MATCH(TRUE,INDEX(ISNUMBER(SEARCH("x"&amp;A268&amp;"x",'Subsidiary TB Converter'!$ED$1:$ED$254)),0),0))),""))</f>
        <v/>
      </c>
      <c r="I268" s="658" t="str">
        <f t="shared" ca="1" si="4"/>
        <v/>
      </c>
    </row>
    <row r="269" spans="1:9" x14ac:dyDescent="0.25">
      <c r="A269" s="674"/>
      <c r="B269" s="674"/>
      <c r="C269" s="675"/>
      <c r="D269" s="675"/>
      <c r="E269" s="675"/>
      <c r="F269" s="675"/>
      <c r="G269" s="668" t="str">
        <f>IF($A269="","",IFERROR(ROW(INDEX('Subsidiary TB Converter'!$ED$1:$ED$254,MATCH(TRUE,INDEX(ISNUMBER(SEARCH("x"&amp;A269&amp;"x",'Subsidiary TB Converter'!$ED$1:$ED$254)),0),0))),""))</f>
        <v/>
      </c>
      <c r="I269" s="658" t="str">
        <f t="shared" ca="1" si="4"/>
        <v/>
      </c>
    </row>
    <row r="270" spans="1:9" x14ac:dyDescent="0.25">
      <c r="A270" s="674"/>
      <c r="B270" s="674"/>
      <c r="C270" s="675"/>
      <c r="D270" s="675"/>
      <c r="E270" s="675"/>
      <c r="F270" s="675"/>
      <c r="G270" s="668" t="str">
        <f>IF($A270="","",IFERROR(ROW(INDEX('Subsidiary TB Converter'!$ED$1:$ED$254,MATCH(TRUE,INDEX(ISNUMBER(SEARCH("x"&amp;A270&amp;"x",'Subsidiary TB Converter'!$ED$1:$ED$254)),0),0))),""))</f>
        <v/>
      </c>
      <c r="I270" s="658" t="str">
        <f t="shared" ca="1" si="4"/>
        <v/>
      </c>
    </row>
    <row r="271" spans="1:9" x14ac:dyDescent="0.25">
      <c r="A271" s="674"/>
      <c r="B271" s="674"/>
      <c r="C271" s="675"/>
      <c r="D271" s="675"/>
      <c r="E271" s="675"/>
      <c r="F271" s="675"/>
      <c r="G271" s="668" t="str">
        <f>IF($A271="","",IFERROR(ROW(INDEX('Subsidiary TB Converter'!$ED$1:$ED$254,MATCH(TRUE,INDEX(ISNUMBER(SEARCH("x"&amp;A271&amp;"x",'Subsidiary TB Converter'!$ED$1:$ED$254)),0),0))),""))</f>
        <v/>
      </c>
      <c r="I271" s="658" t="str">
        <f t="shared" ca="1" si="4"/>
        <v/>
      </c>
    </row>
    <row r="272" spans="1:9" x14ac:dyDescent="0.25">
      <c r="A272" s="674"/>
      <c r="B272" s="674"/>
      <c r="C272" s="675"/>
      <c r="D272" s="675"/>
      <c r="E272" s="675"/>
      <c r="F272" s="675"/>
      <c r="G272" s="668" t="str">
        <f>IF($A272="","",IFERROR(ROW(INDEX('Subsidiary TB Converter'!$ED$1:$ED$254,MATCH(TRUE,INDEX(ISNUMBER(SEARCH("x"&amp;A272&amp;"x",'Subsidiary TB Converter'!$ED$1:$ED$254)),0),0))),""))</f>
        <v/>
      </c>
      <c r="I272" s="658" t="str">
        <f t="shared" ca="1" si="4"/>
        <v/>
      </c>
    </row>
    <row r="273" spans="1:9" x14ac:dyDescent="0.25">
      <c r="A273" s="674"/>
      <c r="B273" s="674"/>
      <c r="C273" s="675"/>
      <c r="D273" s="675"/>
      <c r="E273" s="675"/>
      <c r="F273" s="675"/>
      <c r="G273" s="668" t="str">
        <f>IF($A273="","",IFERROR(ROW(INDEX('Subsidiary TB Converter'!$ED$1:$ED$254,MATCH(TRUE,INDEX(ISNUMBER(SEARCH("x"&amp;A273&amp;"x",'Subsidiary TB Converter'!$ED$1:$ED$254)),0),0))),""))</f>
        <v/>
      </c>
      <c r="I273" s="658" t="str">
        <f t="shared" ca="1" si="4"/>
        <v/>
      </c>
    </row>
    <row r="274" spans="1:9" x14ac:dyDescent="0.25">
      <c r="A274" s="674"/>
      <c r="B274" s="674"/>
      <c r="C274" s="675"/>
      <c r="D274" s="675"/>
      <c r="E274" s="675"/>
      <c r="F274" s="675"/>
      <c r="G274" s="668" t="str">
        <f>IF($A274="","",IFERROR(ROW(INDEX('Subsidiary TB Converter'!$ED$1:$ED$254,MATCH(TRUE,INDEX(ISNUMBER(SEARCH("x"&amp;A274&amp;"x",'Subsidiary TB Converter'!$ED$1:$ED$254)),0),0))),""))</f>
        <v/>
      </c>
      <c r="I274" s="658" t="str">
        <f t="shared" ca="1" si="4"/>
        <v/>
      </c>
    </row>
    <row r="275" spans="1:9" x14ac:dyDescent="0.25">
      <c r="A275" s="674"/>
      <c r="B275" s="674"/>
      <c r="C275" s="675"/>
      <c r="D275" s="675"/>
      <c r="E275" s="675"/>
      <c r="F275" s="675"/>
      <c r="G275" s="668" t="str">
        <f>IF($A275="","",IFERROR(ROW(INDEX('Subsidiary TB Converter'!$ED$1:$ED$254,MATCH(TRUE,INDEX(ISNUMBER(SEARCH("x"&amp;A275&amp;"x",'Subsidiary TB Converter'!$ED$1:$ED$254)),0),0))),""))</f>
        <v/>
      </c>
      <c r="I275" s="658" t="str">
        <f t="shared" ca="1" si="4"/>
        <v/>
      </c>
    </row>
    <row r="276" spans="1:9" x14ac:dyDescent="0.25">
      <c r="A276" s="674"/>
      <c r="B276" s="674"/>
      <c r="C276" s="675"/>
      <c r="D276" s="675"/>
      <c r="E276" s="675"/>
      <c r="F276" s="675"/>
      <c r="G276" s="668" t="str">
        <f>IF($A276="","",IFERROR(ROW(INDEX('Subsidiary TB Converter'!$ED$1:$ED$254,MATCH(TRUE,INDEX(ISNUMBER(SEARCH("x"&amp;A276&amp;"x",'Subsidiary TB Converter'!$ED$1:$ED$254)),0),0))),""))</f>
        <v/>
      </c>
      <c r="I276" s="658" t="str">
        <f t="shared" ca="1" si="4"/>
        <v/>
      </c>
    </row>
    <row r="277" spans="1:9" x14ac:dyDescent="0.25">
      <c r="A277" s="674"/>
      <c r="B277" s="674"/>
      <c r="C277" s="675"/>
      <c r="D277" s="675"/>
      <c r="E277" s="675"/>
      <c r="F277" s="675"/>
      <c r="G277" s="668" t="str">
        <f>IF($A277="","",IFERROR(ROW(INDEX('Subsidiary TB Converter'!$ED$1:$ED$254,MATCH(TRUE,INDEX(ISNUMBER(SEARCH("x"&amp;A277&amp;"x",'Subsidiary TB Converter'!$ED$1:$ED$254)),0),0))),""))</f>
        <v/>
      </c>
      <c r="I277" s="658" t="str">
        <f t="shared" ca="1" si="4"/>
        <v/>
      </c>
    </row>
    <row r="278" spans="1:9" x14ac:dyDescent="0.25">
      <c r="A278" s="674"/>
      <c r="B278" s="674"/>
      <c r="C278" s="675"/>
      <c r="D278" s="675"/>
      <c r="E278" s="675"/>
      <c r="F278" s="675"/>
      <c r="G278" s="668" t="str">
        <f>IF($A278="","",IFERROR(ROW(INDEX('Subsidiary TB Converter'!$ED$1:$ED$254,MATCH(TRUE,INDEX(ISNUMBER(SEARCH("x"&amp;A278&amp;"x",'Subsidiary TB Converter'!$ED$1:$ED$254)),0),0))),""))</f>
        <v/>
      </c>
      <c r="I278" s="658" t="str">
        <f t="shared" ca="1" si="4"/>
        <v/>
      </c>
    </row>
    <row r="279" spans="1:9" x14ac:dyDescent="0.25">
      <c r="A279" s="674"/>
      <c r="B279" s="674"/>
      <c r="C279" s="675"/>
      <c r="D279" s="675"/>
      <c r="E279" s="675"/>
      <c r="F279" s="675"/>
      <c r="G279" s="668" t="str">
        <f>IF($A279="","",IFERROR(ROW(INDEX('Subsidiary TB Converter'!$ED$1:$ED$254,MATCH(TRUE,INDEX(ISNUMBER(SEARCH("x"&amp;A279&amp;"x",'Subsidiary TB Converter'!$ED$1:$ED$254)),0),0))),""))</f>
        <v/>
      </c>
      <c r="I279" s="658" t="str">
        <f t="shared" ca="1" si="4"/>
        <v/>
      </c>
    </row>
    <row r="280" spans="1:9" x14ac:dyDescent="0.25">
      <c r="A280" s="674"/>
      <c r="B280" s="674"/>
      <c r="C280" s="675"/>
      <c r="D280" s="675"/>
      <c r="E280" s="675"/>
      <c r="F280" s="675"/>
      <c r="G280" s="668" t="str">
        <f>IF($A280="","",IFERROR(ROW(INDEX('Subsidiary TB Converter'!$ED$1:$ED$254,MATCH(TRUE,INDEX(ISNUMBER(SEARCH("x"&amp;A280&amp;"x",'Subsidiary TB Converter'!$ED$1:$ED$254)),0),0))),""))</f>
        <v/>
      </c>
      <c r="I280" s="658" t="str">
        <f t="shared" ca="1" si="4"/>
        <v/>
      </c>
    </row>
    <row r="281" spans="1:9" x14ac:dyDescent="0.25">
      <c r="A281" s="674"/>
      <c r="B281" s="674"/>
      <c r="C281" s="675"/>
      <c r="D281" s="675"/>
      <c r="E281" s="675"/>
      <c r="F281" s="675"/>
      <c r="G281" s="668" t="str">
        <f>IF($A281="","",IFERROR(ROW(INDEX('Subsidiary TB Converter'!$ED$1:$ED$254,MATCH(TRUE,INDEX(ISNUMBER(SEARCH("x"&amp;A281&amp;"x",'Subsidiary TB Converter'!$ED$1:$ED$254)),0),0))),""))</f>
        <v/>
      </c>
      <c r="I281" s="658" t="str">
        <f t="shared" ca="1" si="4"/>
        <v/>
      </c>
    </row>
    <row r="282" spans="1:9" x14ac:dyDescent="0.25">
      <c r="A282" s="674"/>
      <c r="B282" s="674"/>
      <c r="C282" s="675"/>
      <c r="D282" s="675"/>
      <c r="E282" s="675"/>
      <c r="F282" s="675"/>
      <c r="G282" s="668" t="str">
        <f>IF($A282="","",IFERROR(ROW(INDEX('Subsidiary TB Converter'!$ED$1:$ED$254,MATCH(TRUE,INDEX(ISNUMBER(SEARCH("x"&amp;A282&amp;"x",'Subsidiary TB Converter'!$ED$1:$ED$254)),0),0))),""))</f>
        <v/>
      </c>
      <c r="I282" s="658" t="str">
        <f t="shared" ca="1" si="4"/>
        <v/>
      </c>
    </row>
    <row r="283" spans="1:9" x14ac:dyDescent="0.25">
      <c r="A283" s="674"/>
      <c r="B283" s="674"/>
      <c r="C283" s="675"/>
      <c r="D283" s="675"/>
      <c r="E283" s="675"/>
      <c r="F283" s="675"/>
      <c r="G283" s="668" t="str">
        <f>IF($A283="","",IFERROR(ROW(INDEX('Subsidiary TB Converter'!$ED$1:$ED$254,MATCH(TRUE,INDEX(ISNUMBER(SEARCH("x"&amp;A283&amp;"x",'Subsidiary TB Converter'!$ED$1:$ED$254)),0),0))),""))</f>
        <v/>
      </c>
      <c r="I283" s="658" t="str">
        <f t="shared" ca="1" si="4"/>
        <v/>
      </c>
    </row>
    <row r="284" spans="1:9" x14ac:dyDescent="0.25">
      <c r="A284" s="674"/>
      <c r="B284" s="674"/>
      <c r="C284" s="675"/>
      <c r="D284" s="675"/>
      <c r="E284" s="675"/>
      <c r="F284" s="675"/>
      <c r="G284" s="668" t="str">
        <f>IF($A284="","",IFERROR(ROW(INDEX('Subsidiary TB Converter'!$ED$1:$ED$254,MATCH(TRUE,INDEX(ISNUMBER(SEARCH("x"&amp;A284&amp;"x",'Subsidiary TB Converter'!$ED$1:$ED$254)),0),0))),""))</f>
        <v/>
      </c>
      <c r="I284" s="658" t="str">
        <f t="shared" ca="1" si="4"/>
        <v/>
      </c>
    </row>
    <row r="285" spans="1:9" x14ac:dyDescent="0.25">
      <c r="A285" s="674"/>
      <c r="B285" s="674"/>
      <c r="C285" s="675"/>
      <c r="D285" s="675"/>
      <c r="E285" s="675"/>
      <c r="F285" s="675"/>
      <c r="G285" s="668" t="str">
        <f>IF($A285="","",IFERROR(ROW(INDEX('Subsidiary TB Converter'!$ED$1:$ED$254,MATCH(TRUE,INDEX(ISNUMBER(SEARCH("x"&amp;A285&amp;"x",'Subsidiary TB Converter'!$ED$1:$ED$254)),0),0))),""))</f>
        <v/>
      </c>
      <c r="I285" s="658" t="str">
        <f t="shared" ca="1" si="4"/>
        <v/>
      </c>
    </row>
    <row r="286" spans="1:9" x14ac:dyDescent="0.25">
      <c r="A286" s="674"/>
      <c r="B286" s="674"/>
      <c r="C286" s="675"/>
      <c r="D286" s="675"/>
      <c r="E286" s="675"/>
      <c r="F286" s="675"/>
      <c r="G286" s="668" t="str">
        <f>IF($A286="","",IFERROR(ROW(INDEX('Subsidiary TB Converter'!$ED$1:$ED$254,MATCH(TRUE,INDEX(ISNUMBER(SEARCH("x"&amp;A286&amp;"x",'Subsidiary TB Converter'!$ED$1:$ED$254)),0),0))),""))</f>
        <v/>
      </c>
      <c r="I286" s="658" t="str">
        <f t="shared" ca="1" si="4"/>
        <v/>
      </c>
    </row>
    <row r="287" spans="1:9" x14ac:dyDescent="0.25">
      <c r="A287" s="674"/>
      <c r="B287" s="674"/>
      <c r="C287" s="675"/>
      <c r="D287" s="675"/>
      <c r="E287" s="675"/>
      <c r="F287" s="675"/>
      <c r="G287" s="668" t="str">
        <f>IF($A287="","",IFERROR(ROW(INDEX('Subsidiary TB Converter'!$ED$1:$ED$254,MATCH(TRUE,INDEX(ISNUMBER(SEARCH("x"&amp;A287&amp;"x",'Subsidiary TB Converter'!$ED$1:$ED$254)),0),0))),""))</f>
        <v/>
      </c>
      <c r="I287" s="658" t="str">
        <f t="shared" ca="1" si="4"/>
        <v/>
      </c>
    </row>
    <row r="288" spans="1:9" x14ac:dyDescent="0.25">
      <c r="A288" s="674"/>
      <c r="B288" s="674"/>
      <c r="C288" s="675"/>
      <c r="D288" s="675"/>
      <c r="E288" s="675"/>
      <c r="F288" s="675"/>
      <c r="G288" s="668" t="str">
        <f>IF($A288="","",IFERROR(ROW(INDEX('Subsidiary TB Converter'!$ED$1:$ED$254,MATCH(TRUE,INDEX(ISNUMBER(SEARCH("x"&amp;A288&amp;"x",'Subsidiary TB Converter'!$ED$1:$ED$254)),0),0))),""))</f>
        <v/>
      </c>
      <c r="I288" s="658" t="str">
        <f t="shared" ca="1" si="4"/>
        <v/>
      </c>
    </row>
    <row r="289" spans="1:9" x14ac:dyDescent="0.25">
      <c r="A289" s="674"/>
      <c r="B289" s="674"/>
      <c r="C289" s="675"/>
      <c r="D289" s="675"/>
      <c r="E289" s="675"/>
      <c r="F289" s="675"/>
      <c r="G289" s="668" t="str">
        <f>IF($A289="","",IFERROR(ROW(INDEX('Subsidiary TB Converter'!$ED$1:$ED$254,MATCH(TRUE,INDEX(ISNUMBER(SEARCH("x"&amp;A289&amp;"x",'Subsidiary TB Converter'!$ED$1:$ED$254)),0),0))),""))</f>
        <v/>
      </c>
      <c r="I289" s="658" t="str">
        <f t="shared" ca="1" si="4"/>
        <v/>
      </c>
    </row>
    <row r="290" spans="1:9" x14ac:dyDescent="0.25">
      <c r="A290" s="674"/>
      <c r="B290" s="674"/>
      <c r="C290" s="675"/>
      <c r="D290" s="675"/>
      <c r="E290" s="675"/>
      <c r="F290" s="675"/>
      <c r="G290" s="668" t="str">
        <f>IF($A290="","",IFERROR(ROW(INDEX('Subsidiary TB Converter'!$ED$1:$ED$254,MATCH(TRUE,INDEX(ISNUMBER(SEARCH("x"&amp;A290&amp;"x",'Subsidiary TB Converter'!$ED$1:$ED$254)),0),0))),""))</f>
        <v/>
      </c>
      <c r="I290" s="658" t="str">
        <f t="shared" ca="1" si="4"/>
        <v/>
      </c>
    </row>
    <row r="291" spans="1:9" x14ac:dyDescent="0.25">
      <c r="A291" s="674"/>
      <c r="B291" s="674"/>
      <c r="C291" s="675"/>
      <c r="D291" s="675"/>
      <c r="E291" s="675"/>
      <c r="F291" s="675"/>
      <c r="G291" s="668" t="str">
        <f>IF($A291="","",IFERROR(ROW(INDEX('Subsidiary TB Converter'!$ED$1:$ED$254,MATCH(TRUE,INDEX(ISNUMBER(SEARCH("x"&amp;A291&amp;"x",'Subsidiary TB Converter'!$ED$1:$ED$254)),0),0))),""))</f>
        <v/>
      </c>
      <c r="I291" s="658" t="str">
        <f t="shared" ca="1" si="4"/>
        <v/>
      </c>
    </row>
    <row r="292" spans="1:9" x14ac:dyDescent="0.25">
      <c r="A292" s="674"/>
      <c r="B292" s="674"/>
      <c r="C292" s="675"/>
      <c r="D292" s="675"/>
      <c r="E292" s="675"/>
      <c r="F292" s="675"/>
      <c r="G292" s="668" t="str">
        <f>IF($A292="","",IFERROR(ROW(INDEX('Subsidiary TB Converter'!$ED$1:$ED$254,MATCH(TRUE,INDEX(ISNUMBER(SEARCH("x"&amp;A292&amp;"x",'Subsidiary TB Converter'!$ED$1:$ED$254)),0),0))),""))</f>
        <v/>
      </c>
      <c r="I292" s="658" t="str">
        <f t="shared" ca="1" si="4"/>
        <v/>
      </c>
    </row>
    <row r="293" spans="1:9" x14ac:dyDescent="0.25">
      <c r="A293" s="674"/>
      <c r="B293" s="674"/>
      <c r="C293" s="675"/>
      <c r="D293" s="676"/>
      <c r="E293" s="674"/>
      <c r="F293" s="667"/>
      <c r="G293" s="668" t="str">
        <f>IF($A293="","",IFERROR(ROW(INDEX('Subsidiary TB Converter'!$ED$1:$ED$254,MATCH(TRUE,INDEX(ISNUMBER(SEARCH("x"&amp;A293&amp;"x",'Subsidiary TB Converter'!$ED$1:$ED$254)),0),0))),""))</f>
        <v/>
      </c>
      <c r="I293" s="658" t="str">
        <f t="shared" ca="1" si="4"/>
        <v/>
      </c>
    </row>
    <row r="294" spans="1:9" x14ac:dyDescent="0.25">
      <c r="A294" s="674"/>
      <c r="B294" s="674"/>
      <c r="C294" s="675"/>
      <c r="D294" s="676"/>
      <c r="E294" s="674"/>
      <c r="F294" s="667"/>
      <c r="G294" s="668" t="str">
        <f>IF($A294="","",IFERROR(ROW(INDEX('Subsidiary TB Converter'!$ED$1:$ED$254,MATCH(TRUE,INDEX(ISNUMBER(SEARCH("x"&amp;A294&amp;"x",'Subsidiary TB Converter'!$ED$1:$ED$254)),0),0))),""))</f>
        <v/>
      </c>
      <c r="I294" s="658" t="str">
        <f t="shared" ca="1" si="4"/>
        <v/>
      </c>
    </row>
    <row r="295" spans="1:9" x14ac:dyDescent="0.25">
      <c r="A295" s="674"/>
      <c r="B295" s="674"/>
      <c r="C295" s="675"/>
      <c r="D295" s="676"/>
      <c r="E295" s="674"/>
      <c r="F295" s="667"/>
      <c r="G295" s="668" t="str">
        <f>IF($A295="","",IFERROR(ROW(INDEX('Subsidiary TB Converter'!$ED$1:$ED$254,MATCH(TRUE,INDEX(ISNUMBER(SEARCH("x"&amp;A295&amp;"x",'Subsidiary TB Converter'!$ED$1:$ED$254)),0),0))),""))</f>
        <v/>
      </c>
      <c r="I295" s="658" t="str">
        <f t="shared" ca="1" si="4"/>
        <v/>
      </c>
    </row>
    <row r="296" spans="1:9" x14ac:dyDescent="0.25">
      <c r="A296" s="674"/>
      <c r="B296" s="674"/>
      <c r="C296" s="675"/>
      <c r="D296" s="676"/>
      <c r="E296" s="677"/>
      <c r="F296" s="667"/>
      <c r="G296" s="668" t="str">
        <f>IF($A296="","",IFERROR(ROW(INDEX('Subsidiary TB Converter'!$ED$1:$ED$254,MATCH(TRUE,INDEX(ISNUMBER(SEARCH("x"&amp;A296&amp;"x",'Subsidiary TB Converter'!$ED$1:$ED$254)),0),0))),""))</f>
        <v/>
      </c>
      <c r="I296" s="658" t="str">
        <f t="shared" ca="1" si="4"/>
        <v/>
      </c>
    </row>
    <row r="297" spans="1:9" x14ac:dyDescent="0.25">
      <c r="A297" s="674"/>
      <c r="B297" s="674"/>
      <c r="C297" s="675"/>
      <c r="D297" s="676"/>
      <c r="E297" s="674"/>
      <c r="F297" s="667"/>
      <c r="G297" s="668" t="str">
        <f>IF($A297="","",IFERROR(ROW(INDEX('Subsidiary TB Converter'!$ED$1:$ED$254,MATCH(TRUE,INDEX(ISNUMBER(SEARCH("x"&amp;A297&amp;"x",'Subsidiary TB Converter'!$ED$1:$ED$254)),0),0))),""))</f>
        <v/>
      </c>
      <c r="I297" s="658" t="str">
        <f t="shared" ca="1" si="4"/>
        <v/>
      </c>
    </row>
    <row r="298" spans="1:9" x14ac:dyDescent="0.25">
      <c r="A298" s="674"/>
      <c r="B298" s="674"/>
      <c r="C298" s="675"/>
      <c r="D298" s="676"/>
      <c r="E298" s="674"/>
      <c r="F298" s="667"/>
      <c r="G298" s="668" t="str">
        <f>IF($A298="","",IFERROR(ROW(INDEX('Subsidiary TB Converter'!$ED$1:$ED$254,MATCH(TRUE,INDEX(ISNUMBER(SEARCH("x"&amp;A298&amp;"x",'Subsidiary TB Converter'!$ED$1:$ED$254)),0),0))),""))</f>
        <v/>
      </c>
      <c r="I298" s="658" t="str">
        <f t="shared" ca="1" si="4"/>
        <v/>
      </c>
    </row>
    <row r="299" spans="1:9" x14ac:dyDescent="0.25">
      <c r="A299" s="674"/>
      <c r="B299" s="674"/>
      <c r="C299" s="675"/>
      <c r="D299" s="676"/>
      <c r="E299" s="674"/>
      <c r="F299" s="667"/>
      <c r="G299" s="668" t="str">
        <f>IF($A299="","",IFERROR(ROW(INDEX('Subsidiary TB Converter'!$ED$1:$ED$254,MATCH(TRUE,INDEX(ISNUMBER(SEARCH("x"&amp;A299&amp;"x",'Subsidiary TB Converter'!$ED$1:$ED$254)),0),0))),""))</f>
        <v/>
      </c>
      <c r="I299" s="658" t="str">
        <f t="shared" ca="1" si="4"/>
        <v/>
      </c>
    </row>
    <row r="300" spans="1:9" x14ac:dyDescent="0.25">
      <c r="A300" s="674"/>
      <c r="B300" s="674"/>
      <c r="C300" s="675"/>
      <c r="D300" s="676"/>
      <c r="E300" s="674"/>
      <c r="F300" s="667"/>
      <c r="G300" s="668" t="str">
        <f>IF($A300="","",IFERROR(ROW(INDEX('Subsidiary TB Converter'!$ED$1:$ED$254,MATCH(TRUE,INDEX(ISNUMBER(SEARCH("x"&amp;A300&amp;"x",'Subsidiary TB Converter'!$ED$1:$ED$254)),0),0))),""))</f>
        <v/>
      </c>
      <c r="I300" s="658" t="str">
        <f t="shared" ca="1" si="4"/>
        <v/>
      </c>
    </row>
    <row r="301" spans="1:9" x14ac:dyDescent="0.25">
      <c r="A301" s="674"/>
      <c r="B301" s="674"/>
      <c r="C301" s="675"/>
      <c r="D301" s="676"/>
      <c r="E301" s="674"/>
      <c r="F301" s="667"/>
      <c r="G301" s="668" t="str">
        <f>IF($A301="","",IFERROR(ROW(INDEX('Subsidiary TB Converter'!$ED$1:$ED$254,MATCH(TRUE,INDEX(ISNUMBER(SEARCH("x"&amp;A301&amp;"x",'Subsidiary TB Converter'!$ED$1:$ED$254)),0),0))),""))</f>
        <v/>
      </c>
      <c r="I301" s="658" t="str">
        <f t="shared" ca="1" si="4"/>
        <v/>
      </c>
    </row>
    <row r="302" spans="1:9" x14ac:dyDescent="0.25">
      <c r="A302" s="674"/>
      <c r="B302" s="674"/>
      <c r="C302" s="675"/>
      <c r="D302" s="676"/>
      <c r="E302" s="674"/>
      <c r="F302" s="667"/>
      <c r="G302" s="668" t="str">
        <f>IF($A302="","",IFERROR(ROW(INDEX('Subsidiary TB Converter'!$ED$1:$ED$254,MATCH(TRUE,INDEX(ISNUMBER(SEARCH("x"&amp;A302&amp;"x",'Subsidiary TB Converter'!$ED$1:$ED$254)),0),0))),""))</f>
        <v/>
      </c>
      <c r="I302" s="658" t="str">
        <f t="shared" ca="1" si="4"/>
        <v/>
      </c>
    </row>
    <row r="303" spans="1:9" x14ac:dyDescent="0.25">
      <c r="A303" s="674"/>
      <c r="B303" s="674"/>
      <c r="C303" s="675"/>
      <c r="D303" s="676"/>
      <c r="E303" s="674"/>
      <c r="F303" s="667"/>
      <c r="G303" s="668" t="str">
        <f>IF($A303="","",IFERROR(ROW(INDEX('Subsidiary TB Converter'!$ED$1:$ED$254,MATCH(TRUE,INDEX(ISNUMBER(SEARCH("x"&amp;A303&amp;"x",'Subsidiary TB Converter'!$ED$1:$ED$254)),0),0))),""))</f>
        <v/>
      </c>
      <c r="I303" s="658" t="str">
        <f t="shared" ca="1" si="4"/>
        <v/>
      </c>
    </row>
    <row r="304" spans="1:9" x14ac:dyDescent="0.25">
      <c r="A304" s="674"/>
      <c r="B304" s="674"/>
      <c r="C304" s="675"/>
      <c r="D304" s="676"/>
      <c r="E304" s="674"/>
      <c r="F304" s="667"/>
      <c r="G304" s="668" t="str">
        <f>IF($A304="","",IFERROR(ROW(INDEX('Subsidiary TB Converter'!$ED$1:$ED$254,MATCH(TRUE,INDEX(ISNUMBER(SEARCH("x"&amp;A304&amp;"x",'Subsidiary TB Converter'!$ED$1:$ED$254)),0),0))),""))</f>
        <v/>
      </c>
      <c r="I304" s="658" t="str">
        <f t="shared" ca="1" si="4"/>
        <v/>
      </c>
    </row>
    <row r="305" spans="1:9" x14ac:dyDescent="0.25">
      <c r="A305" s="674"/>
      <c r="B305" s="674"/>
      <c r="C305" s="675"/>
      <c r="D305" s="676"/>
      <c r="E305" s="674"/>
      <c r="F305" s="667"/>
      <c r="G305" s="668" t="str">
        <f>IF($A305="","",IFERROR(ROW(INDEX('Subsidiary TB Converter'!$ED$1:$ED$254,MATCH(TRUE,INDEX(ISNUMBER(SEARCH("x"&amp;A305&amp;"x",'Subsidiary TB Converter'!$ED$1:$ED$254)),0),0))),""))</f>
        <v/>
      </c>
      <c r="I305" s="658" t="str">
        <f t="shared" ca="1" si="4"/>
        <v/>
      </c>
    </row>
    <row r="306" spans="1:9" x14ac:dyDescent="0.25">
      <c r="A306" s="674"/>
      <c r="B306" s="674"/>
      <c r="C306" s="675"/>
      <c r="D306" s="676"/>
      <c r="E306" s="674"/>
      <c r="F306" s="667"/>
      <c r="G306" s="668" t="str">
        <f>IF($A306="","",IFERROR(ROW(INDEX('Subsidiary TB Converter'!$ED$1:$ED$254,MATCH(TRUE,INDEX(ISNUMBER(SEARCH("x"&amp;A306&amp;"x",'Subsidiary TB Converter'!$ED$1:$ED$254)),0),0))),""))</f>
        <v/>
      </c>
      <c r="I306" s="658" t="str">
        <f t="shared" ca="1" si="4"/>
        <v/>
      </c>
    </row>
    <row r="307" spans="1:9" x14ac:dyDescent="0.25">
      <c r="A307" s="674"/>
      <c r="B307" s="674"/>
      <c r="C307" s="675"/>
      <c r="D307" s="676"/>
      <c r="E307" s="674"/>
      <c r="F307" s="667"/>
      <c r="G307" s="668" t="str">
        <f>IF($A307="","",IFERROR(ROW(INDEX('Subsidiary TB Converter'!$ED$1:$ED$254,MATCH(TRUE,INDEX(ISNUMBER(SEARCH("x"&amp;A307&amp;"x",'Subsidiary TB Converter'!$ED$1:$ED$254)),0),0))),""))</f>
        <v/>
      </c>
      <c r="I307" s="658" t="str">
        <f t="shared" ca="1" si="4"/>
        <v/>
      </c>
    </row>
    <row r="308" spans="1:9" x14ac:dyDescent="0.25">
      <c r="A308" s="674"/>
      <c r="B308" s="674"/>
      <c r="C308" s="675"/>
      <c r="D308" s="676"/>
      <c r="E308" s="674"/>
      <c r="F308" s="667"/>
      <c r="G308" s="668" t="str">
        <f>IF($A308="","",IFERROR(ROW(INDEX('Subsidiary TB Converter'!$ED$1:$ED$254,MATCH(TRUE,INDEX(ISNUMBER(SEARCH("x"&amp;A308&amp;"x",'Subsidiary TB Converter'!$ED$1:$ED$254)),0),0))),""))</f>
        <v/>
      </c>
      <c r="I308" s="658" t="str">
        <f t="shared" ca="1" si="4"/>
        <v/>
      </c>
    </row>
    <row r="309" spans="1:9" x14ac:dyDescent="0.25">
      <c r="A309" s="674"/>
      <c r="B309" s="674"/>
      <c r="C309" s="675"/>
      <c r="D309" s="676"/>
      <c r="E309" s="674"/>
      <c r="F309" s="667"/>
      <c r="G309" s="668" t="str">
        <f>IF($A309="","",IFERROR(ROW(INDEX('Subsidiary TB Converter'!$ED$1:$ED$254,MATCH(TRUE,INDEX(ISNUMBER(SEARCH("x"&amp;A309&amp;"x",'Subsidiary TB Converter'!$ED$1:$ED$254)),0),0))),""))</f>
        <v/>
      </c>
      <c r="I309" s="658" t="str">
        <f t="shared" ca="1" si="4"/>
        <v/>
      </c>
    </row>
    <row r="310" spans="1:9" x14ac:dyDescent="0.25">
      <c r="A310" s="674"/>
      <c r="B310" s="674"/>
      <c r="C310" s="675"/>
      <c r="D310" s="676"/>
      <c r="E310" s="674"/>
      <c r="F310" s="667"/>
      <c r="G310" s="668" t="str">
        <f>IF($A310="","",IFERROR(ROW(INDEX('Subsidiary TB Converter'!$ED$1:$ED$254,MATCH(TRUE,INDEX(ISNUMBER(SEARCH("x"&amp;A310&amp;"x",'Subsidiary TB Converter'!$ED$1:$ED$254)),0),0))),""))</f>
        <v/>
      </c>
      <c r="I310" s="658" t="str">
        <f t="shared" ca="1" si="4"/>
        <v/>
      </c>
    </row>
    <row r="311" spans="1:9" x14ac:dyDescent="0.25">
      <c r="A311" s="674"/>
      <c r="B311" s="674"/>
      <c r="C311" s="675"/>
      <c r="D311" s="676"/>
      <c r="E311" s="674"/>
      <c r="F311" s="667"/>
      <c r="G311" s="668" t="str">
        <f>IF($A311="","",IFERROR(ROW(INDEX('Subsidiary TB Converter'!$ED$1:$ED$254,MATCH(TRUE,INDEX(ISNUMBER(SEARCH("x"&amp;A311&amp;"x",'Subsidiary TB Converter'!$ED$1:$ED$254)),0),0))),""))</f>
        <v/>
      </c>
      <c r="I311" s="658" t="str">
        <f t="shared" ca="1" si="4"/>
        <v/>
      </c>
    </row>
    <row r="312" spans="1:9" x14ac:dyDescent="0.25">
      <c r="A312" s="674"/>
      <c r="B312" s="674"/>
      <c r="C312" s="675"/>
      <c r="D312" s="676"/>
      <c r="E312" s="674"/>
      <c r="F312" s="667"/>
      <c r="G312" s="668" t="str">
        <f>IF($A312="","",IFERROR(ROW(INDEX('Subsidiary TB Converter'!$ED$1:$ED$254,MATCH(TRUE,INDEX(ISNUMBER(SEARCH("x"&amp;A312&amp;"x",'Subsidiary TB Converter'!$ED$1:$ED$254)),0),0))),""))</f>
        <v/>
      </c>
      <c r="I312" s="658" t="str">
        <f t="shared" ca="1" si="4"/>
        <v/>
      </c>
    </row>
    <row r="313" spans="1:9" x14ac:dyDescent="0.25">
      <c r="A313" s="674"/>
      <c r="B313" s="674"/>
      <c r="C313" s="675"/>
      <c r="D313" s="676"/>
      <c r="E313" s="674"/>
      <c r="F313" s="667"/>
      <c r="G313" s="668" t="str">
        <f>IF($A313="","",IFERROR(ROW(INDEX('Subsidiary TB Converter'!$ED$1:$ED$254,MATCH(TRUE,INDEX(ISNUMBER(SEARCH("x"&amp;A313&amp;"x",'Subsidiary TB Converter'!$ED$1:$ED$254)),0),0))),""))</f>
        <v/>
      </c>
      <c r="I313" s="658" t="str">
        <f t="shared" ca="1" si="4"/>
        <v/>
      </c>
    </row>
    <row r="314" spans="1:9" x14ac:dyDescent="0.25">
      <c r="A314" s="674"/>
      <c r="B314" s="674"/>
      <c r="C314" s="675"/>
      <c r="D314" s="676"/>
      <c r="E314" s="674"/>
      <c r="F314" s="667"/>
      <c r="G314" s="668" t="str">
        <f>IF($A314="","",IFERROR(ROW(INDEX('Subsidiary TB Converter'!$ED$1:$ED$254,MATCH(TRUE,INDEX(ISNUMBER(SEARCH("x"&amp;A314&amp;"x",'Subsidiary TB Converter'!$ED$1:$ED$254)),0),0))),""))</f>
        <v/>
      </c>
      <c r="I314" s="658" t="str">
        <f t="shared" ca="1" si="4"/>
        <v/>
      </c>
    </row>
    <row r="315" spans="1:9" x14ac:dyDescent="0.25">
      <c r="A315" s="674"/>
      <c r="B315" s="674"/>
      <c r="C315" s="675"/>
      <c r="D315" s="676"/>
      <c r="E315" s="674"/>
      <c r="F315" s="667"/>
      <c r="G315" s="668" t="str">
        <f>IF($A315="","",IFERROR(ROW(INDEX('Subsidiary TB Converter'!$ED$1:$ED$254,MATCH(TRUE,INDEX(ISNUMBER(SEARCH("x"&amp;A315&amp;"x",'Subsidiary TB Converter'!$ED$1:$ED$254)),0),0))),""))</f>
        <v/>
      </c>
      <c r="I315" s="658" t="str">
        <f t="shared" ca="1" si="4"/>
        <v/>
      </c>
    </row>
    <row r="316" spans="1:9" x14ac:dyDescent="0.25">
      <c r="A316" s="674"/>
      <c r="B316" s="674"/>
      <c r="C316" s="675"/>
      <c r="D316" s="676"/>
      <c r="E316" s="674"/>
      <c r="F316" s="667"/>
      <c r="G316" s="668" t="str">
        <f>IF($A316="","",IFERROR(ROW(INDEX('Subsidiary TB Converter'!$ED$1:$ED$254,MATCH(TRUE,INDEX(ISNUMBER(SEARCH("x"&amp;A316&amp;"x",'Subsidiary TB Converter'!$ED$1:$ED$254)),0),0))),""))</f>
        <v/>
      </c>
      <c r="I316" s="658" t="str">
        <f t="shared" ca="1" si="4"/>
        <v/>
      </c>
    </row>
    <row r="317" spans="1:9" x14ac:dyDescent="0.25">
      <c r="A317" s="674"/>
      <c r="B317" s="674"/>
      <c r="C317" s="675"/>
      <c r="D317" s="676"/>
      <c r="E317" s="674"/>
      <c r="F317" s="667"/>
      <c r="G317" s="668" t="str">
        <f>IF($A317="","",IFERROR(ROW(INDEX('Subsidiary TB Converter'!$ED$1:$ED$254,MATCH(TRUE,INDEX(ISNUMBER(SEARCH("x"&amp;A317&amp;"x",'Subsidiary TB Converter'!$ED$1:$ED$254)),0),0))),""))</f>
        <v/>
      </c>
      <c r="I317" s="658" t="str">
        <f t="shared" ca="1" si="4"/>
        <v/>
      </c>
    </row>
    <row r="318" spans="1:9" x14ac:dyDescent="0.25">
      <c r="A318" s="674"/>
      <c r="B318" s="674"/>
      <c r="C318" s="675"/>
      <c r="D318" s="676"/>
      <c r="E318" s="674"/>
      <c r="F318" s="667"/>
      <c r="G318" s="668" t="str">
        <f>IF($A318="","",IFERROR(ROW(INDEX('Subsidiary TB Converter'!$ED$1:$ED$254,MATCH(TRUE,INDEX(ISNUMBER(SEARCH("x"&amp;A318&amp;"x",'Subsidiary TB Converter'!$ED$1:$ED$254)),0),0))),""))</f>
        <v/>
      </c>
      <c r="I318" s="658" t="str">
        <f t="shared" ca="1" si="4"/>
        <v/>
      </c>
    </row>
    <row r="319" spans="1:9" x14ac:dyDescent="0.25">
      <c r="A319" s="674"/>
      <c r="B319" s="674"/>
      <c r="C319" s="675"/>
      <c r="D319" s="676"/>
      <c r="E319" s="674"/>
      <c r="F319" s="667"/>
      <c r="G319" s="668" t="str">
        <f>IF($A319="","",IFERROR(ROW(INDEX('Subsidiary TB Converter'!$ED$1:$ED$254,MATCH(TRUE,INDEX(ISNUMBER(SEARCH("x"&amp;A319&amp;"x",'Subsidiary TB Converter'!$ED$1:$ED$254)),0),0))),""))</f>
        <v/>
      </c>
      <c r="I319" s="658" t="str">
        <f t="shared" ca="1" si="4"/>
        <v/>
      </c>
    </row>
    <row r="320" spans="1:9" x14ac:dyDescent="0.25">
      <c r="A320" s="674"/>
      <c r="B320" s="674"/>
      <c r="C320" s="675"/>
      <c r="D320" s="676"/>
      <c r="E320" s="674"/>
      <c r="F320" s="667"/>
      <c r="G320" s="668" t="str">
        <f>IF($A320="","",IFERROR(ROW(INDEX('Subsidiary TB Converter'!$ED$1:$ED$254,MATCH(TRUE,INDEX(ISNUMBER(SEARCH("x"&amp;A320&amp;"x",'Subsidiary TB Converter'!$ED$1:$ED$254)),0),0))),""))</f>
        <v/>
      </c>
      <c r="I320" s="658" t="str">
        <f t="shared" ca="1" si="4"/>
        <v/>
      </c>
    </row>
    <row r="321" spans="1:9" x14ac:dyDescent="0.25">
      <c r="A321" s="674"/>
      <c r="B321" s="674"/>
      <c r="C321" s="675"/>
      <c r="D321" s="676"/>
      <c r="E321" s="674"/>
      <c r="F321" s="667"/>
      <c r="G321" s="668" t="str">
        <f>IF($A321="","",IFERROR(ROW(INDEX('Subsidiary TB Converter'!$ED$1:$ED$254,MATCH(TRUE,INDEX(ISNUMBER(SEARCH("x"&amp;A321&amp;"x",'Subsidiary TB Converter'!$ED$1:$ED$254)),0),0))),""))</f>
        <v/>
      </c>
      <c r="I321" s="658" t="str">
        <f t="shared" ca="1" si="4"/>
        <v/>
      </c>
    </row>
    <row r="322" spans="1:9" x14ac:dyDescent="0.25">
      <c r="A322" s="674"/>
      <c r="B322" s="674"/>
      <c r="C322" s="675"/>
      <c r="D322" s="676"/>
      <c r="E322" s="674"/>
      <c r="F322" s="667"/>
      <c r="G322" s="668" t="str">
        <f>IF($A322="","",IFERROR(ROW(INDEX('Subsidiary TB Converter'!$ED$1:$ED$254,MATCH(TRUE,INDEX(ISNUMBER(SEARCH("x"&amp;A322&amp;"x",'Subsidiary TB Converter'!$ED$1:$ED$254)),0),0))),""))</f>
        <v/>
      </c>
      <c r="I322" s="658" t="str">
        <f t="shared" ca="1" si="4"/>
        <v/>
      </c>
    </row>
    <row r="323" spans="1:9" x14ac:dyDescent="0.25">
      <c r="A323" s="674"/>
      <c r="B323" s="674"/>
      <c r="C323" s="675"/>
      <c r="D323" s="676"/>
      <c r="E323" s="674"/>
      <c r="F323" s="667"/>
      <c r="G323" s="668" t="str">
        <f>IF($A323="","",IFERROR(ROW(INDEX('Subsidiary TB Converter'!$ED$1:$ED$254,MATCH(TRUE,INDEX(ISNUMBER(SEARCH("x"&amp;A323&amp;"x",'Subsidiary TB Converter'!$ED$1:$ED$254)),0),0))),""))</f>
        <v/>
      </c>
      <c r="I323" s="658" t="str">
        <f t="shared" ref="I323:I386" ca="1" si="5">IF(AND($G323="",$A323=""),"",IF(AND($G323="",$A323&lt;&gt;""),"Missing from Converter Sheet",INDIRECT("'"&amp;$J$3&amp;"'!B"&amp;G323)))</f>
        <v/>
      </c>
    </row>
    <row r="324" spans="1:9" x14ac:dyDescent="0.25">
      <c r="A324" s="674"/>
      <c r="B324" s="674"/>
      <c r="C324" s="675"/>
      <c r="D324" s="676"/>
      <c r="E324" s="674"/>
      <c r="F324" s="667"/>
      <c r="G324" s="668" t="str">
        <f>IF($A324="","",IFERROR(ROW(INDEX('Subsidiary TB Converter'!$ED$1:$ED$254,MATCH(TRUE,INDEX(ISNUMBER(SEARCH("x"&amp;A324&amp;"x",'Subsidiary TB Converter'!$ED$1:$ED$254)),0),0))),""))</f>
        <v/>
      </c>
      <c r="I324" s="658" t="str">
        <f t="shared" ca="1" si="5"/>
        <v/>
      </c>
    </row>
    <row r="325" spans="1:9" x14ac:dyDescent="0.25">
      <c r="A325" s="674"/>
      <c r="B325" s="674"/>
      <c r="C325" s="675"/>
      <c r="D325" s="676"/>
      <c r="E325" s="674"/>
      <c r="F325" s="667"/>
      <c r="G325" s="668" t="str">
        <f>IF($A325="","",IFERROR(ROW(INDEX('Subsidiary TB Converter'!$ED$1:$ED$254,MATCH(TRUE,INDEX(ISNUMBER(SEARCH("x"&amp;A325&amp;"x",'Subsidiary TB Converter'!$ED$1:$ED$254)),0),0))),""))</f>
        <v/>
      </c>
      <c r="I325" s="658" t="str">
        <f t="shared" ca="1" si="5"/>
        <v/>
      </c>
    </row>
    <row r="326" spans="1:9" x14ac:dyDescent="0.25">
      <c r="A326" s="674"/>
      <c r="B326" s="674"/>
      <c r="C326" s="675"/>
      <c r="D326" s="676"/>
      <c r="E326" s="674"/>
      <c r="F326" s="667"/>
      <c r="G326" s="668" t="str">
        <f>IF($A326="","",IFERROR(ROW(INDEX('Subsidiary TB Converter'!$ED$1:$ED$254,MATCH(TRUE,INDEX(ISNUMBER(SEARCH("x"&amp;A326&amp;"x",'Subsidiary TB Converter'!$ED$1:$ED$254)),0),0))),""))</f>
        <v/>
      </c>
      <c r="I326" s="658" t="str">
        <f t="shared" ca="1" si="5"/>
        <v/>
      </c>
    </row>
    <row r="327" spans="1:9" x14ac:dyDescent="0.25">
      <c r="A327" s="674"/>
      <c r="B327" s="674"/>
      <c r="C327" s="675"/>
      <c r="D327" s="676"/>
      <c r="E327" s="674"/>
      <c r="F327" s="667"/>
      <c r="G327" s="668" t="str">
        <f>IF($A327="","",IFERROR(ROW(INDEX('Subsidiary TB Converter'!$ED$1:$ED$254,MATCH(TRUE,INDEX(ISNUMBER(SEARCH("x"&amp;A327&amp;"x",'Subsidiary TB Converter'!$ED$1:$ED$254)),0),0))),""))</f>
        <v/>
      </c>
      <c r="I327" s="658" t="str">
        <f t="shared" ca="1" si="5"/>
        <v/>
      </c>
    </row>
    <row r="328" spans="1:9" x14ac:dyDescent="0.25">
      <c r="A328" s="674"/>
      <c r="B328" s="674"/>
      <c r="C328" s="675"/>
      <c r="D328" s="676"/>
      <c r="E328" s="674"/>
      <c r="F328" s="667"/>
      <c r="G328" s="668" t="str">
        <f>IF($A328="","",IFERROR(ROW(INDEX('Subsidiary TB Converter'!$ED$1:$ED$254,MATCH(TRUE,INDEX(ISNUMBER(SEARCH("x"&amp;A328&amp;"x",'Subsidiary TB Converter'!$ED$1:$ED$254)),0),0))),""))</f>
        <v/>
      </c>
      <c r="I328" s="658" t="str">
        <f t="shared" ca="1" si="5"/>
        <v/>
      </c>
    </row>
    <row r="329" spans="1:9" x14ac:dyDescent="0.25">
      <c r="A329" s="674"/>
      <c r="B329" s="674"/>
      <c r="C329" s="675"/>
      <c r="D329" s="676"/>
      <c r="E329" s="674"/>
      <c r="F329" s="667"/>
      <c r="G329" s="668" t="str">
        <f>IF($A329="","",IFERROR(ROW(INDEX('Subsidiary TB Converter'!$ED$1:$ED$254,MATCH(TRUE,INDEX(ISNUMBER(SEARCH("x"&amp;A329&amp;"x",'Subsidiary TB Converter'!$ED$1:$ED$254)),0),0))),""))</f>
        <v/>
      </c>
      <c r="I329" s="658" t="str">
        <f t="shared" ca="1" si="5"/>
        <v/>
      </c>
    </row>
    <row r="330" spans="1:9" x14ac:dyDescent="0.25">
      <c r="A330" s="674"/>
      <c r="B330" s="674"/>
      <c r="C330" s="675"/>
      <c r="D330" s="676"/>
      <c r="E330" s="674"/>
      <c r="F330" s="667"/>
      <c r="G330" s="668" t="str">
        <f>IF($A330="","",IFERROR(ROW(INDEX('Subsidiary TB Converter'!$ED$1:$ED$254,MATCH(TRUE,INDEX(ISNUMBER(SEARCH("x"&amp;A330&amp;"x",'Subsidiary TB Converter'!$ED$1:$ED$254)),0),0))),""))</f>
        <v/>
      </c>
      <c r="I330" s="658" t="str">
        <f t="shared" ca="1" si="5"/>
        <v/>
      </c>
    </row>
    <row r="331" spans="1:9" x14ac:dyDescent="0.25">
      <c r="A331" s="674"/>
      <c r="B331" s="674"/>
      <c r="C331" s="675"/>
      <c r="D331" s="676"/>
      <c r="E331" s="674"/>
      <c r="F331" s="667"/>
      <c r="G331" s="668" t="str">
        <f>IF($A331="","",IFERROR(ROW(INDEX('Subsidiary TB Converter'!$ED$1:$ED$254,MATCH(TRUE,INDEX(ISNUMBER(SEARCH("x"&amp;A331&amp;"x",'Subsidiary TB Converter'!$ED$1:$ED$254)),0),0))),""))</f>
        <v/>
      </c>
      <c r="I331" s="658" t="str">
        <f t="shared" ca="1" si="5"/>
        <v/>
      </c>
    </row>
    <row r="332" spans="1:9" x14ac:dyDescent="0.25">
      <c r="A332" s="674"/>
      <c r="B332" s="674"/>
      <c r="C332" s="675"/>
      <c r="D332" s="676"/>
      <c r="E332" s="674"/>
      <c r="F332" s="667"/>
      <c r="G332" s="668" t="str">
        <f>IF($A332="","",IFERROR(ROW(INDEX('Subsidiary TB Converter'!$ED$1:$ED$254,MATCH(TRUE,INDEX(ISNUMBER(SEARCH("x"&amp;A332&amp;"x",'Subsidiary TB Converter'!$ED$1:$ED$254)),0),0))),""))</f>
        <v/>
      </c>
      <c r="I332" s="658" t="str">
        <f t="shared" ca="1" si="5"/>
        <v/>
      </c>
    </row>
    <row r="333" spans="1:9" x14ac:dyDescent="0.25">
      <c r="A333" s="674"/>
      <c r="B333" s="674"/>
      <c r="C333" s="675"/>
      <c r="D333" s="676"/>
      <c r="E333" s="674"/>
      <c r="F333" s="667"/>
      <c r="G333" s="668" t="str">
        <f>IF($A333="","",IFERROR(ROW(INDEX('Subsidiary TB Converter'!$ED$1:$ED$254,MATCH(TRUE,INDEX(ISNUMBER(SEARCH("x"&amp;A333&amp;"x",'Subsidiary TB Converter'!$ED$1:$ED$254)),0),0))),""))</f>
        <v/>
      </c>
      <c r="I333" s="658" t="str">
        <f t="shared" ca="1" si="5"/>
        <v/>
      </c>
    </row>
    <row r="334" spans="1:9" x14ac:dyDescent="0.25">
      <c r="A334" s="674"/>
      <c r="B334" s="674"/>
      <c r="C334" s="675"/>
      <c r="D334" s="676"/>
      <c r="E334" s="674"/>
      <c r="F334" s="667"/>
      <c r="G334" s="668" t="str">
        <f>IF($A334="","",IFERROR(ROW(INDEX('Subsidiary TB Converter'!$ED$1:$ED$254,MATCH(TRUE,INDEX(ISNUMBER(SEARCH("x"&amp;A334&amp;"x",'Subsidiary TB Converter'!$ED$1:$ED$254)),0),0))),""))</f>
        <v/>
      </c>
      <c r="I334" s="658" t="str">
        <f t="shared" ca="1" si="5"/>
        <v/>
      </c>
    </row>
    <row r="335" spans="1:9" x14ac:dyDescent="0.25">
      <c r="A335" s="674"/>
      <c r="B335" s="674"/>
      <c r="C335" s="675"/>
      <c r="D335" s="676"/>
      <c r="E335" s="674"/>
      <c r="F335" s="667"/>
      <c r="G335" s="668" t="str">
        <f>IF($A335="","",IFERROR(ROW(INDEX('Subsidiary TB Converter'!$ED$1:$ED$254,MATCH(TRUE,INDEX(ISNUMBER(SEARCH("x"&amp;A335&amp;"x",'Subsidiary TB Converter'!$ED$1:$ED$254)),0),0))),""))</f>
        <v/>
      </c>
      <c r="I335" s="658" t="str">
        <f t="shared" ca="1" si="5"/>
        <v/>
      </c>
    </row>
    <row r="336" spans="1:9" x14ac:dyDescent="0.25">
      <c r="A336" s="674"/>
      <c r="B336" s="674"/>
      <c r="C336" s="675"/>
      <c r="D336" s="676"/>
      <c r="E336" s="674"/>
      <c r="F336" s="667"/>
      <c r="G336" s="668" t="str">
        <f>IF($A336="","",IFERROR(ROW(INDEX('Subsidiary TB Converter'!$ED$1:$ED$254,MATCH(TRUE,INDEX(ISNUMBER(SEARCH("x"&amp;A336&amp;"x",'Subsidiary TB Converter'!$ED$1:$ED$254)),0),0))),""))</f>
        <v/>
      </c>
      <c r="I336" s="658" t="str">
        <f t="shared" ca="1" si="5"/>
        <v/>
      </c>
    </row>
    <row r="337" spans="1:9" x14ac:dyDescent="0.25">
      <c r="A337" s="674"/>
      <c r="B337" s="674"/>
      <c r="C337" s="675"/>
      <c r="D337" s="676"/>
      <c r="E337" s="674"/>
      <c r="F337" s="667"/>
      <c r="G337" s="668" t="str">
        <f>IF($A337="","",IFERROR(ROW(INDEX('Subsidiary TB Converter'!$ED$1:$ED$254,MATCH(TRUE,INDEX(ISNUMBER(SEARCH("x"&amp;A337&amp;"x",'Subsidiary TB Converter'!$ED$1:$ED$254)),0),0))),""))</f>
        <v/>
      </c>
      <c r="I337" s="658" t="str">
        <f t="shared" ca="1" si="5"/>
        <v/>
      </c>
    </row>
    <row r="338" spans="1:9" x14ac:dyDescent="0.25">
      <c r="A338" s="674"/>
      <c r="B338" s="674"/>
      <c r="C338" s="675"/>
      <c r="D338" s="676"/>
      <c r="E338" s="674"/>
      <c r="F338" s="667"/>
      <c r="G338" s="668" t="str">
        <f>IF($A338="","",IFERROR(ROW(INDEX('Subsidiary TB Converter'!$ED$1:$ED$254,MATCH(TRUE,INDEX(ISNUMBER(SEARCH("x"&amp;A338&amp;"x",'Subsidiary TB Converter'!$ED$1:$ED$254)),0),0))),""))</f>
        <v/>
      </c>
      <c r="I338" s="658" t="str">
        <f t="shared" ca="1" si="5"/>
        <v/>
      </c>
    </row>
    <row r="339" spans="1:9" x14ac:dyDescent="0.25">
      <c r="A339" s="674"/>
      <c r="B339" s="674"/>
      <c r="C339" s="675"/>
      <c r="D339" s="676"/>
      <c r="E339" s="674"/>
      <c r="F339" s="667"/>
      <c r="G339" s="668" t="str">
        <f>IF($A339="","",IFERROR(ROW(INDEX('Subsidiary TB Converter'!$ED$1:$ED$254,MATCH(TRUE,INDEX(ISNUMBER(SEARCH("x"&amp;A339&amp;"x",'Subsidiary TB Converter'!$ED$1:$ED$254)),0),0))),""))</f>
        <v/>
      </c>
      <c r="I339" s="658" t="str">
        <f t="shared" ca="1" si="5"/>
        <v/>
      </c>
    </row>
    <row r="340" spans="1:9" x14ac:dyDescent="0.25">
      <c r="A340" s="674"/>
      <c r="B340" s="674"/>
      <c r="C340" s="675"/>
      <c r="D340" s="676"/>
      <c r="E340" s="674"/>
      <c r="F340" s="667"/>
      <c r="G340" s="668" t="str">
        <f>IF($A340="","",IFERROR(ROW(INDEX('Subsidiary TB Converter'!$ED$1:$ED$254,MATCH(TRUE,INDEX(ISNUMBER(SEARCH("x"&amp;A340&amp;"x",'Subsidiary TB Converter'!$ED$1:$ED$254)),0),0))),""))</f>
        <v/>
      </c>
      <c r="I340" s="658" t="str">
        <f t="shared" ca="1" si="5"/>
        <v/>
      </c>
    </row>
    <row r="341" spans="1:9" x14ac:dyDescent="0.25">
      <c r="A341" s="674"/>
      <c r="B341" s="674"/>
      <c r="C341" s="675"/>
      <c r="D341" s="676"/>
      <c r="E341" s="674"/>
      <c r="F341" s="667"/>
      <c r="G341" s="668" t="str">
        <f>IF($A341="","",IFERROR(ROW(INDEX('Subsidiary TB Converter'!$ED$1:$ED$254,MATCH(TRUE,INDEX(ISNUMBER(SEARCH("x"&amp;A341&amp;"x",'Subsidiary TB Converter'!$ED$1:$ED$254)),0),0))),""))</f>
        <v/>
      </c>
      <c r="I341" s="658" t="str">
        <f t="shared" ca="1" si="5"/>
        <v/>
      </c>
    </row>
    <row r="342" spans="1:9" x14ac:dyDescent="0.25">
      <c r="A342" s="674"/>
      <c r="B342" s="674"/>
      <c r="C342" s="675"/>
      <c r="D342" s="676"/>
      <c r="E342" s="674"/>
      <c r="F342" s="667"/>
      <c r="G342" s="668" t="str">
        <f>IF($A342="","",IFERROR(ROW(INDEX('Subsidiary TB Converter'!$ED$1:$ED$254,MATCH(TRUE,INDEX(ISNUMBER(SEARCH("x"&amp;A342&amp;"x",'Subsidiary TB Converter'!$ED$1:$ED$254)),0),0))),""))</f>
        <v/>
      </c>
      <c r="I342" s="658" t="str">
        <f t="shared" ca="1" si="5"/>
        <v/>
      </c>
    </row>
    <row r="343" spans="1:9" x14ac:dyDescent="0.25">
      <c r="A343" s="674"/>
      <c r="B343" s="674"/>
      <c r="C343" s="675"/>
      <c r="D343" s="676"/>
      <c r="E343" s="674"/>
      <c r="F343" s="667"/>
      <c r="G343" s="668" t="str">
        <f>IF($A343="","",IFERROR(ROW(INDEX('Subsidiary TB Converter'!$ED$1:$ED$254,MATCH(TRUE,INDEX(ISNUMBER(SEARCH("x"&amp;A343&amp;"x",'Subsidiary TB Converter'!$ED$1:$ED$254)),0),0))),""))</f>
        <v/>
      </c>
      <c r="I343" s="658" t="str">
        <f t="shared" ca="1" si="5"/>
        <v/>
      </c>
    </row>
    <row r="344" spans="1:9" x14ac:dyDescent="0.25">
      <c r="A344" s="674"/>
      <c r="B344" s="674"/>
      <c r="C344" s="675"/>
      <c r="D344" s="676"/>
      <c r="E344" s="674"/>
      <c r="F344" s="667"/>
      <c r="G344" s="668" t="str">
        <f>IF($A344="","",IFERROR(ROW(INDEX('Subsidiary TB Converter'!$ED$1:$ED$254,MATCH(TRUE,INDEX(ISNUMBER(SEARCH("x"&amp;A344&amp;"x",'Subsidiary TB Converter'!$ED$1:$ED$254)),0),0))),""))</f>
        <v/>
      </c>
      <c r="I344" s="658" t="str">
        <f t="shared" ca="1" si="5"/>
        <v/>
      </c>
    </row>
    <row r="345" spans="1:9" x14ac:dyDescent="0.25">
      <c r="A345" s="674"/>
      <c r="B345" s="674"/>
      <c r="C345" s="675"/>
      <c r="D345" s="676"/>
      <c r="E345" s="674"/>
      <c r="F345" s="667"/>
      <c r="G345" s="668" t="str">
        <f>IF($A345="","",IFERROR(ROW(INDEX('Subsidiary TB Converter'!$ED$1:$ED$254,MATCH(TRUE,INDEX(ISNUMBER(SEARCH("x"&amp;A345&amp;"x",'Subsidiary TB Converter'!$ED$1:$ED$254)),0),0))),""))</f>
        <v/>
      </c>
      <c r="I345" s="658" t="str">
        <f t="shared" ca="1" si="5"/>
        <v/>
      </c>
    </row>
    <row r="346" spans="1:9" x14ac:dyDescent="0.25">
      <c r="A346" s="674"/>
      <c r="B346" s="674"/>
      <c r="C346" s="675"/>
      <c r="D346" s="676"/>
      <c r="E346" s="674"/>
      <c r="F346" s="667"/>
      <c r="G346" s="668" t="str">
        <f>IF($A346="","",IFERROR(ROW(INDEX('Subsidiary TB Converter'!$ED$1:$ED$254,MATCH(TRUE,INDEX(ISNUMBER(SEARCH("x"&amp;A346&amp;"x",'Subsidiary TB Converter'!$ED$1:$ED$254)),0),0))),""))</f>
        <v/>
      </c>
      <c r="I346" s="658" t="str">
        <f t="shared" ca="1" si="5"/>
        <v/>
      </c>
    </row>
    <row r="347" spans="1:9" x14ac:dyDescent="0.25">
      <c r="A347" s="674"/>
      <c r="B347" s="674"/>
      <c r="C347" s="675"/>
      <c r="D347" s="676"/>
      <c r="E347" s="674"/>
      <c r="F347" s="667"/>
      <c r="G347" s="668" t="str">
        <f>IF($A347="","",IFERROR(ROW(INDEX('Subsidiary TB Converter'!$ED$1:$ED$254,MATCH(TRUE,INDEX(ISNUMBER(SEARCH("x"&amp;A347&amp;"x",'Subsidiary TB Converter'!$ED$1:$ED$254)),0),0))),""))</f>
        <v/>
      </c>
      <c r="I347" s="658" t="str">
        <f t="shared" ca="1" si="5"/>
        <v/>
      </c>
    </row>
    <row r="348" spans="1:9" x14ac:dyDescent="0.25">
      <c r="A348" s="674"/>
      <c r="B348" s="674"/>
      <c r="C348" s="675"/>
      <c r="D348" s="676"/>
      <c r="E348" s="674"/>
      <c r="F348" s="667"/>
      <c r="G348" s="668" t="str">
        <f>IF($A348="","",IFERROR(ROW(INDEX('Subsidiary TB Converter'!$ED$1:$ED$254,MATCH(TRUE,INDEX(ISNUMBER(SEARCH("x"&amp;A348&amp;"x",'Subsidiary TB Converter'!$ED$1:$ED$254)),0),0))),""))</f>
        <v/>
      </c>
      <c r="I348" s="658" t="str">
        <f t="shared" ca="1" si="5"/>
        <v/>
      </c>
    </row>
    <row r="349" spans="1:9" x14ac:dyDescent="0.25">
      <c r="A349" s="674"/>
      <c r="B349" s="674"/>
      <c r="C349" s="675"/>
      <c r="D349" s="676"/>
      <c r="E349" s="674"/>
      <c r="F349" s="667"/>
      <c r="G349" s="668" t="str">
        <f>IF($A349="","",IFERROR(ROW(INDEX('Subsidiary TB Converter'!$ED$1:$ED$254,MATCH(TRUE,INDEX(ISNUMBER(SEARCH("x"&amp;A349&amp;"x",'Subsidiary TB Converter'!$ED$1:$ED$254)),0),0))),""))</f>
        <v/>
      </c>
      <c r="I349" s="658" t="str">
        <f t="shared" ca="1" si="5"/>
        <v/>
      </c>
    </row>
    <row r="350" spans="1:9" x14ac:dyDescent="0.25">
      <c r="A350" s="674"/>
      <c r="B350" s="674"/>
      <c r="C350" s="675"/>
      <c r="D350" s="676"/>
      <c r="E350" s="674"/>
      <c r="F350" s="667"/>
      <c r="G350" s="668" t="str">
        <f>IF($A350="","",IFERROR(ROW(INDEX('Subsidiary TB Converter'!$ED$1:$ED$254,MATCH(TRUE,INDEX(ISNUMBER(SEARCH("x"&amp;A350&amp;"x",'Subsidiary TB Converter'!$ED$1:$ED$254)),0),0))),""))</f>
        <v/>
      </c>
      <c r="I350" s="658" t="str">
        <f t="shared" ca="1" si="5"/>
        <v/>
      </c>
    </row>
    <row r="351" spans="1:9" x14ac:dyDescent="0.25">
      <c r="A351" s="674"/>
      <c r="B351" s="674"/>
      <c r="C351" s="675"/>
      <c r="D351" s="676"/>
      <c r="E351" s="674"/>
      <c r="F351" s="667"/>
      <c r="G351" s="668" t="str">
        <f>IF($A351="","",IFERROR(ROW(INDEX('Subsidiary TB Converter'!$ED$1:$ED$254,MATCH(TRUE,INDEX(ISNUMBER(SEARCH("x"&amp;A351&amp;"x",'Subsidiary TB Converter'!$ED$1:$ED$254)),0),0))),""))</f>
        <v/>
      </c>
      <c r="I351" s="658" t="str">
        <f t="shared" ca="1" si="5"/>
        <v/>
      </c>
    </row>
    <row r="352" spans="1:9" x14ac:dyDescent="0.25">
      <c r="A352" s="674"/>
      <c r="B352" s="674"/>
      <c r="C352" s="675"/>
      <c r="D352" s="676"/>
      <c r="E352" s="674"/>
      <c r="F352" s="667"/>
      <c r="G352" s="668" t="str">
        <f>IF($A352="","",IFERROR(ROW(INDEX('Subsidiary TB Converter'!$ED$1:$ED$254,MATCH(TRUE,INDEX(ISNUMBER(SEARCH("x"&amp;A352&amp;"x",'Subsidiary TB Converter'!$ED$1:$ED$254)),0),0))),""))</f>
        <v/>
      </c>
      <c r="I352" s="658" t="str">
        <f t="shared" ca="1" si="5"/>
        <v/>
      </c>
    </row>
    <row r="353" spans="1:9" x14ac:dyDescent="0.25">
      <c r="A353" s="674"/>
      <c r="B353" s="674"/>
      <c r="C353" s="675"/>
      <c r="D353" s="676"/>
      <c r="E353" s="674"/>
      <c r="F353" s="667"/>
      <c r="G353" s="668" t="str">
        <f>IF($A353="","",IFERROR(ROW(INDEX('Subsidiary TB Converter'!$ED$1:$ED$254,MATCH(TRUE,INDEX(ISNUMBER(SEARCH("x"&amp;A353&amp;"x",'Subsidiary TB Converter'!$ED$1:$ED$254)),0),0))),""))</f>
        <v/>
      </c>
      <c r="I353" s="658" t="str">
        <f t="shared" ca="1" si="5"/>
        <v/>
      </c>
    </row>
    <row r="354" spans="1:9" x14ac:dyDescent="0.25">
      <c r="A354" s="674"/>
      <c r="B354" s="674"/>
      <c r="C354" s="675"/>
      <c r="D354" s="676"/>
      <c r="E354" s="674"/>
      <c r="F354" s="667"/>
      <c r="G354" s="668" t="str">
        <f>IF($A354="","",IFERROR(ROW(INDEX('Subsidiary TB Converter'!$ED$1:$ED$254,MATCH(TRUE,INDEX(ISNUMBER(SEARCH("x"&amp;A354&amp;"x",'Subsidiary TB Converter'!$ED$1:$ED$254)),0),0))),""))</f>
        <v/>
      </c>
      <c r="I354" s="658" t="str">
        <f t="shared" ca="1" si="5"/>
        <v/>
      </c>
    </row>
    <row r="355" spans="1:9" x14ac:dyDescent="0.25">
      <c r="A355" s="674"/>
      <c r="B355" s="674"/>
      <c r="C355" s="675"/>
      <c r="D355" s="676"/>
      <c r="E355" s="674"/>
      <c r="F355" s="667"/>
      <c r="G355" s="668" t="str">
        <f>IF($A355="","",IFERROR(ROW(INDEX('Subsidiary TB Converter'!$ED$1:$ED$254,MATCH(TRUE,INDEX(ISNUMBER(SEARCH("x"&amp;A355&amp;"x",'Subsidiary TB Converter'!$ED$1:$ED$254)),0),0))),""))</f>
        <v/>
      </c>
      <c r="I355" s="658" t="str">
        <f t="shared" ca="1" si="5"/>
        <v/>
      </c>
    </row>
    <row r="356" spans="1:9" x14ac:dyDescent="0.25">
      <c r="A356" s="674"/>
      <c r="B356" s="674"/>
      <c r="C356" s="675"/>
      <c r="D356" s="676"/>
      <c r="E356" s="674"/>
      <c r="F356" s="667"/>
      <c r="G356" s="668" t="str">
        <f>IF($A356="","",IFERROR(ROW(INDEX('Subsidiary TB Converter'!$ED$1:$ED$254,MATCH(TRUE,INDEX(ISNUMBER(SEARCH("x"&amp;A356&amp;"x",'Subsidiary TB Converter'!$ED$1:$ED$254)),0),0))),""))</f>
        <v/>
      </c>
      <c r="I356" s="658" t="str">
        <f t="shared" ca="1" si="5"/>
        <v/>
      </c>
    </row>
    <row r="357" spans="1:9" x14ac:dyDescent="0.25">
      <c r="A357" s="674"/>
      <c r="B357" s="674"/>
      <c r="C357" s="675"/>
      <c r="D357" s="676"/>
      <c r="E357" s="674"/>
      <c r="F357" s="667"/>
      <c r="G357" s="668" t="str">
        <f>IF($A357="","",IFERROR(ROW(INDEX('Subsidiary TB Converter'!$ED$1:$ED$254,MATCH(TRUE,INDEX(ISNUMBER(SEARCH("x"&amp;A357&amp;"x",'Subsidiary TB Converter'!$ED$1:$ED$254)),0),0))),""))</f>
        <v/>
      </c>
      <c r="I357" s="658" t="str">
        <f t="shared" ca="1" si="5"/>
        <v/>
      </c>
    </row>
    <row r="358" spans="1:9" x14ac:dyDescent="0.25">
      <c r="A358" s="674"/>
      <c r="B358" s="674"/>
      <c r="C358" s="675"/>
      <c r="D358" s="676"/>
      <c r="E358" s="674"/>
      <c r="F358" s="667"/>
      <c r="G358" s="668" t="str">
        <f>IF($A358="","",IFERROR(ROW(INDEX('Subsidiary TB Converter'!$ED$1:$ED$254,MATCH(TRUE,INDEX(ISNUMBER(SEARCH("x"&amp;A358&amp;"x",'Subsidiary TB Converter'!$ED$1:$ED$254)),0),0))),""))</f>
        <v/>
      </c>
      <c r="I358" s="658" t="str">
        <f t="shared" ca="1" si="5"/>
        <v/>
      </c>
    </row>
    <row r="359" spans="1:9" x14ac:dyDescent="0.25">
      <c r="A359" s="674"/>
      <c r="B359" s="674"/>
      <c r="C359" s="675"/>
      <c r="D359" s="676"/>
      <c r="E359" s="674"/>
      <c r="F359" s="667"/>
      <c r="G359" s="668" t="str">
        <f>IF($A359="","",IFERROR(ROW(INDEX('Subsidiary TB Converter'!$ED$1:$ED$254,MATCH(TRUE,INDEX(ISNUMBER(SEARCH("x"&amp;A359&amp;"x",'Subsidiary TB Converter'!$ED$1:$ED$254)),0),0))),""))</f>
        <v/>
      </c>
      <c r="I359" s="658" t="str">
        <f t="shared" ca="1" si="5"/>
        <v/>
      </c>
    </row>
    <row r="360" spans="1:9" x14ac:dyDescent="0.25">
      <c r="A360" s="674"/>
      <c r="B360" s="674"/>
      <c r="C360" s="675"/>
      <c r="D360" s="676"/>
      <c r="E360" s="674"/>
      <c r="F360" s="667"/>
      <c r="G360" s="668" t="str">
        <f>IF($A360="","",IFERROR(ROW(INDEX('Subsidiary TB Converter'!$ED$1:$ED$254,MATCH(TRUE,INDEX(ISNUMBER(SEARCH("x"&amp;A360&amp;"x",'Subsidiary TB Converter'!$ED$1:$ED$254)),0),0))),""))</f>
        <v/>
      </c>
      <c r="I360" s="658" t="str">
        <f t="shared" ca="1" si="5"/>
        <v/>
      </c>
    </row>
    <row r="361" spans="1:9" x14ac:dyDescent="0.25">
      <c r="A361" s="674"/>
      <c r="B361" s="674"/>
      <c r="C361" s="675"/>
      <c r="D361" s="676"/>
      <c r="E361" s="674"/>
      <c r="F361" s="667"/>
      <c r="G361" s="668" t="str">
        <f>IF($A361="","",IFERROR(ROW(INDEX('Subsidiary TB Converter'!$ED$1:$ED$254,MATCH(TRUE,INDEX(ISNUMBER(SEARCH("x"&amp;A361&amp;"x",'Subsidiary TB Converter'!$ED$1:$ED$254)),0),0))),""))</f>
        <v/>
      </c>
      <c r="I361" s="658" t="str">
        <f t="shared" ca="1" si="5"/>
        <v/>
      </c>
    </row>
    <row r="362" spans="1:9" x14ac:dyDescent="0.25">
      <c r="A362" s="674"/>
      <c r="B362" s="674"/>
      <c r="C362" s="675"/>
      <c r="D362" s="676"/>
      <c r="E362" s="674"/>
      <c r="F362" s="667"/>
      <c r="G362" s="668" t="str">
        <f>IF($A362="","",IFERROR(ROW(INDEX('Subsidiary TB Converter'!$ED$1:$ED$254,MATCH(TRUE,INDEX(ISNUMBER(SEARCH("x"&amp;A362&amp;"x",'Subsidiary TB Converter'!$ED$1:$ED$254)),0),0))),""))</f>
        <v/>
      </c>
      <c r="I362" s="658" t="str">
        <f t="shared" ca="1" si="5"/>
        <v/>
      </c>
    </row>
    <row r="363" spans="1:9" x14ac:dyDescent="0.25">
      <c r="A363" s="674"/>
      <c r="B363" s="674"/>
      <c r="C363" s="675"/>
      <c r="D363" s="676"/>
      <c r="E363" s="674"/>
      <c r="F363" s="667"/>
      <c r="G363" s="668" t="str">
        <f>IF($A363="","",IFERROR(ROW(INDEX('Subsidiary TB Converter'!$ED$1:$ED$254,MATCH(TRUE,INDEX(ISNUMBER(SEARCH("x"&amp;A363&amp;"x",'Subsidiary TB Converter'!$ED$1:$ED$254)),0),0))),""))</f>
        <v/>
      </c>
      <c r="I363" s="658" t="str">
        <f t="shared" ca="1" si="5"/>
        <v/>
      </c>
    </row>
    <row r="364" spans="1:9" x14ac:dyDescent="0.25">
      <c r="A364" s="674"/>
      <c r="B364" s="674"/>
      <c r="C364" s="675"/>
      <c r="D364" s="676"/>
      <c r="E364" s="674"/>
      <c r="F364" s="667"/>
      <c r="G364" s="668" t="str">
        <f>IF($A364="","",IFERROR(ROW(INDEX('Subsidiary TB Converter'!$ED$1:$ED$254,MATCH(TRUE,INDEX(ISNUMBER(SEARCH("x"&amp;A364&amp;"x",'Subsidiary TB Converter'!$ED$1:$ED$254)),0),0))),""))</f>
        <v/>
      </c>
      <c r="I364" s="658" t="str">
        <f t="shared" ca="1" si="5"/>
        <v/>
      </c>
    </row>
    <row r="365" spans="1:9" x14ac:dyDescent="0.25">
      <c r="A365" s="674"/>
      <c r="B365" s="674"/>
      <c r="C365" s="675"/>
      <c r="D365" s="676"/>
      <c r="E365" s="674"/>
      <c r="F365" s="667"/>
      <c r="G365" s="668" t="str">
        <f>IF($A365="","",IFERROR(ROW(INDEX('Subsidiary TB Converter'!$ED$1:$ED$254,MATCH(TRUE,INDEX(ISNUMBER(SEARCH("x"&amp;A365&amp;"x",'Subsidiary TB Converter'!$ED$1:$ED$254)),0),0))),""))</f>
        <v/>
      </c>
      <c r="I365" s="658" t="str">
        <f t="shared" ca="1" si="5"/>
        <v/>
      </c>
    </row>
    <row r="366" spans="1:9" x14ac:dyDescent="0.25">
      <c r="A366" s="674"/>
      <c r="B366" s="674"/>
      <c r="C366" s="675"/>
      <c r="D366" s="676"/>
      <c r="E366" s="674"/>
      <c r="F366" s="667"/>
      <c r="G366" s="668" t="str">
        <f>IF($A366="","",IFERROR(ROW(INDEX('Subsidiary TB Converter'!$ED$1:$ED$254,MATCH(TRUE,INDEX(ISNUMBER(SEARCH("x"&amp;A366&amp;"x",'Subsidiary TB Converter'!$ED$1:$ED$254)),0),0))),""))</f>
        <v/>
      </c>
      <c r="I366" s="658" t="str">
        <f t="shared" ca="1" si="5"/>
        <v/>
      </c>
    </row>
    <row r="367" spans="1:9" x14ac:dyDescent="0.25">
      <c r="A367" s="674"/>
      <c r="B367" s="674"/>
      <c r="C367" s="675"/>
      <c r="D367" s="676"/>
      <c r="E367" s="674"/>
      <c r="F367" s="667"/>
      <c r="G367" s="668" t="str">
        <f>IF($A367="","",IFERROR(ROW(INDEX('Subsidiary TB Converter'!$ED$1:$ED$254,MATCH(TRUE,INDEX(ISNUMBER(SEARCH("x"&amp;A367&amp;"x",'Subsidiary TB Converter'!$ED$1:$ED$254)),0),0))),""))</f>
        <v/>
      </c>
      <c r="I367" s="658" t="str">
        <f t="shared" ca="1" si="5"/>
        <v/>
      </c>
    </row>
    <row r="368" spans="1:9" x14ac:dyDescent="0.25">
      <c r="A368" s="674"/>
      <c r="B368" s="674"/>
      <c r="C368" s="675"/>
      <c r="D368" s="676"/>
      <c r="E368" s="674"/>
      <c r="F368" s="667"/>
      <c r="G368" s="668" t="str">
        <f>IF($A368="","",IFERROR(ROW(INDEX('Subsidiary TB Converter'!$ED$1:$ED$254,MATCH(TRUE,INDEX(ISNUMBER(SEARCH("x"&amp;A368&amp;"x",'Subsidiary TB Converter'!$ED$1:$ED$254)),0),0))),""))</f>
        <v/>
      </c>
      <c r="I368" s="658" t="str">
        <f t="shared" ca="1" si="5"/>
        <v/>
      </c>
    </row>
    <row r="369" spans="1:9" x14ac:dyDescent="0.25">
      <c r="A369" s="674"/>
      <c r="B369" s="674"/>
      <c r="C369" s="675"/>
      <c r="D369" s="676"/>
      <c r="E369" s="674"/>
      <c r="F369" s="667"/>
      <c r="G369" s="668" t="str">
        <f>IF($A369="","",IFERROR(ROW(INDEX('Subsidiary TB Converter'!$ED$1:$ED$254,MATCH(TRUE,INDEX(ISNUMBER(SEARCH("x"&amp;A369&amp;"x",'Subsidiary TB Converter'!$ED$1:$ED$254)),0),0))),""))</f>
        <v/>
      </c>
      <c r="I369" s="658" t="str">
        <f t="shared" ca="1" si="5"/>
        <v/>
      </c>
    </row>
    <row r="370" spans="1:9" x14ac:dyDescent="0.25">
      <c r="A370" s="674"/>
      <c r="B370" s="674"/>
      <c r="C370" s="675"/>
      <c r="D370" s="676"/>
      <c r="E370" s="674"/>
      <c r="F370" s="667"/>
      <c r="G370" s="668" t="str">
        <f>IF($A370="","",IFERROR(ROW(INDEX('Subsidiary TB Converter'!$ED$1:$ED$254,MATCH(TRUE,INDEX(ISNUMBER(SEARCH("x"&amp;A370&amp;"x",'Subsidiary TB Converter'!$ED$1:$ED$254)),0),0))),""))</f>
        <v/>
      </c>
      <c r="I370" s="658" t="str">
        <f t="shared" ca="1" si="5"/>
        <v/>
      </c>
    </row>
    <row r="371" spans="1:9" x14ac:dyDescent="0.25">
      <c r="A371" s="674"/>
      <c r="B371" s="674"/>
      <c r="C371" s="675"/>
      <c r="D371" s="676"/>
      <c r="E371" s="674"/>
      <c r="F371" s="667"/>
      <c r="G371" s="668" t="str">
        <f>IF($A371="","",IFERROR(ROW(INDEX('Subsidiary TB Converter'!$ED$1:$ED$254,MATCH(TRUE,INDEX(ISNUMBER(SEARCH("x"&amp;A371&amp;"x",'Subsidiary TB Converter'!$ED$1:$ED$254)),0),0))),""))</f>
        <v/>
      </c>
      <c r="I371" s="658" t="str">
        <f t="shared" ca="1" si="5"/>
        <v/>
      </c>
    </row>
    <row r="372" spans="1:9" x14ac:dyDescent="0.25">
      <c r="A372" s="674"/>
      <c r="B372" s="674"/>
      <c r="C372" s="675"/>
      <c r="D372" s="676"/>
      <c r="E372" s="674"/>
      <c r="F372" s="667"/>
      <c r="G372" s="668" t="str">
        <f>IF($A372="","",IFERROR(ROW(INDEX('Subsidiary TB Converter'!$ED$1:$ED$254,MATCH(TRUE,INDEX(ISNUMBER(SEARCH("x"&amp;A372&amp;"x",'Subsidiary TB Converter'!$ED$1:$ED$254)),0),0))),""))</f>
        <v/>
      </c>
      <c r="I372" s="658" t="str">
        <f t="shared" ca="1" si="5"/>
        <v/>
      </c>
    </row>
    <row r="373" spans="1:9" x14ac:dyDescent="0.25">
      <c r="A373" s="674"/>
      <c r="B373" s="674"/>
      <c r="C373" s="675"/>
      <c r="D373" s="676"/>
      <c r="E373" s="674"/>
      <c r="F373" s="667"/>
      <c r="G373" s="668" t="str">
        <f>IF($A373="","",IFERROR(ROW(INDEX('Subsidiary TB Converter'!$ED$1:$ED$254,MATCH(TRUE,INDEX(ISNUMBER(SEARCH("x"&amp;A373&amp;"x",'Subsidiary TB Converter'!$ED$1:$ED$254)),0),0))),""))</f>
        <v/>
      </c>
      <c r="I373" s="658" t="str">
        <f t="shared" ca="1" si="5"/>
        <v/>
      </c>
    </row>
    <row r="374" spans="1:9" x14ac:dyDescent="0.25">
      <c r="A374" s="674"/>
      <c r="B374" s="674"/>
      <c r="C374" s="675"/>
      <c r="D374" s="676"/>
      <c r="E374" s="674"/>
      <c r="F374" s="667"/>
      <c r="G374" s="668" t="str">
        <f>IF($A374="","",IFERROR(ROW(INDEX('Subsidiary TB Converter'!$ED$1:$ED$254,MATCH(TRUE,INDEX(ISNUMBER(SEARCH("x"&amp;A374&amp;"x",'Subsidiary TB Converter'!$ED$1:$ED$254)),0),0))),""))</f>
        <v/>
      </c>
      <c r="I374" s="658" t="str">
        <f t="shared" ca="1" si="5"/>
        <v/>
      </c>
    </row>
    <row r="375" spans="1:9" x14ac:dyDescent="0.25">
      <c r="A375" s="674"/>
      <c r="B375" s="674"/>
      <c r="C375" s="675"/>
      <c r="D375" s="676"/>
      <c r="E375" s="674"/>
      <c r="F375" s="667"/>
      <c r="G375" s="668" t="str">
        <f>IF($A375="","",IFERROR(ROW(INDEX('Subsidiary TB Converter'!$ED$1:$ED$254,MATCH(TRUE,INDEX(ISNUMBER(SEARCH("x"&amp;A375&amp;"x",'Subsidiary TB Converter'!$ED$1:$ED$254)),0),0))),""))</f>
        <v/>
      </c>
      <c r="I375" s="658" t="str">
        <f t="shared" ca="1" si="5"/>
        <v/>
      </c>
    </row>
    <row r="376" spans="1:9" x14ac:dyDescent="0.25">
      <c r="A376" s="674"/>
      <c r="B376" s="674"/>
      <c r="C376" s="675"/>
      <c r="D376" s="676"/>
      <c r="E376" s="674"/>
      <c r="F376" s="667"/>
      <c r="G376" s="668" t="str">
        <f>IF($A376="","",IFERROR(ROW(INDEX('Subsidiary TB Converter'!$ED$1:$ED$254,MATCH(TRUE,INDEX(ISNUMBER(SEARCH("x"&amp;A376&amp;"x",'Subsidiary TB Converter'!$ED$1:$ED$254)),0),0))),""))</f>
        <v/>
      </c>
      <c r="I376" s="658" t="str">
        <f t="shared" ca="1" si="5"/>
        <v/>
      </c>
    </row>
    <row r="377" spans="1:9" x14ac:dyDescent="0.25">
      <c r="A377" s="674"/>
      <c r="B377" s="674"/>
      <c r="C377" s="675"/>
      <c r="D377" s="676"/>
      <c r="E377" s="674"/>
      <c r="F377" s="667"/>
      <c r="G377" s="668" t="str">
        <f>IF($A377="","",IFERROR(ROW(INDEX('Subsidiary TB Converter'!$ED$1:$ED$254,MATCH(TRUE,INDEX(ISNUMBER(SEARCH("x"&amp;A377&amp;"x",'Subsidiary TB Converter'!$ED$1:$ED$254)),0),0))),""))</f>
        <v/>
      </c>
      <c r="I377" s="658" t="str">
        <f t="shared" ca="1" si="5"/>
        <v/>
      </c>
    </row>
    <row r="378" spans="1:9" x14ac:dyDescent="0.25">
      <c r="A378" s="674"/>
      <c r="B378" s="674"/>
      <c r="C378" s="675"/>
      <c r="D378" s="676"/>
      <c r="E378" s="674"/>
      <c r="F378" s="667"/>
      <c r="G378" s="668" t="str">
        <f>IF($A378="","",IFERROR(ROW(INDEX('Subsidiary TB Converter'!$ED$1:$ED$254,MATCH(TRUE,INDEX(ISNUMBER(SEARCH("x"&amp;A378&amp;"x",'Subsidiary TB Converter'!$ED$1:$ED$254)),0),0))),""))</f>
        <v/>
      </c>
      <c r="I378" s="658" t="str">
        <f t="shared" ca="1" si="5"/>
        <v/>
      </c>
    </row>
    <row r="379" spans="1:9" x14ac:dyDescent="0.25">
      <c r="A379" s="674"/>
      <c r="B379" s="674"/>
      <c r="C379" s="675"/>
      <c r="D379" s="676"/>
      <c r="E379" s="674"/>
      <c r="F379" s="667"/>
      <c r="G379" s="668" t="str">
        <f>IF($A379="","",IFERROR(ROW(INDEX('Subsidiary TB Converter'!$ED$1:$ED$254,MATCH(TRUE,INDEX(ISNUMBER(SEARCH("x"&amp;A379&amp;"x",'Subsidiary TB Converter'!$ED$1:$ED$254)),0),0))),""))</f>
        <v/>
      </c>
      <c r="I379" s="658" t="str">
        <f t="shared" ca="1" si="5"/>
        <v/>
      </c>
    </row>
    <row r="380" spans="1:9" x14ac:dyDescent="0.25">
      <c r="A380" s="674"/>
      <c r="B380" s="674"/>
      <c r="C380" s="675"/>
      <c r="D380" s="676"/>
      <c r="E380" s="674"/>
      <c r="F380" s="667"/>
      <c r="G380" s="668" t="str">
        <f>IF($A380="","",IFERROR(ROW(INDEX('Subsidiary TB Converter'!$ED$1:$ED$254,MATCH(TRUE,INDEX(ISNUMBER(SEARCH("x"&amp;A380&amp;"x",'Subsidiary TB Converter'!$ED$1:$ED$254)),0),0))),""))</f>
        <v/>
      </c>
      <c r="I380" s="658" t="str">
        <f t="shared" ca="1" si="5"/>
        <v/>
      </c>
    </row>
    <row r="381" spans="1:9" x14ac:dyDescent="0.25">
      <c r="A381" s="674"/>
      <c r="B381" s="674"/>
      <c r="C381" s="675"/>
      <c r="D381" s="676"/>
      <c r="E381" s="674"/>
      <c r="F381" s="667"/>
      <c r="G381" s="668" t="str">
        <f>IF($A381="","",IFERROR(ROW(INDEX('Subsidiary TB Converter'!$ED$1:$ED$254,MATCH(TRUE,INDEX(ISNUMBER(SEARCH("x"&amp;A381&amp;"x",'Subsidiary TB Converter'!$ED$1:$ED$254)),0),0))),""))</f>
        <v/>
      </c>
      <c r="I381" s="658" t="str">
        <f t="shared" ca="1" si="5"/>
        <v/>
      </c>
    </row>
    <row r="382" spans="1:9" x14ac:dyDescent="0.25">
      <c r="A382" s="674"/>
      <c r="B382" s="674"/>
      <c r="C382" s="675"/>
      <c r="D382" s="676"/>
      <c r="E382" s="674"/>
      <c r="F382" s="667"/>
      <c r="G382" s="668" t="str">
        <f>IF($A382="","",IFERROR(ROW(INDEX('Subsidiary TB Converter'!$ED$1:$ED$254,MATCH(TRUE,INDEX(ISNUMBER(SEARCH("x"&amp;A382&amp;"x",'Subsidiary TB Converter'!$ED$1:$ED$254)),0),0))),""))</f>
        <v/>
      </c>
      <c r="I382" s="658" t="str">
        <f t="shared" ca="1" si="5"/>
        <v/>
      </c>
    </row>
    <row r="383" spans="1:9" x14ac:dyDescent="0.25">
      <c r="A383" s="674"/>
      <c r="B383" s="674"/>
      <c r="C383" s="675"/>
      <c r="D383" s="676"/>
      <c r="E383" s="674"/>
      <c r="F383" s="667"/>
      <c r="G383" s="668" t="str">
        <f>IF($A383="","",IFERROR(ROW(INDEX('Subsidiary TB Converter'!$ED$1:$ED$254,MATCH(TRUE,INDEX(ISNUMBER(SEARCH("x"&amp;A383&amp;"x",'Subsidiary TB Converter'!$ED$1:$ED$254)),0),0))),""))</f>
        <v/>
      </c>
      <c r="I383" s="658" t="str">
        <f t="shared" ca="1" si="5"/>
        <v/>
      </c>
    </row>
    <row r="384" spans="1:9" x14ac:dyDescent="0.25">
      <c r="A384" s="674"/>
      <c r="B384" s="674"/>
      <c r="C384" s="675"/>
      <c r="D384" s="676"/>
      <c r="E384" s="674"/>
      <c r="F384" s="667"/>
      <c r="G384" s="668" t="str">
        <f>IF($A384="","",IFERROR(ROW(INDEX('Subsidiary TB Converter'!$ED$1:$ED$254,MATCH(TRUE,INDEX(ISNUMBER(SEARCH("x"&amp;A384&amp;"x",'Subsidiary TB Converter'!$ED$1:$ED$254)),0),0))),""))</f>
        <v/>
      </c>
      <c r="I384" s="658" t="str">
        <f t="shared" ca="1" si="5"/>
        <v/>
      </c>
    </row>
    <row r="385" spans="1:9" x14ac:dyDescent="0.25">
      <c r="A385" s="674"/>
      <c r="B385" s="674"/>
      <c r="C385" s="675"/>
      <c r="D385" s="676"/>
      <c r="E385" s="674"/>
      <c r="F385" s="667"/>
      <c r="G385" s="668" t="str">
        <f>IF($A385="","",IFERROR(ROW(INDEX('Subsidiary TB Converter'!$ED$1:$ED$254,MATCH(TRUE,INDEX(ISNUMBER(SEARCH("x"&amp;A385&amp;"x",'Subsidiary TB Converter'!$ED$1:$ED$254)),0),0))),""))</f>
        <v/>
      </c>
      <c r="I385" s="658" t="str">
        <f t="shared" ca="1" si="5"/>
        <v/>
      </c>
    </row>
    <row r="386" spans="1:9" x14ac:dyDescent="0.25">
      <c r="A386" s="674"/>
      <c r="B386" s="674"/>
      <c r="C386" s="675"/>
      <c r="D386" s="676"/>
      <c r="E386" s="674"/>
      <c r="F386" s="667"/>
      <c r="G386" s="668" t="str">
        <f>IF($A386="","",IFERROR(ROW(INDEX('Subsidiary TB Converter'!$ED$1:$ED$254,MATCH(TRUE,INDEX(ISNUMBER(SEARCH("x"&amp;A386&amp;"x",'Subsidiary TB Converter'!$ED$1:$ED$254)),0),0))),""))</f>
        <v/>
      </c>
      <c r="I386" s="658" t="str">
        <f t="shared" ca="1" si="5"/>
        <v/>
      </c>
    </row>
    <row r="387" spans="1:9" x14ac:dyDescent="0.25">
      <c r="A387" s="674"/>
      <c r="B387" s="674"/>
      <c r="C387" s="675"/>
      <c r="D387" s="676"/>
      <c r="E387" s="674"/>
      <c r="F387" s="667"/>
      <c r="G387" s="668" t="str">
        <f>IF($A387="","",IFERROR(ROW(INDEX('Subsidiary TB Converter'!$ED$1:$ED$254,MATCH(TRUE,INDEX(ISNUMBER(SEARCH("x"&amp;A387&amp;"x",'Subsidiary TB Converter'!$ED$1:$ED$254)),0),0))),""))</f>
        <v/>
      </c>
      <c r="I387" s="658" t="str">
        <f t="shared" ref="I387:I450" ca="1" si="6">IF(AND($G387="",$A387=""),"",IF(AND($G387="",$A387&lt;&gt;""),"Missing from Converter Sheet",INDIRECT("'"&amp;$J$3&amp;"'!B"&amp;G387)))</f>
        <v/>
      </c>
    </row>
    <row r="388" spans="1:9" x14ac:dyDescent="0.25">
      <c r="A388" s="674"/>
      <c r="B388" s="674"/>
      <c r="C388" s="675"/>
      <c r="D388" s="676"/>
      <c r="E388" s="674"/>
      <c r="F388" s="667"/>
      <c r="G388" s="668" t="str">
        <f>IF($A388="","",IFERROR(ROW(INDEX('Subsidiary TB Converter'!$ED$1:$ED$254,MATCH(TRUE,INDEX(ISNUMBER(SEARCH("x"&amp;A388&amp;"x",'Subsidiary TB Converter'!$ED$1:$ED$254)),0),0))),""))</f>
        <v/>
      </c>
      <c r="I388" s="658" t="str">
        <f t="shared" ca="1" si="6"/>
        <v/>
      </c>
    </row>
    <row r="389" spans="1:9" x14ac:dyDescent="0.25">
      <c r="A389" s="674"/>
      <c r="B389" s="674"/>
      <c r="C389" s="675"/>
      <c r="D389" s="676"/>
      <c r="E389" s="674"/>
      <c r="F389" s="667"/>
      <c r="G389" s="668" t="str">
        <f>IF($A389="","",IFERROR(ROW(INDEX('Subsidiary TB Converter'!$ED$1:$ED$254,MATCH(TRUE,INDEX(ISNUMBER(SEARCH("x"&amp;A389&amp;"x",'Subsidiary TB Converter'!$ED$1:$ED$254)),0),0))),""))</f>
        <v/>
      </c>
      <c r="I389" s="658" t="str">
        <f t="shared" ca="1" si="6"/>
        <v/>
      </c>
    </row>
    <row r="390" spans="1:9" x14ac:dyDescent="0.25">
      <c r="A390" s="674"/>
      <c r="B390" s="674"/>
      <c r="C390" s="675"/>
      <c r="D390" s="676"/>
      <c r="E390" s="674"/>
      <c r="F390" s="667"/>
      <c r="G390" s="668" t="str">
        <f>IF($A390="","",IFERROR(ROW(INDEX('Subsidiary TB Converter'!$ED$1:$ED$254,MATCH(TRUE,INDEX(ISNUMBER(SEARCH("x"&amp;A390&amp;"x",'Subsidiary TB Converter'!$ED$1:$ED$254)),0),0))),""))</f>
        <v/>
      </c>
      <c r="I390" s="658" t="str">
        <f t="shared" ca="1" si="6"/>
        <v/>
      </c>
    </row>
    <row r="391" spans="1:9" x14ac:dyDescent="0.25">
      <c r="A391" s="674"/>
      <c r="B391" s="674"/>
      <c r="C391" s="675"/>
      <c r="D391" s="676"/>
      <c r="E391" s="674"/>
      <c r="F391" s="667"/>
      <c r="G391" s="668" t="str">
        <f>IF($A391="","",IFERROR(ROW(INDEX('Subsidiary TB Converter'!$ED$1:$ED$254,MATCH(TRUE,INDEX(ISNUMBER(SEARCH("x"&amp;A391&amp;"x",'Subsidiary TB Converter'!$ED$1:$ED$254)),0),0))),""))</f>
        <v/>
      </c>
      <c r="I391" s="658" t="str">
        <f t="shared" ca="1" si="6"/>
        <v/>
      </c>
    </row>
    <row r="392" spans="1:9" x14ac:dyDescent="0.25">
      <c r="A392" s="674"/>
      <c r="B392" s="674"/>
      <c r="C392" s="675"/>
      <c r="D392" s="676"/>
      <c r="E392" s="674"/>
      <c r="F392" s="667"/>
      <c r="G392" s="668" t="str">
        <f>IF($A392="","",IFERROR(ROW(INDEX('Subsidiary TB Converter'!$ED$1:$ED$254,MATCH(TRUE,INDEX(ISNUMBER(SEARCH("x"&amp;A392&amp;"x",'Subsidiary TB Converter'!$ED$1:$ED$254)),0),0))),""))</f>
        <v/>
      </c>
      <c r="I392" s="658" t="str">
        <f t="shared" ca="1" si="6"/>
        <v/>
      </c>
    </row>
    <row r="393" spans="1:9" x14ac:dyDescent="0.25">
      <c r="A393" s="674"/>
      <c r="B393" s="674"/>
      <c r="C393" s="675"/>
      <c r="D393" s="676"/>
      <c r="E393" s="674"/>
      <c r="F393" s="667"/>
      <c r="G393" s="668" t="str">
        <f>IF($A393="","",IFERROR(ROW(INDEX('Subsidiary TB Converter'!$ED$1:$ED$254,MATCH(TRUE,INDEX(ISNUMBER(SEARCH("x"&amp;A393&amp;"x",'Subsidiary TB Converter'!$ED$1:$ED$254)),0),0))),""))</f>
        <v/>
      </c>
      <c r="I393" s="658" t="str">
        <f t="shared" ca="1" si="6"/>
        <v/>
      </c>
    </row>
    <row r="394" spans="1:9" x14ac:dyDescent="0.25">
      <c r="A394" s="674"/>
      <c r="B394" s="674"/>
      <c r="C394" s="675"/>
      <c r="D394" s="676"/>
      <c r="E394" s="674"/>
      <c r="F394" s="667"/>
      <c r="G394" s="668" t="str">
        <f>IF($A394="","",IFERROR(ROW(INDEX('Subsidiary TB Converter'!$ED$1:$ED$254,MATCH(TRUE,INDEX(ISNUMBER(SEARCH("x"&amp;A394&amp;"x",'Subsidiary TB Converter'!$ED$1:$ED$254)),0),0))),""))</f>
        <v/>
      </c>
      <c r="I394" s="658" t="str">
        <f t="shared" ca="1" si="6"/>
        <v/>
      </c>
    </row>
    <row r="395" spans="1:9" x14ac:dyDescent="0.25">
      <c r="A395" s="674"/>
      <c r="B395" s="674"/>
      <c r="C395" s="675"/>
      <c r="D395" s="676"/>
      <c r="E395" s="674"/>
      <c r="F395" s="667"/>
      <c r="G395" s="668" t="str">
        <f>IF($A395="","",IFERROR(ROW(INDEX('Subsidiary TB Converter'!$ED$1:$ED$254,MATCH(TRUE,INDEX(ISNUMBER(SEARCH("x"&amp;A395&amp;"x",'Subsidiary TB Converter'!$ED$1:$ED$254)),0),0))),""))</f>
        <v/>
      </c>
      <c r="I395" s="658" t="str">
        <f t="shared" ca="1" si="6"/>
        <v/>
      </c>
    </row>
    <row r="396" spans="1:9" x14ac:dyDescent="0.25">
      <c r="A396" s="674"/>
      <c r="B396" s="674"/>
      <c r="C396" s="675"/>
      <c r="D396" s="676"/>
      <c r="E396" s="674"/>
      <c r="F396" s="667"/>
      <c r="G396" s="668" t="str">
        <f>IF($A396="","",IFERROR(ROW(INDEX('Subsidiary TB Converter'!$ED$1:$ED$254,MATCH(TRUE,INDEX(ISNUMBER(SEARCH("x"&amp;A396&amp;"x",'Subsidiary TB Converter'!$ED$1:$ED$254)),0),0))),""))</f>
        <v/>
      </c>
      <c r="I396" s="658" t="str">
        <f t="shared" ca="1" si="6"/>
        <v/>
      </c>
    </row>
    <row r="397" spans="1:9" x14ac:dyDescent="0.25">
      <c r="A397" s="674"/>
      <c r="B397" s="674"/>
      <c r="C397" s="675"/>
      <c r="D397" s="676"/>
      <c r="E397" s="674"/>
      <c r="F397" s="667"/>
      <c r="G397" s="668" t="str">
        <f>IF($A397="","",IFERROR(ROW(INDEX('Subsidiary TB Converter'!$ED$1:$ED$254,MATCH(TRUE,INDEX(ISNUMBER(SEARCH("x"&amp;A397&amp;"x",'Subsidiary TB Converter'!$ED$1:$ED$254)),0),0))),""))</f>
        <v/>
      </c>
      <c r="I397" s="658" t="str">
        <f t="shared" ca="1" si="6"/>
        <v/>
      </c>
    </row>
    <row r="398" spans="1:9" x14ac:dyDescent="0.25">
      <c r="A398" s="674"/>
      <c r="B398" s="674"/>
      <c r="C398" s="675"/>
      <c r="D398" s="676"/>
      <c r="E398" s="674"/>
      <c r="F398" s="667"/>
      <c r="G398" s="668" t="str">
        <f>IF($A398="","",IFERROR(ROW(INDEX('Subsidiary TB Converter'!$ED$1:$ED$254,MATCH(TRUE,INDEX(ISNUMBER(SEARCH("x"&amp;A398&amp;"x",'Subsidiary TB Converter'!$ED$1:$ED$254)),0),0))),""))</f>
        <v/>
      </c>
      <c r="I398" s="658" t="str">
        <f t="shared" ca="1" si="6"/>
        <v/>
      </c>
    </row>
    <row r="399" spans="1:9" x14ac:dyDescent="0.25">
      <c r="A399" s="674"/>
      <c r="B399" s="674"/>
      <c r="C399" s="675"/>
      <c r="D399" s="676"/>
      <c r="E399" s="674"/>
      <c r="F399" s="667"/>
      <c r="G399" s="668" t="str">
        <f>IF($A399="","",IFERROR(ROW(INDEX('Subsidiary TB Converter'!$ED$1:$ED$254,MATCH(TRUE,INDEX(ISNUMBER(SEARCH("x"&amp;A399&amp;"x",'Subsidiary TB Converter'!$ED$1:$ED$254)),0),0))),""))</f>
        <v/>
      </c>
      <c r="I399" s="658" t="str">
        <f t="shared" ca="1" si="6"/>
        <v/>
      </c>
    </row>
    <row r="400" spans="1:9" x14ac:dyDescent="0.25">
      <c r="A400" s="674"/>
      <c r="B400" s="674"/>
      <c r="C400" s="675"/>
      <c r="D400" s="676"/>
      <c r="E400" s="674"/>
      <c r="F400" s="667"/>
      <c r="G400" s="668" t="str">
        <f>IF($A400="","",IFERROR(ROW(INDEX('Subsidiary TB Converter'!$ED$1:$ED$254,MATCH(TRUE,INDEX(ISNUMBER(SEARCH("x"&amp;A400&amp;"x",'Subsidiary TB Converter'!$ED$1:$ED$254)),0),0))),""))</f>
        <v/>
      </c>
      <c r="I400" s="658" t="str">
        <f t="shared" ca="1" si="6"/>
        <v/>
      </c>
    </row>
    <row r="401" spans="1:9" x14ac:dyDescent="0.25">
      <c r="A401" s="674"/>
      <c r="B401" s="674"/>
      <c r="C401" s="675"/>
      <c r="D401" s="676"/>
      <c r="E401" s="674"/>
      <c r="F401" s="667"/>
      <c r="G401" s="668" t="str">
        <f>IF($A401="","",IFERROR(ROW(INDEX('Subsidiary TB Converter'!$ED$1:$ED$254,MATCH(TRUE,INDEX(ISNUMBER(SEARCH("x"&amp;A401&amp;"x",'Subsidiary TB Converter'!$ED$1:$ED$254)),0),0))),""))</f>
        <v/>
      </c>
      <c r="I401" s="658" t="str">
        <f t="shared" ca="1" si="6"/>
        <v/>
      </c>
    </row>
    <row r="402" spans="1:9" x14ac:dyDescent="0.25">
      <c r="A402" s="674"/>
      <c r="B402" s="674"/>
      <c r="C402" s="675"/>
      <c r="D402" s="676"/>
      <c r="E402" s="674"/>
      <c r="F402" s="667"/>
      <c r="G402" s="668" t="str">
        <f>IF($A402="","",IFERROR(ROW(INDEX('Subsidiary TB Converter'!$ED$1:$ED$254,MATCH(TRUE,INDEX(ISNUMBER(SEARCH("x"&amp;A402&amp;"x",'Subsidiary TB Converter'!$ED$1:$ED$254)),0),0))),""))</f>
        <v/>
      </c>
      <c r="I402" s="658" t="str">
        <f t="shared" ca="1" si="6"/>
        <v/>
      </c>
    </row>
    <row r="403" spans="1:9" x14ac:dyDescent="0.25">
      <c r="A403" s="674"/>
      <c r="B403" s="674"/>
      <c r="C403" s="675"/>
      <c r="D403" s="676"/>
      <c r="E403" s="674"/>
      <c r="F403" s="667"/>
      <c r="G403" s="668" t="str">
        <f>IF($A403="","",IFERROR(ROW(INDEX('Subsidiary TB Converter'!$ED$1:$ED$254,MATCH(TRUE,INDEX(ISNUMBER(SEARCH("x"&amp;A403&amp;"x",'Subsidiary TB Converter'!$ED$1:$ED$254)),0),0))),""))</f>
        <v/>
      </c>
      <c r="I403" s="658" t="str">
        <f t="shared" ca="1" si="6"/>
        <v/>
      </c>
    </row>
    <row r="404" spans="1:9" x14ac:dyDescent="0.25">
      <c r="A404" s="674"/>
      <c r="B404" s="674"/>
      <c r="C404" s="675"/>
      <c r="D404" s="676"/>
      <c r="E404" s="674"/>
      <c r="F404" s="667"/>
      <c r="G404" s="668" t="str">
        <f>IF($A404="","",IFERROR(ROW(INDEX('Subsidiary TB Converter'!$ED$1:$ED$254,MATCH(TRUE,INDEX(ISNUMBER(SEARCH("x"&amp;A404&amp;"x",'Subsidiary TB Converter'!$ED$1:$ED$254)),0),0))),""))</f>
        <v/>
      </c>
      <c r="I404" s="658" t="str">
        <f t="shared" ca="1" si="6"/>
        <v/>
      </c>
    </row>
    <row r="405" spans="1:9" x14ac:dyDescent="0.25">
      <c r="A405" s="674"/>
      <c r="B405" s="674"/>
      <c r="C405" s="675"/>
      <c r="D405" s="676"/>
      <c r="E405" s="674"/>
      <c r="F405" s="667"/>
      <c r="G405" s="668" t="str">
        <f>IF($A405="","",IFERROR(ROW(INDEX('Subsidiary TB Converter'!$ED$1:$ED$254,MATCH(TRUE,INDEX(ISNUMBER(SEARCH("x"&amp;A405&amp;"x",'Subsidiary TB Converter'!$ED$1:$ED$254)),0),0))),""))</f>
        <v/>
      </c>
      <c r="I405" s="658" t="str">
        <f t="shared" ca="1" si="6"/>
        <v/>
      </c>
    </row>
    <row r="406" spans="1:9" x14ac:dyDescent="0.25">
      <c r="A406" s="674"/>
      <c r="B406" s="674"/>
      <c r="C406" s="675"/>
      <c r="D406" s="676"/>
      <c r="E406" s="674"/>
      <c r="F406" s="667"/>
      <c r="G406" s="668" t="str">
        <f>IF($A406="","",IFERROR(ROW(INDEX('Subsidiary TB Converter'!$ED$1:$ED$254,MATCH(TRUE,INDEX(ISNUMBER(SEARCH("x"&amp;A406&amp;"x",'Subsidiary TB Converter'!$ED$1:$ED$254)),0),0))),""))</f>
        <v/>
      </c>
      <c r="I406" s="658" t="str">
        <f t="shared" ca="1" si="6"/>
        <v/>
      </c>
    </row>
    <row r="407" spans="1:9" x14ac:dyDescent="0.25">
      <c r="A407" s="674"/>
      <c r="B407" s="674"/>
      <c r="C407" s="675"/>
      <c r="D407" s="676"/>
      <c r="E407" s="674"/>
      <c r="F407" s="667"/>
      <c r="G407" s="668" t="str">
        <f>IF($A407="","",IFERROR(ROW(INDEX('Subsidiary TB Converter'!$ED$1:$ED$254,MATCH(TRUE,INDEX(ISNUMBER(SEARCH("x"&amp;A407&amp;"x",'Subsidiary TB Converter'!$ED$1:$ED$254)),0),0))),""))</f>
        <v/>
      </c>
      <c r="I407" s="658" t="str">
        <f t="shared" ca="1" si="6"/>
        <v/>
      </c>
    </row>
    <row r="408" spans="1:9" x14ac:dyDescent="0.25">
      <c r="A408" s="674"/>
      <c r="B408" s="674"/>
      <c r="C408" s="675"/>
      <c r="D408" s="676"/>
      <c r="E408" s="674"/>
      <c r="F408" s="667"/>
      <c r="G408" s="668" t="str">
        <f>IF($A408="","",IFERROR(ROW(INDEX('Subsidiary TB Converter'!$ED$1:$ED$254,MATCH(TRUE,INDEX(ISNUMBER(SEARCH("x"&amp;A408&amp;"x",'Subsidiary TB Converter'!$ED$1:$ED$254)),0),0))),""))</f>
        <v/>
      </c>
      <c r="I408" s="658" t="str">
        <f t="shared" ca="1" si="6"/>
        <v/>
      </c>
    </row>
    <row r="409" spans="1:9" x14ac:dyDescent="0.25">
      <c r="A409" s="674"/>
      <c r="B409" s="674"/>
      <c r="C409" s="675"/>
      <c r="D409" s="676"/>
      <c r="E409" s="674"/>
      <c r="F409" s="667"/>
      <c r="G409" s="668" t="str">
        <f>IF($A409="","",IFERROR(ROW(INDEX('Subsidiary TB Converter'!$ED$1:$ED$254,MATCH(TRUE,INDEX(ISNUMBER(SEARCH("x"&amp;A409&amp;"x",'Subsidiary TB Converter'!$ED$1:$ED$254)),0),0))),""))</f>
        <v/>
      </c>
      <c r="I409" s="658" t="str">
        <f t="shared" ca="1" si="6"/>
        <v/>
      </c>
    </row>
    <row r="410" spans="1:9" x14ac:dyDescent="0.25">
      <c r="A410" s="674"/>
      <c r="B410" s="674"/>
      <c r="C410" s="675"/>
      <c r="D410" s="676"/>
      <c r="E410" s="674"/>
      <c r="F410" s="667"/>
      <c r="G410" s="668" t="str">
        <f>IF($A410="","",IFERROR(ROW(INDEX('Subsidiary TB Converter'!$ED$1:$ED$254,MATCH(TRUE,INDEX(ISNUMBER(SEARCH("x"&amp;A410&amp;"x",'Subsidiary TB Converter'!$ED$1:$ED$254)),0),0))),""))</f>
        <v/>
      </c>
      <c r="I410" s="658" t="str">
        <f t="shared" ca="1" si="6"/>
        <v/>
      </c>
    </row>
    <row r="411" spans="1:9" x14ac:dyDescent="0.25">
      <c r="A411" s="674"/>
      <c r="B411" s="674"/>
      <c r="C411" s="675"/>
      <c r="D411" s="676"/>
      <c r="E411" s="674"/>
      <c r="F411" s="667"/>
      <c r="G411" s="668" t="str">
        <f>IF($A411="","",IFERROR(ROW(INDEX('Subsidiary TB Converter'!$ED$1:$ED$254,MATCH(TRUE,INDEX(ISNUMBER(SEARCH("x"&amp;A411&amp;"x",'Subsidiary TB Converter'!$ED$1:$ED$254)),0),0))),""))</f>
        <v/>
      </c>
      <c r="I411" s="658" t="str">
        <f t="shared" ca="1" si="6"/>
        <v/>
      </c>
    </row>
    <row r="412" spans="1:9" x14ac:dyDescent="0.25">
      <c r="A412" s="674"/>
      <c r="B412" s="674"/>
      <c r="C412" s="675"/>
      <c r="D412" s="676"/>
      <c r="E412" s="674"/>
      <c r="F412" s="667"/>
      <c r="G412" s="668" t="str">
        <f>IF($A412="","",IFERROR(ROW(INDEX('Subsidiary TB Converter'!$ED$1:$ED$254,MATCH(TRUE,INDEX(ISNUMBER(SEARCH("x"&amp;A412&amp;"x",'Subsidiary TB Converter'!$ED$1:$ED$254)),0),0))),""))</f>
        <v/>
      </c>
      <c r="I412" s="658" t="str">
        <f t="shared" ca="1" si="6"/>
        <v/>
      </c>
    </row>
    <row r="413" spans="1:9" x14ac:dyDescent="0.25">
      <c r="A413" s="674"/>
      <c r="B413" s="674"/>
      <c r="C413" s="675"/>
      <c r="D413" s="676"/>
      <c r="E413" s="674"/>
      <c r="F413" s="667"/>
      <c r="G413" s="668" t="str">
        <f>IF($A413="","",IFERROR(ROW(INDEX('Subsidiary TB Converter'!$ED$1:$ED$254,MATCH(TRUE,INDEX(ISNUMBER(SEARCH("x"&amp;A413&amp;"x",'Subsidiary TB Converter'!$ED$1:$ED$254)),0),0))),""))</f>
        <v/>
      </c>
      <c r="I413" s="658" t="str">
        <f t="shared" ca="1" si="6"/>
        <v/>
      </c>
    </row>
    <row r="414" spans="1:9" x14ac:dyDescent="0.25">
      <c r="A414" s="674"/>
      <c r="B414" s="674"/>
      <c r="C414" s="675"/>
      <c r="D414" s="676"/>
      <c r="E414" s="674"/>
      <c r="F414" s="667"/>
      <c r="G414" s="668" t="str">
        <f>IF($A414="","",IFERROR(ROW(INDEX('Subsidiary TB Converter'!$ED$1:$ED$254,MATCH(TRUE,INDEX(ISNUMBER(SEARCH("x"&amp;A414&amp;"x",'Subsidiary TB Converter'!$ED$1:$ED$254)),0),0))),""))</f>
        <v/>
      </c>
      <c r="I414" s="658" t="str">
        <f t="shared" ca="1" si="6"/>
        <v/>
      </c>
    </row>
    <row r="415" spans="1:9" x14ac:dyDescent="0.25">
      <c r="A415" s="674"/>
      <c r="B415" s="674"/>
      <c r="C415" s="675"/>
      <c r="D415" s="676"/>
      <c r="E415" s="674"/>
      <c r="F415" s="667"/>
      <c r="G415" s="668" t="str">
        <f>IF($A415="","",IFERROR(ROW(INDEX('Subsidiary TB Converter'!$ED$1:$ED$254,MATCH(TRUE,INDEX(ISNUMBER(SEARCH("x"&amp;A415&amp;"x",'Subsidiary TB Converter'!$ED$1:$ED$254)),0),0))),""))</f>
        <v/>
      </c>
      <c r="I415" s="658" t="str">
        <f t="shared" ca="1" si="6"/>
        <v/>
      </c>
    </row>
    <row r="416" spans="1:9" x14ac:dyDescent="0.25">
      <c r="A416" s="674"/>
      <c r="B416" s="674"/>
      <c r="C416" s="675"/>
      <c r="D416" s="676"/>
      <c r="E416" s="674"/>
      <c r="F416" s="667"/>
      <c r="G416" s="668" t="str">
        <f>IF($A416="","",IFERROR(ROW(INDEX('Subsidiary TB Converter'!$ED$1:$ED$254,MATCH(TRUE,INDEX(ISNUMBER(SEARCH("x"&amp;A416&amp;"x",'Subsidiary TB Converter'!$ED$1:$ED$254)),0),0))),""))</f>
        <v/>
      </c>
      <c r="I416" s="658" t="str">
        <f t="shared" ca="1" si="6"/>
        <v/>
      </c>
    </row>
    <row r="417" spans="1:9" x14ac:dyDescent="0.25">
      <c r="A417" s="674"/>
      <c r="B417" s="674"/>
      <c r="C417" s="675"/>
      <c r="D417" s="676"/>
      <c r="E417" s="674"/>
      <c r="F417" s="667"/>
      <c r="G417" s="668" t="str">
        <f>IF($A417="","",IFERROR(ROW(INDEX('Subsidiary TB Converter'!$ED$1:$ED$254,MATCH(TRUE,INDEX(ISNUMBER(SEARCH("x"&amp;A417&amp;"x",'Subsidiary TB Converter'!$ED$1:$ED$254)),0),0))),""))</f>
        <v/>
      </c>
      <c r="I417" s="658" t="str">
        <f t="shared" ca="1" si="6"/>
        <v/>
      </c>
    </row>
    <row r="418" spans="1:9" x14ac:dyDescent="0.25">
      <c r="A418" s="674"/>
      <c r="B418" s="674"/>
      <c r="C418" s="675"/>
      <c r="D418" s="676"/>
      <c r="E418" s="674"/>
      <c r="F418" s="667"/>
      <c r="G418" s="668" t="str">
        <f>IF($A418="","",IFERROR(ROW(INDEX('Subsidiary TB Converter'!$ED$1:$ED$254,MATCH(TRUE,INDEX(ISNUMBER(SEARCH("x"&amp;A418&amp;"x",'Subsidiary TB Converter'!$ED$1:$ED$254)),0),0))),""))</f>
        <v/>
      </c>
      <c r="I418" s="658" t="str">
        <f t="shared" ca="1" si="6"/>
        <v/>
      </c>
    </row>
    <row r="419" spans="1:9" x14ac:dyDescent="0.25">
      <c r="A419" s="674"/>
      <c r="B419" s="674"/>
      <c r="C419" s="675"/>
      <c r="D419" s="676"/>
      <c r="E419" s="674"/>
      <c r="F419" s="667"/>
      <c r="G419" s="668" t="str">
        <f>IF($A419="","",IFERROR(ROW(INDEX('Subsidiary TB Converter'!$ED$1:$ED$254,MATCH(TRUE,INDEX(ISNUMBER(SEARCH("x"&amp;A419&amp;"x",'Subsidiary TB Converter'!$ED$1:$ED$254)),0),0))),""))</f>
        <v/>
      </c>
      <c r="I419" s="658" t="str">
        <f t="shared" ca="1" si="6"/>
        <v/>
      </c>
    </row>
    <row r="420" spans="1:9" x14ac:dyDescent="0.25">
      <c r="A420" s="674"/>
      <c r="B420" s="674"/>
      <c r="C420" s="675"/>
      <c r="D420" s="676"/>
      <c r="E420" s="674"/>
      <c r="F420" s="667"/>
      <c r="G420" s="668" t="str">
        <f>IF($A420="","",IFERROR(ROW(INDEX('Subsidiary TB Converter'!$ED$1:$ED$254,MATCH(TRUE,INDEX(ISNUMBER(SEARCH("x"&amp;A420&amp;"x",'Subsidiary TB Converter'!$ED$1:$ED$254)),0),0))),""))</f>
        <v/>
      </c>
      <c r="I420" s="658" t="str">
        <f t="shared" ca="1" si="6"/>
        <v/>
      </c>
    </row>
    <row r="421" spans="1:9" x14ac:dyDescent="0.25">
      <c r="A421" s="674"/>
      <c r="B421" s="674"/>
      <c r="C421" s="675"/>
      <c r="D421" s="676"/>
      <c r="E421" s="674"/>
      <c r="F421" s="667"/>
      <c r="G421" s="668" t="str">
        <f>IF($A421="","",IFERROR(ROW(INDEX('Subsidiary TB Converter'!$ED$1:$ED$254,MATCH(TRUE,INDEX(ISNUMBER(SEARCH("x"&amp;A421&amp;"x",'Subsidiary TB Converter'!$ED$1:$ED$254)),0),0))),""))</f>
        <v/>
      </c>
      <c r="I421" s="658" t="str">
        <f t="shared" ca="1" si="6"/>
        <v/>
      </c>
    </row>
    <row r="422" spans="1:9" x14ac:dyDescent="0.25">
      <c r="A422" s="674"/>
      <c r="B422" s="674"/>
      <c r="C422" s="675"/>
      <c r="D422" s="676"/>
      <c r="E422" s="674"/>
      <c r="F422" s="667"/>
      <c r="G422" s="668" t="str">
        <f>IF($A422="","",IFERROR(ROW(INDEX('Subsidiary TB Converter'!$ED$1:$ED$254,MATCH(TRUE,INDEX(ISNUMBER(SEARCH("x"&amp;A422&amp;"x",'Subsidiary TB Converter'!$ED$1:$ED$254)),0),0))),""))</f>
        <v/>
      </c>
      <c r="I422" s="658" t="str">
        <f t="shared" ca="1" si="6"/>
        <v/>
      </c>
    </row>
    <row r="423" spans="1:9" x14ac:dyDescent="0.25">
      <c r="A423" s="674"/>
      <c r="B423" s="674"/>
      <c r="C423" s="675"/>
      <c r="D423" s="676"/>
      <c r="E423" s="674"/>
      <c r="F423" s="667"/>
      <c r="G423" s="668" t="str">
        <f>IF($A423="","",IFERROR(ROW(INDEX('Subsidiary TB Converter'!$ED$1:$ED$254,MATCH(TRUE,INDEX(ISNUMBER(SEARCH("x"&amp;A423&amp;"x",'Subsidiary TB Converter'!$ED$1:$ED$254)),0),0))),""))</f>
        <v/>
      </c>
      <c r="I423" s="658" t="str">
        <f t="shared" ca="1" si="6"/>
        <v/>
      </c>
    </row>
    <row r="424" spans="1:9" x14ac:dyDescent="0.25">
      <c r="A424" s="674"/>
      <c r="B424" s="674"/>
      <c r="C424" s="675"/>
      <c r="D424" s="676"/>
      <c r="E424" s="674"/>
      <c r="F424" s="667"/>
      <c r="G424" s="668" t="str">
        <f>IF($A424="","",IFERROR(ROW(INDEX('Subsidiary TB Converter'!$ED$1:$ED$254,MATCH(TRUE,INDEX(ISNUMBER(SEARCH("x"&amp;A424&amp;"x",'Subsidiary TB Converter'!$ED$1:$ED$254)),0),0))),""))</f>
        <v/>
      </c>
      <c r="I424" s="658" t="str">
        <f t="shared" ca="1" si="6"/>
        <v/>
      </c>
    </row>
    <row r="425" spans="1:9" x14ac:dyDescent="0.25">
      <c r="A425" s="674"/>
      <c r="B425" s="674"/>
      <c r="C425" s="675"/>
      <c r="D425" s="676"/>
      <c r="E425" s="674"/>
      <c r="F425" s="667"/>
      <c r="G425" s="668" t="str">
        <f>IF($A425="","",IFERROR(ROW(INDEX('Subsidiary TB Converter'!$ED$1:$ED$254,MATCH(TRUE,INDEX(ISNUMBER(SEARCH("x"&amp;A425&amp;"x",'Subsidiary TB Converter'!$ED$1:$ED$254)),0),0))),""))</f>
        <v/>
      </c>
      <c r="I425" s="658" t="str">
        <f t="shared" ca="1" si="6"/>
        <v/>
      </c>
    </row>
    <row r="426" spans="1:9" x14ac:dyDescent="0.25">
      <c r="A426" s="674"/>
      <c r="B426" s="674"/>
      <c r="C426" s="675"/>
      <c r="D426" s="676"/>
      <c r="E426" s="674"/>
      <c r="F426" s="667"/>
      <c r="G426" s="668" t="str">
        <f>IF($A426="","",IFERROR(ROW(INDEX('Subsidiary TB Converter'!$ED$1:$ED$254,MATCH(TRUE,INDEX(ISNUMBER(SEARCH("x"&amp;A426&amp;"x",'Subsidiary TB Converter'!$ED$1:$ED$254)),0),0))),""))</f>
        <v/>
      </c>
      <c r="I426" s="658" t="str">
        <f t="shared" ca="1" si="6"/>
        <v/>
      </c>
    </row>
    <row r="427" spans="1:9" x14ac:dyDescent="0.25">
      <c r="A427" s="674"/>
      <c r="B427" s="674"/>
      <c r="C427" s="675"/>
      <c r="D427" s="676"/>
      <c r="E427" s="674"/>
      <c r="F427" s="667"/>
      <c r="G427" s="668" t="str">
        <f>IF($A427="","",IFERROR(ROW(INDEX('Subsidiary TB Converter'!$ED$1:$ED$254,MATCH(TRUE,INDEX(ISNUMBER(SEARCH("x"&amp;A427&amp;"x",'Subsidiary TB Converter'!$ED$1:$ED$254)),0),0))),""))</f>
        <v/>
      </c>
      <c r="I427" s="658" t="str">
        <f t="shared" ca="1" si="6"/>
        <v/>
      </c>
    </row>
    <row r="428" spans="1:9" x14ac:dyDescent="0.25">
      <c r="A428" s="674"/>
      <c r="B428" s="674"/>
      <c r="C428" s="675"/>
      <c r="D428" s="676"/>
      <c r="E428" s="674"/>
      <c r="F428" s="667"/>
      <c r="G428" s="668" t="str">
        <f>IF($A428="","",IFERROR(ROW(INDEX('Subsidiary TB Converter'!$ED$1:$ED$254,MATCH(TRUE,INDEX(ISNUMBER(SEARCH("x"&amp;A428&amp;"x",'Subsidiary TB Converter'!$ED$1:$ED$254)),0),0))),""))</f>
        <v/>
      </c>
      <c r="I428" s="658" t="str">
        <f t="shared" ca="1" si="6"/>
        <v/>
      </c>
    </row>
    <row r="429" spans="1:9" x14ac:dyDescent="0.25">
      <c r="A429" s="674"/>
      <c r="B429" s="674"/>
      <c r="C429" s="675"/>
      <c r="D429" s="676"/>
      <c r="E429" s="674"/>
      <c r="F429" s="667"/>
      <c r="G429" s="668" t="str">
        <f>IF($A429="","",IFERROR(ROW(INDEX('Subsidiary TB Converter'!$ED$1:$ED$254,MATCH(TRUE,INDEX(ISNUMBER(SEARCH("x"&amp;A429&amp;"x",'Subsidiary TB Converter'!$ED$1:$ED$254)),0),0))),""))</f>
        <v/>
      </c>
      <c r="I429" s="658" t="str">
        <f t="shared" ca="1" si="6"/>
        <v/>
      </c>
    </row>
    <row r="430" spans="1:9" x14ac:dyDescent="0.25">
      <c r="A430" s="674"/>
      <c r="B430" s="674"/>
      <c r="C430" s="675"/>
      <c r="D430" s="676"/>
      <c r="E430" s="674"/>
      <c r="F430" s="667"/>
      <c r="G430" s="668" t="str">
        <f>IF($A430="","",IFERROR(ROW(INDEX('Subsidiary TB Converter'!$ED$1:$ED$254,MATCH(TRUE,INDEX(ISNUMBER(SEARCH("x"&amp;A430&amp;"x",'Subsidiary TB Converter'!$ED$1:$ED$254)),0),0))),""))</f>
        <v/>
      </c>
      <c r="I430" s="658" t="str">
        <f t="shared" ca="1" si="6"/>
        <v/>
      </c>
    </row>
    <row r="431" spans="1:9" x14ac:dyDescent="0.25">
      <c r="A431" s="674"/>
      <c r="B431" s="674"/>
      <c r="C431" s="675"/>
      <c r="D431" s="676"/>
      <c r="E431" s="674"/>
      <c r="F431" s="667"/>
      <c r="G431" s="668" t="str">
        <f>IF($A431="","",IFERROR(ROW(INDEX('Subsidiary TB Converter'!$ED$1:$ED$254,MATCH(TRUE,INDEX(ISNUMBER(SEARCH("x"&amp;A431&amp;"x",'Subsidiary TB Converter'!$ED$1:$ED$254)),0),0))),""))</f>
        <v/>
      </c>
      <c r="I431" s="658" t="str">
        <f t="shared" ca="1" si="6"/>
        <v/>
      </c>
    </row>
    <row r="432" spans="1:9" x14ac:dyDescent="0.25">
      <c r="A432" s="674"/>
      <c r="B432" s="674"/>
      <c r="C432" s="675"/>
      <c r="D432" s="676"/>
      <c r="E432" s="674"/>
      <c r="F432" s="667"/>
      <c r="G432" s="668" t="str">
        <f>IF($A432="","",IFERROR(ROW(INDEX('Subsidiary TB Converter'!$ED$1:$ED$254,MATCH(TRUE,INDEX(ISNUMBER(SEARCH("x"&amp;A432&amp;"x",'Subsidiary TB Converter'!$ED$1:$ED$254)),0),0))),""))</f>
        <v/>
      </c>
      <c r="I432" s="658" t="str">
        <f t="shared" ca="1" si="6"/>
        <v/>
      </c>
    </row>
    <row r="433" spans="1:9" x14ac:dyDescent="0.25">
      <c r="A433" s="674"/>
      <c r="B433" s="674"/>
      <c r="C433" s="675"/>
      <c r="D433" s="676"/>
      <c r="E433" s="674"/>
      <c r="F433" s="667"/>
      <c r="G433" s="668" t="str">
        <f>IF($A433="","",IFERROR(ROW(INDEX('Subsidiary TB Converter'!$ED$1:$ED$254,MATCH(TRUE,INDEX(ISNUMBER(SEARCH("x"&amp;A433&amp;"x",'Subsidiary TB Converter'!$ED$1:$ED$254)),0),0))),""))</f>
        <v/>
      </c>
      <c r="I433" s="658" t="str">
        <f t="shared" ca="1" si="6"/>
        <v/>
      </c>
    </row>
    <row r="434" spans="1:9" x14ac:dyDescent="0.25">
      <c r="A434" s="674"/>
      <c r="B434" s="674"/>
      <c r="C434" s="675"/>
      <c r="D434" s="676"/>
      <c r="E434" s="674"/>
      <c r="F434" s="667"/>
      <c r="G434" s="668" t="str">
        <f>IF($A434="","",IFERROR(ROW(INDEX('Subsidiary TB Converter'!$ED$1:$ED$254,MATCH(TRUE,INDEX(ISNUMBER(SEARCH("x"&amp;A434&amp;"x",'Subsidiary TB Converter'!$ED$1:$ED$254)),0),0))),""))</f>
        <v/>
      </c>
      <c r="I434" s="658" t="str">
        <f t="shared" ca="1" si="6"/>
        <v/>
      </c>
    </row>
    <row r="435" spans="1:9" x14ac:dyDescent="0.25">
      <c r="A435" s="674"/>
      <c r="B435" s="674"/>
      <c r="C435" s="675"/>
      <c r="D435" s="676"/>
      <c r="E435" s="674"/>
      <c r="F435" s="667"/>
      <c r="G435" s="668" t="str">
        <f>IF($A435="","",IFERROR(ROW(INDEX('Subsidiary TB Converter'!$ED$1:$ED$254,MATCH(TRUE,INDEX(ISNUMBER(SEARCH("x"&amp;A435&amp;"x",'Subsidiary TB Converter'!$ED$1:$ED$254)),0),0))),""))</f>
        <v/>
      </c>
      <c r="I435" s="658" t="str">
        <f t="shared" ca="1" si="6"/>
        <v/>
      </c>
    </row>
    <row r="436" spans="1:9" x14ac:dyDescent="0.25">
      <c r="A436" s="674"/>
      <c r="B436" s="674"/>
      <c r="C436" s="675"/>
      <c r="D436" s="676"/>
      <c r="E436" s="674"/>
      <c r="F436" s="667"/>
      <c r="G436" s="668" t="str">
        <f>IF($A436="","",IFERROR(ROW(INDEX('Subsidiary TB Converter'!$ED$1:$ED$254,MATCH(TRUE,INDEX(ISNUMBER(SEARCH("x"&amp;A436&amp;"x",'Subsidiary TB Converter'!$ED$1:$ED$254)),0),0))),""))</f>
        <v/>
      </c>
      <c r="I436" s="658" t="str">
        <f t="shared" ca="1" si="6"/>
        <v/>
      </c>
    </row>
    <row r="437" spans="1:9" x14ac:dyDescent="0.25">
      <c r="A437" s="674"/>
      <c r="B437" s="674"/>
      <c r="C437" s="675"/>
      <c r="D437" s="676"/>
      <c r="E437" s="674"/>
      <c r="F437" s="667"/>
      <c r="G437" s="668" t="str">
        <f>IF($A437="","",IFERROR(ROW(INDEX('Subsidiary TB Converter'!$ED$1:$ED$254,MATCH(TRUE,INDEX(ISNUMBER(SEARCH("x"&amp;A437&amp;"x",'Subsidiary TB Converter'!$ED$1:$ED$254)),0),0))),""))</f>
        <v/>
      </c>
      <c r="I437" s="658" t="str">
        <f t="shared" ca="1" si="6"/>
        <v/>
      </c>
    </row>
    <row r="438" spans="1:9" x14ac:dyDescent="0.25">
      <c r="A438" s="674"/>
      <c r="B438" s="674"/>
      <c r="C438" s="675"/>
      <c r="D438" s="676"/>
      <c r="E438" s="674"/>
      <c r="F438" s="667"/>
      <c r="G438" s="668" t="str">
        <f>IF($A438="","",IFERROR(ROW(INDEX('Subsidiary TB Converter'!$ED$1:$ED$254,MATCH(TRUE,INDEX(ISNUMBER(SEARCH("x"&amp;A438&amp;"x",'Subsidiary TB Converter'!$ED$1:$ED$254)),0),0))),""))</f>
        <v/>
      </c>
      <c r="I438" s="658" t="str">
        <f t="shared" ca="1" si="6"/>
        <v/>
      </c>
    </row>
    <row r="439" spans="1:9" x14ac:dyDescent="0.25">
      <c r="A439" s="674"/>
      <c r="B439" s="674"/>
      <c r="C439" s="675"/>
      <c r="D439" s="676"/>
      <c r="E439" s="674"/>
      <c r="F439" s="667"/>
      <c r="G439" s="668" t="str">
        <f>IF($A439="","",IFERROR(ROW(INDEX('Subsidiary TB Converter'!$ED$1:$ED$254,MATCH(TRUE,INDEX(ISNUMBER(SEARCH("x"&amp;A439&amp;"x",'Subsidiary TB Converter'!$ED$1:$ED$254)),0),0))),""))</f>
        <v/>
      </c>
      <c r="I439" s="658" t="str">
        <f t="shared" ca="1" si="6"/>
        <v/>
      </c>
    </row>
    <row r="440" spans="1:9" x14ac:dyDescent="0.25">
      <c r="A440" s="674"/>
      <c r="B440" s="674"/>
      <c r="C440" s="675"/>
      <c r="D440" s="676"/>
      <c r="E440" s="674"/>
      <c r="F440" s="667"/>
      <c r="G440" s="668" t="str">
        <f>IF($A440="","",IFERROR(ROW(INDEX('Subsidiary TB Converter'!$ED$1:$ED$254,MATCH(TRUE,INDEX(ISNUMBER(SEARCH("x"&amp;A440&amp;"x",'Subsidiary TB Converter'!$ED$1:$ED$254)),0),0))),""))</f>
        <v/>
      </c>
      <c r="I440" s="658" t="str">
        <f t="shared" ca="1" si="6"/>
        <v/>
      </c>
    </row>
    <row r="441" spans="1:9" x14ac:dyDescent="0.25">
      <c r="A441" s="674"/>
      <c r="B441" s="674"/>
      <c r="C441" s="675"/>
      <c r="D441" s="676"/>
      <c r="E441" s="674"/>
      <c r="F441" s="667"/>
      <c r="G441" s="668" t="str">
        <f>IF($A441="","",IFERROR(ROW(INDEX('Subsidiary TB Converter'!$ED$1:$ED$254,MATCH(TRUE,INDEX(ISNUMBER(SEARCH("x"&amp;A441&amp;"x",'Subsidiary TB Converter'!$ED$1:$ED$254)),0),0))),""))</f>
        <v/>
      </c>
      <c r="I441" s="658" t="str">
        <f t="shared" ca="1" si="6"/>
        <v/>
      </c>
    </row>
    <row r="442" spans="1:9" x14ac:dyDescent="0.25">
      <c r="A442" s="674"/>
      <c r="B442" s="674"/>
      <c r="C442" s="675"/>
      <c r="D442" s="676"/>
      <c r="E442" s="674"/>
      <c r="F442" s="667"/>
      <c r="G442" s="668" t="str">
        <f>IF($A442="","",IFERROR(ROW(INDEX('Subsidiary TB Converter'!$ED$1:$ED$254,MATCH(TRUE,INDEX(ISNUMBER(SEARCH("x"&amp;A442&amp;"x",'Subsidiary TB Converter'!$ED$1:$ED$254)),0),0))),""))</f>
        <v/>
      </c>
      <c r="I442" s="658" t="str">
        <f t="shared" ca="1" si="6"/>
        <v/>
      </c>
    </row>
    <row r="443" spans="1:9" x14ac:dyDescent="0.25">
      <c r="A443" s="674"/>
      <c r="B443" s="674"/>
      <c r="C443" s="675"/>
      <c r="D443" s="676"/>
      <c r="E443" s="674"/>
      <c r="F443" s="667"/>
      <c r="G443" s="668" t="str">
        <f>IF($A443="","",IFERROR(ROW(INDEX('Subsidiary TB Converter'!$ED$1:$ED$254,MATCH(TRUE,INDEX(ISNUMBER(SEARCH("x"&amp;A443&amp;"x",'Subsidiary TB Converter'!$ED$1:$ED$254)),0),0))),""))</f>
        <v/>
      </c>
      <c r="I443" s="658" t="str">
        <f t="shared" ca="1" si="6"/>
        <v/>
      </c>
    </row>
    <row r="444" spans="1:9" x14ac:dyDescent="0.25">
      <c r="A444" s="674"/>
      <c r="B444" s="674"/>
      <c r="C444" s="675"/>
      <c r="D444" s="676"/>
      <c r="E444" s="674"/>
      <c r="F444" s="667"/>
      <c r="G444" s="668" t="str">
        <f>IF($A444="","",IFERROR(ROW(INDEX('Subsidiary TB Converter'!$ED$1:$ED$254,MATCH(TRUE,INDEX(ISNUMBER(SEARCH("x"&amp;A444&amp;"x",'Subsidiary TB Converter'!$ED$1:$ED$254)),0),0))),""))</f>
        <v/>
      </c>
      <c r="I444" s="658" t="str">
        <f t="shared" ca="1" si="6"/>
        <v/>
      </c>
    </row>
    <row r="445" spans="1:9" x14ac:dyDescent="0.25">
      <c r="A445" s="674"/>
      <c r="B445" s="674"/>
      <c r="C445" s="675"/>
      <c r="D445" s="676"/>
      <c r="E445" s="674"/>
      <c r="F445" s="667"/>
      <c r="G445" s="668" t="str">
        <f>IF($A445="","",IFERROR(ROW(INDEX('Subsidiary TB Converter'!$ED$1:$ED$254,MATCH(TRUE,INDEX(ISNUMBER(SEARCH("x"&amp;A445&amp;"x",'Subsidiary TB Converter'!$ED$1:$ED$254)),0),0))),""))</f>
        <v/>
      </c>
      <c r="I445" s="658" t="str">
        <f t="shared" ca="1" si="6"/>
        <v/>
      </c>
    </row>
    <row r="446" spans="1:9" x14ac:dyDescent="0.25">
      <c r="A446" s="674"/>
      <c r="B446" s="674"/>
      <c r="C446" s="675"/>
      <c r="D446" s="676"/>
      <c r="E446" s="674"/>
      <c r="F446" s="667"/>
      <c r="G446" s="668" t="str">
        <f>IF($A446="","",IFERROR(ROW(INDEX('Subsidiary TB Converter'!$ED$1:$ED$254,MATCH(TRUE,INDEX(ISNUMBER(SEARCH("x"&amp;A446&amp;"x",'Subsidiary TB Converter'!$ED$1:$ED$254)),0),0))),""))</f>
        <v/>
      </c>
      <c r="I446" s="658" t="str">
        <f t="shared" ca="1" si="6"/>
        <v/>
      </c>
    </row>
    <row r="447" spans="1:9" x14ac:dyDescent="0.25">
      <c r="A447" s="674"/>
      <c r="B447" s="674"/>
      <c r="C447" s="675"/>
      <c r="D447" s="676"/>
      <c r="E447" s="674"/>
      <c r="F447" s="667"/>
      <c r="G447" s="668" t="str">
        <f>IF($A447="","",IFERROR(ROW(INDEX('Subsidiary TB Converter'!$ED$1:$ED$254,MATCH(TRUE,INDEX(ISNUMBER(SEARCH("x"&amp;A447&amp;"x",'Subsidiary TB Converter'!$ED$1:$ED$254)),0),0))),""))</f>
        <v/>
      </c>
      <c r="I447" s="658" t="str">
        <f t="shared" ca="1" si="6"/>
        <v/>
      </c>
    </row>
    <row r="448" spans="1:9" x14ac:dyDescent="0.25">
      <c r="A448" s="674"/>
      <c r="B448" s="674"/>
      <c r="C448" s="675"/>
      <c r="D448" s="676"/>
      <c r="E448" s="674"/>
      <c r="F448" s="667"/>
      <c r="G448" s="668" t="str">
        <f>IF($A448="","",IFERROR(ROW(INDEX('Subsidiary TB Converter'!$ED$1:$ED$254,MATCH(TRUE,INDEX(ISNUMBER(SEARCH("x"&amp;A448&amp;"x",'Subsidiary TB Converter'!$ED$1:$ED$254)),0),0))),""))</f>
        <v/>
      </c>
      <c r="I448" s="658" t="str">
        <f t="shared" ca="1" si="6"/>
        <v/>
      </c>
    </row>
    <row r="449" spans="1:9" x14ac:dyDescent="0.25">
      <c r="A449" s="674"/>
      <c r="B449" s="674"/>
      <c r="C449" s="675"/>
      <c r="D449" s="676"/>
      <c r="E449" s="674"/>
      <c r="F449" s="667"/>
      <c r="G449" s="668" t="str">
        <f>IF($A449="","",IFERROR(ROW(INDEX('Subsidiary TB Converter'!$ED$1:$ED$254,MATCH(TRUE,INDEX(ISNUMBER(SEARCH("x"&amp;A449&amp;"x",'Subsidiary TB Converter'!$ED$1:$ED$254)),0),0))),""))</f>
        <v/>
      </c>
      <c r="I449" s="658" t="str">
        <f t="shared" ca="1" si="6"/>
        <v/>
      </c>
    </row>
    <row r="450" spans="1:9" x14ac:dyDescent="0.25">
      <c r="A450" s="674"/>
      <c r="B450" s="674"/>
      <c r="C450" s="675"/>
      <c r="D450" s="676"/>
      <c r="E450" s="674"/>
      <c r="F450" s="667"/>
      <c r="G450" s="668" t="str">
        <f>IF($A450="","",IFERROR(ROW(INDEX('Subsidiary TB Converter'!$ED$1:$ED$254,MATCH(TRUE,INDEX(ISNUMBER(SEARCH("x"&amp;A450&amp;"x",'Subsidiary TB Converter'!$ED$1:$ED$254)),0),0))),""))</f>
        <v/>
      </c>
      <c r="I450" s="658" t="str">
        <f t="shared" ca="1" si="6"/>
        <v/>
      </c>
    </row>
    <row r="451" spans="1:9" x14ac:dyDescent="0.25">
      <c r="A451" s="674"/>
      <c r="B451" s="674"/>
      <c r="C451" s="675"/>
      <c r="D451" s="676"/>
      <c r="E451" s="674"/>
      <c r="F451" s="667"/>
      <c r="G451" s="668" t="str">
        <f>IF($A451="","",IFERROR(ROW(INDEX('Subsidiary TB Converter'!$ED$1:$ED$254,MATCH(TRUE,INDEX(ISNUMBER(SEARCH("x"&amp;A451&amp;"x",'Subsidiary TB Converter'!$ED$1:$ED$254)),0),0))),""))</f>
        <v/>
      </c>
      <c r="I451" s="658" t="str">
        <f t="shared" ref="I451:I505" ca="1" si="7">IF(AND($G451="",$A451=""),"",IF(AND($G451="",$A451&lt;&gt;""),"Missing from Converter Sheet",INDIRECT("'"&amp;$J$3&amp;"'!B"&amp;G451)))</f>
        <v/>
      </c>
    </row>
    <row r="452" spans="1:9" x14ac:dyDescent="0.25">
      <c r="A452" s="674"/>
      <c r="B452" s="674"/>
      <c r="C452" s="675"/>
      <c r="D452" s="676"/>
      <c r="E452" s="674"/>
      <c r="F452" s="667"/>
      <c r="G452" s="668" t="str">
        <f>IF($A452="","",IFERROR(ROW(INDEX('Subsidiary TB Converter'!$ED$1:$ED$254,MATCH(TRUE,INDEX(ISNUMBER(SEARCH("x"&amp;A452&amp;"x",'Subsidiary TB Converter'!$ED$1:$ED$254)),0),0))),""))</f>
        <v/>
      </c>
      <c r="I452" s="658" t="str">
        <f t="shared" ca="1" si="7"/>
        <v/>
      </c>
    </row>
    <row r="453" spans="1:9" x14ac:dyDescent="0.25">
      <c r="A453" s="674"/>
      <c r="B453" s="674"/>
      <c r="C453" s="675"/>
      <c r="D453" s="676"/>
      <c r="E453" s="674"/>
      <c r="F453" s="667"/>
      <c r="G453" s="668" t="str">
        <f>IF($A453="","",IFERROR(ROW(INDEX('Subsidiary TB Converter'!$ED$1:$ED$254,MATCH(TRUE,INDEX(ISNUMBER(SEARCH("x"&amp;A453&amp;"x",'Subsidiary TB Converter'!$ED$1:$ED$254)),0),0))),""))</f>
        <v/>
      </c>
      <c r="I453" s="658" t="str">
        <f t="shared" ca="1" si="7"/>
        <v/>
      </c>
    </row>
    <row r="454" spans="1:9" x14ac:dyDescent="0.25">
      <c r="A454" s="674"/>
      <c r="B454" s="674"/>
      <c r="C454" s="675"/>
      <c r="D454" s="676"/>
      <c r="E454" s="674"/>
      <c r="F454" s="667"/>
      <c r="G454" s="668" t="str">
        <f>IF($A454="","",IFERROR(ROW(INDEX('Subsidiary TB Converter'!$ED$1:$ED$254,MATCH(TRUE,INDEX(ISNUMBER(SEARCH("x"&amp;A454&amp;"x",'Subsidiary TB Converter'!$ED$1:$ED$254)),0),0))),""))</f>
        <v/>
      </c>
      <c r="I454" s="658" t="str">
        <f t="shared" ca="1" si="7"/>
        <v/>
      </c>
    </row>
    <row r="455" spans="1:9" x14ac:dyDescent="0.25">
      <c r="A455" s="674"/>
      <c r="B455" s="674"/>
      <c r="C455" s="675"/>
      <c r="D455" s="676"/>
      <c r="E455" s="674"/>
      <c r="F455" s="667"/>
      <c r="G455" s="668" t="str">
        <f>IF($A455="","",IFERROR(ROW(INDEX('Subsidiary TB Converter'!$ED$1:$ED$254,MATCH(TRUE,INDEX(ISNUMBER(SEARCH("x"&amp;A455&amp;"x",'Subsidiary TB Converter'!$ED$1:$ED$254)),0),0))),""))</f>
        <v/>
      </c>
      <c r="I455" s="658" t="str">
        <f t="shared" ca="1" si="7"/>
        <v/>
      </c>
    </row>
    <row r="456" spans="1:9" x14ac:dyDescent="0.25">
      <c r="A456" s="674"/>
      <c r="B456" s="674"/>
      <c r="C456" s="675"/>
      <c r="D456" s="676"/>
      <c r="E456" s="674"/>
      <c r="F456" s="667"/>
      <c r="G456" s="668" t="str">
        <f>IF($A456="","",IFERROR(ROW(INDEX('Subsidiary TB Converter'!$ED$1:$ED$254,MATCH(TRUE,INDEX(ISNUMBER(SEARCH("x"&amp;A456&amp;"x",'Subsidiary TB Converter'!$ED$1:$ED$254)),0),0))),""))</f>
        <v/>
      </c>
      <c r="I456" s="658" t="str">
        <f t="shared" ca="1" si="7"/>
        <v/>
      </c>
    </row>
    <row r="457" spans="1:9" x14ac:dyDescent="0.25">
      <c r="A457" s="674"/>
      <c r="B457" s="674"/>
      <c r="C457" s="675"/>
      <c r="D457" s="676"/>
      <c r="E457" s="674"/>
      <c r="F457" s="667"/>
      <c r="G457" s="668" t="str">
        <f>IF($A457="","",IFERROR(ROW(INDEX('Subsidiary TB Converter'!$ED$1:$ED$254,MATCH(TRUE,INDEX(ISNUMBER(SEARCH("x"&amp;A457&amp;"x",'Subsidiary TB Converter'!$ED$1:$ED$254)),0),0))),""))</f>
        <v/>
      </c>
      <c r="I457" s="658" t="str">
        <f t="shared" ca="1" si="7"/>
        <v/>
      </c>
    </row>
    <row r="458" spans="1:9" x14ac:dyDescent="0.25">
      <c r="A458" s="674"/>
      <c r="B458" s="674"/>
      <c r="C458" s="675"/>
      <c r="D458" s="676"/>
      <c r="E458" s="674"/>
      <c r="F458" s="667"/>
      <c r="G458" s="668" t="str">
        <f>IF($A458="","",IFERROR(ROW(INDEX('Subsidiary TB Converter'!$ED$1:$ED$254,MATCH(TRUE,INDEX(ISNUMBER(SEARCH("x"&amp;A458&amp;"x",'Subsidiary TB Converter'!$ED$1:$ED$254)),0),0))),""))</f>
        <v/>
      </c>
      <c r="I458" s="658" t="str">
        <f t="shared" ca="1" si="7"/>
        <v/>
      </c>
    </row>
    <row r="459" spans="1:9" x14ac:dyDescent="0.25">
      <c r="A459" s="674"/>
      <c r="B459" s="674"/>
      <c r="C459" s="675"/>
      <c r="D459" s="676"/>
      <c r="E459" s="674"/>
      <c r="F459" s="667"/>
      <c r="G459" s="668" t="str">
        <f>IF($A459="","",IFERROR(ROW(INDEX('Subsidiary TB Converter'!$ED$1:$ED$254,MATCH(TRUE,INDEX(ISNUMBER(SEARCH("x"&amp;A459&amp;"x",'Subsidiary TB Converter'!$ED$1:$ED$254)),0),0))),""))</f>
        <v/>
      </c>
      <c r="I459" s="658" t="str">
        <f t="shared" ca="1" si="7"/>
        <v/>
      </c>
    </row>
    <row r="460" spans="1:9" x14ac:dyDescent="0.25">
      <c r="A460" s="674"/>
      <c r="B460" s="674"/>
      <c r="C460" s="675"/>
      <c r="D460" s="676"/>
      <c r="E460" s="674"/>
      <c r="F460" s="667"/>
      <c r="G460" s="668" t="str">
        <f>IF($A460="","",IFERROR(ROW(INDEX('Subsidiary TB Converter'!$ED$1:$ED$254,MATCH(TRUE,INDEX(ISNUMBER(SEARCH("x"&amp;A460&amp;"x",'Subsidiary TB Converter'!$ED$1:$ED$254)),0),0))),""))</f>
        <v/>
      </c>
      <c r="I460" s="658" t="str">
        <f t="shared" ca="1" si="7"/>
        <v/>
      </c>
    </row>
    <row r="461" spans="1:9" x14ac:dyDescent="0.25">
      <c r="A461" s="674"/>
      <c r="B461" s="674"/>
      <c r="C461" s="675"/>
      <c r="D461" s="676"/>
      <c r="E461" s="674"/>
      <c r="F461" s="667"/>
      <c r="G461" s="668" t="str">
        <f>IF($A461="","",IFERROR(ROW(INDEX('Subsidiary TB Converter'!$ED$1:$ED$254,MATCH(TRUE,INDEX(ISNUMBER(SEARCH("x"&amp;A461&amp;"x",'Subsidiary TB Converter'!$ED$1:$ED$254)),0),0))),""))</f>
        <v/>
      </c>
      <c r="I461" s="658" t="str">
        <f t="shared" ca="1" si="7"/>
        <v/>
      </c>
    </row>
    <row r="462" spans="1:9" x14ac:dyDescent="0.25">
      <c r="A462" s="674"/>
      <c r="B462" s="674"/>
      <c r="C462" s="675"/>
      <c r="D462" s="676"/>
      <c r="E462" s="674"/>
      <c r="F462" s="667"/>
      <c r="G462" s="668" t="str">
        <f>IF($A462="","",IFERROR(ROW(INDEX('Subsidiary TB Converter'!$ED$1:$ED$254,MATCH(TRUE,INDEX(ISNUMBER(SEARCH("x"&amp;A462&amp;"x",'Subsidiary TB Converter'!$ED$1:$ED$254)),0),0))),""))</f>
        <v/>
      </c>
      <c r="I462" s="658" t="str">
        <f t="shared" ca="1" si="7"/>
        <v/>
      </c>
    </row>
    <row r="463" spans="1:9" x14ac:dyDescent="0.25">
      <c r="A463" s="674"/>
      <c r="B463" s="674"/>
      <c r="C463" s="675"/>
      <c r="D463" s="676"/>
      <c r="E463" s="674"/>
      <c r="F463" s="667"/>
      <c r="G463" s="668" t="str">
        <f>IF($A463="","",IFERROR(ROW(INDEX('Subsidiary TB Converter'!$ED$1:$ED$254,MATCH(TRUE,INDEX(ISNUMBER(SEARCH("x"&amp;A463&amp;"x",'Subsidiary TB Converter'!$ED$1:$ED$254)),0),0))),""))</f>
        <v/>
      </c>
      <c r="I463" s="658" t="str">
        <f t="shared" ca="1" si="7"/>
        <v/>
      </c>
    </row>
    <row r="464" spans="1:9" x14ac:dyDescent="0.25">
      <c r="A464" s="674"/>
      <c r="B464" s="674"/>
      <c r="C464" s="675"/>
      <c r="D464" s="676"/>
      <c r="E464" s="674"/>
      <c r="F464" s="667"/>
      <c r="G464" s="668" t="str">
        <f>IF($A464="","",IFERROR(ROW(INDEX('Subsidiary TB Converter'!$ED$1:$ED$254,MATCH(TRUE,INDEX(ISNUMBER(SEARCH("x"&amp;A464&amp;"x",'Subsidiary TB Converter'!$ED$1:$ED$254)),0),0))),""))</f>
        <v/>
      </c>
      <c r="I464" s="658" t="str">
        <f t="shared" ca="1" si="7"/>
        <v/>
      </c>
    </row>
    <row r="465" spans="1:9" x14ac:dyDescent="0.25">
      <c r="A465" s="674"/>
      <c r="B465" s="674"/>
      <c r="C465" s="675"/>
      <c r="D465" s="676"/>
      <c r="E465" s="674"/>
      <c r="F465" s="667"/>
      <c r="G465" s="668" t="str">
        <f>IF($A465="","",IFERROR(ROW(INDEX('Subsidiary TB Converter'!$ED$1:$ED$254,MATCH(TRUE,INDEX(ISNUMBER(SEARCH("x"&amp;A465&amp;"x",'Subsidiary TB Converter'!$ED$1:$ED$254)),0),0))),""))</f>
        <v/>
      </c>
      <c r="I465" s="658" t="str">
        <f t="shared" ca="1" si="7"/>
        <v/>
      </c>
    </row>
    <row r="466" spans="1:9" x14ac:dyDescent="0.25">
      <c r="A466" s="674"/>
      <c r="B466" s="674"/>
      <c r="C466" s="675"/>
      <c r="D466" s="676"/>
      <c r="E466" s="674"/>
      <c r="F466" s="667"/>
      <c r="G466" s="668" t="str">
        <f>IF($A466="","",IFERROR(ROW(INDEX('Subsidiary TB Converter'!$ED$1:$ED$254,MATCH(TRUE,INDEX(ISNUMBER(SEARCH("x"&amp;A466&amp;"x",'Subsidiary TB Converter'!$ED$1:$ED$254)),0),0))),""))</f>
        <v/>
      </c>
      <c r="I466" s="658" t="str">
        <f t="shared" ca="1" si="7"/>
        <v/>
      </c>
    </row>
    <row r="467" spans="1:9" x14ac:dyDescent="0.25">
      <c r="A467" s="674"/>
      <c r="B467" s="674"/>
      <c r="C467" s="675"/>
      <c r="D467" s="676"/>
      <c r="E467" s="674"/>
      <c r="F467" s="667"/>
      <c r="G467" s="668" t="str">
        <f>IF($A467="","",IFERROR(ROW(INDEX('Subsidiary TB Converter'!$ED$1:$ED$254,MATCH(TRUE,INDEX(ISNUMBER(SEARCH("x"&amp;A467&amp;"x",'Subsidiary TB Converter'!$ED$1:$ED$254)),0),0))),""))</f>
        <v/>
      </c>
      <c r="I467" s="658" t="str">
        <f t="shared" ca="1" si="7"/>
        <v/>
      </c>
    </row>
    <row r="468" spans="1:9" x14ac:dyDescent="0.25">
      <c r="A468" s="674"/>
      <c r="B468" s="674"/>
      <c r="C468" s="675"/>
      <c r="D468" s="676"/>
      <c r="E468" s="674"/>
      <c r="F468" s="667"/>
      <c r="G468" s="668" t="str">
        <f>IF($A468="","",IFERROR(ROW(INDEX('Subsidiary TB Converter'!$ED$1:$ED$254,MATCH(TRUE,INDEX(ISNUMBER(SEARCH("x"&amp;A468&amp;"x",'Subsidiary TB Converter'!$ED$1:$ED$254)),0),0))),""))</f>
        <v/>
      </c>
      <c r="I468" s="658" t="str">
        <f t="shared" ca="1" si="7"/>
        <v/>
      </c>
    </row>
    <row r="469" spans="1:9" x14ac:dyDescent="0.25">
      <c r="A469" s="674"/>
      <c r="B469" s="674"/>
      <c r="C469" s="675"/>
      <c r="D469" s="676"/>
      <c r="E469" s="674"/>
      <c r="F469" s="667"/>
      <c r="G469" s="668" t="str">
        <f>IF($A469="","",IFERROR(ROW(INDEX('Subsidiary TB Converter'!$ED$1:$ED$254,MATCH(TRUE,INDEX(ISNUMBER(SEARCH("x"&amp;A469&amp;"x",'Subsidiary TB Converter'!$ED$1:$ED$254)),0),0))),""))</f>
        <v/>
      </c>
      <c r="I469" s="658" t="str">
        <f t="shared" ca="1" si="7"/>
        <v/>
      </c>
    </row>
    <row r="470" spans="1:9" x14ac:dyDescent="0.25">
      <c r="A470" s="674"/>
      <c r="B470" s="674"/>
      <c r="C470" s="675"/>
      <c r="D470" s="676"/>
      <c r="E470" s="674"/>
      <c r="F470" s="667"/>
      <c r="G470" s="668" t="str">
        <f>IF($A470="","",IFERROR(ROW(INDEX('Subsidiary TB Converter'!$ED$1:$ED$254,MATCH(TRUE,INDEX(ISNUMBER(SEARCH("x"&amp;A470&amp;"x",'Subsidiary TB Converter'!$ED$1:$ED$254)),0),0))),""))</f>
        <v/>
      </c>
      <c r="I470" s="658" t="str">
        <f t="shared" ca="1" si="7"/>
        <v/>
      </c>
    </row>
    <row r="471" spans="1:9" x14ac:dyDescent="0.25">
      <c r="A471" s="674"/>
      <c r="B471" s="674"/>
      <c r="C471" s="675"/>
      <c r="D471" s="676"/>
      <c r="E471" s="674"/>
      <c r="F471" s="667"/>
      <c r="G471" s="668" t="str">
        <f>IF($A471="","",IFERROR(ROW(INDEX('Subsidiary TB Converter'!$ED$1:$ED$254,MATCH(TRUE,INDEX(ISNUMBER(SEARCH("x"&amp;A471&amp;"x",'Subsidiary TB Converter'!$ED$1:$ED$254)),0),0))),""))</f>
        <v/>
      </c>
      <c r="I471" s="658" t="str">
        <f t="shared" ca="1" si="7"/>
        <v/>
      </c>
    </row>
    <row r="472" spans="1:9" x14ac:dyDescent="0.25">
      <c r="A472" s="674"/>
      <c r="B472" s="674"/>
      <c r="C472" s="675"/>
      <c r="D472" s="676"/>
      <c r="E472" s="674"/>
      <c r="F472" s="667"/>
      <c r="G472" s="668" t="str">
        <f>IF($A472="","",IFERROR(ROW(INDEX('Subsidiary TB Converter'!$ED$1:$ED$254,MATCH(TRUE,INDEX(ISNUMBER(SEARCH("x"&amp;A472&amp;"x",'Subsidiary TB Converter'!$ED$1:$ED$254)),0),0))),""))</f>
        <v/>
      </c>
      <c r="I472" s="658" t="str">
        <f t="shared" ca="1" si="7"/>
        <v/>
      </c>
    </row>
    <row r="473" spans="1:9" x14ac:dyDescent="0.25">
      <c r="A473" s="674"/>
      <c r="B473" s="674"/>
      <c r="C473" s="675"/>
      <c r="D473" s="676"/>
      <c r="E473" s="674"/>
      <c r="F473" s="667"/>
      <c r="G473" s="668" t="str">
        <f>IF($A473="","",IFERROR(ROW(INDEX('Subsidiary TB Converter'!$ED$1:$ED$254,MATCH(TRUE,INDEX(ISNUMBER(SEARCH("x"&amp;A473&amp;"x",'Subsidiary TB Converter'!$ED$1:$ED$254)),0),0))),""))</f>
        <v/>
      </c>
      <c r="I473" s="658" t="str">
        <f t="shared" ca="1" si="7"/>
        <v/>
      </c>
    </row>
    <row r="474" spans="1:9" x14ac:dyDescent="0.25">
      <c r="A474" s="674"/>
      <c r="B474" s="674"/>
      <c r="C474" s="675"/>
      <c r="D474" s="676"/>
      <c r="E474" s="674"/>
      <c r="F474" s="667"/>
      <c r="G474" s="668" t="str">
        <f>IF($A474="","",IFERROR(ROW(INDEX('Subsidiary TB Converter'!$ED$1:$ED$254,MATCH(TRUE,INDEX(ISNUMBER(SEARCH("x"&amp;A474&amp;"x",'Subsidiary TB Converter'!$ED$1:$ED$254)),0),0))),""))</f>
        <v/>
      </c>
      <c r="I474" s="658" t="str">
        <f t="shared" ca="1" si="7"/>
        <v/>
      </c>
    </row>
    <row r="475" spans="1:9" x14ac:dyDescent="0.25">
      <c r="A475" s="674"/>
      <c r="B475" s="674"/>
      <c r="C475" s="675"/>
      <c r="D475" s="676"/>
      <c r="E475" s="674"/>
      <c r="F475" s="667"/>
      <c r="G475" s="668" t="str">
        <f>IF($A475="","",IFERROR(ROW(INDEX('Subsidiary TB Converter'!$ED$1:$ED$254,MATCH(TRUE,INDEX(ISNUMBER(SEARCH("x"&amp;A475&amp;"x",'Subsidiary TB Converter'!$ED$1:$ED$254)),0),0))),""))</f>
        <v/>
      </c>
      <c r="I475" s="658" t="str">
        <f t="shared" ca="1" si="7"/>
        <v/>
      </c>
    </row>
    <row r="476" spans="1:9" x14ac:dyDescent="0.25">
      <c r="A476" s="674"/>
      <c r="B476" s="674"/>
      <c r="C476" s="675"/>
      <c r="D476" s="676"/>
      <c r="E476" s="674"/>
      <c r="F476" s="667"/>
      <c r="G476" s="668" t="str">
        <f>IF($A476="","",IFERROR(ROW(INDEX('Subsidiary TB Converter'!$ED$1:$ED$254,MATCH(TRUE,INDEX(ISNUMBER(SEARCH("x"&amp;A476&amp;"x",'Subsidiary TB Converter'!$ED$1:$ED$254)),0),0))),""))</f>
        <v/>
      </c>
      <c r="I476" s="658" t="str">
        <f t="shared" ca="1" si="7"/>
        <v/>
      </c>
    </row>
    <row r="477" spans="1:9" x14ac:dyDescent="0.25">
      <c r="A477" s="674"/>
      <c r="B477" s="674"/>
      <c r="C477" s="675"/>
      <c r="D477" s="676"/>
      <c r="E477" s="674"/>
      <c r="F477" s="667"/>
      <c r="G477" s="668" t="str">
        <f>IF($A477="","",IFERROR(ROW(INDEX('Subsidiary TB Converter'!$ED$1:$ED$254,MATCH(TRUE,INDEX(ISNUMBER(SEARCH("x"&amp;A477&amp;"x",'Subsidiary TB Converter'!$ED$1:$ED$254)),0),0))),""))</f>
        <v/>
      </c>
      <c r="I477" s="658" t="str">
        <f t="shared" ca="1" si="7"/>
        <v/>
      </c>
    </row>
    <row r="478" spans="1:9" x14ac:dyDescent="0.25">
      <c r="A478" s="674"/>
      <c r="B478" s="674"/>
      <c r="C478" s="675"/>
      <c r="D478" s="676"/>
      <c r="E478" s="674"/>
      <c r="F478" s="667"/>
      <c r="G478" s="668" t="str">
        <f>IF($A478="","",IFERROR(ROW(INDEX('Subsidiary TB Converter'!$ED$1:$ED$254,MATCH(TRUE,INDEX(ISNUMBER(SEARCH("x"&amp;A478&amp;"x",'Subsidiary TB Converter'!$ED$1:$ED$254)),0),0))),""))</f>
        <v/>
      </c>
      <c r="I478" s="658" t="str">
        <f t="shared" ca="1" si="7"/>
        <v/>
      </c>
    </row>
    <row r="479" spans="1:9" x14ac:dyDescent="0.25">
      <c r="A479" s="674"/>
      <c r="B479" s="674"/>
      <c r="C479" s="675"/>
      <c r="D479" s="676"/>
      <c r="E479" s="674"/>
      <c r="F479" s="667"/>
      <c r="G479" s="668" t="str">
        <f>IF($A479="","",IFERROR(ROW(INDEX('Subsidiary TB Converter'!$ED$1:$ED$254,MATCH(TRUE,INDEX(ISNUMBER(SEARCH("x"&amp;A479&amp;"x",'Subsidiary TB Converter'!$ED$1:$ED$254)),0),0))),""))</f>
        <v/>
      </c>
      <c r="I479" s="658" t="str">
        <f t="shared" ca="1" si="7"/>
        <v/>
      </c>
    </row>
    <row r="480" spans="1:9" x14ac:dyDescent="0.25">
      <c r="A480" s="674"/>
      <c r="B480" s="674"/>
      <c r="C480" s="675"/>
      <c r="D480" s="676"/>
      <c r="E480" s="674"/>
      <c r="F480" s="667"/>
      <c r="G480" s="668" t="str">
        <f>IF($A480="","",IFERROR(ROW(INDEX('Subsidiary TB Converter'!$ED$1:$ED$254,MATCH(TRUE,INDEX(ISNUMBER(SEARCH("x"&amp;A480&amp;"x",'Subsidiary TB Converter'!$ED$1:$ED$254)),0),0))),""))</f>
        <v/>
      </c>
      <c r="I480" s="658" t="str">
        <f t="shared" ca="1" si="7"/>
        <v/>
      </c>
    </row>
    <row r="481" spans="1:9" x14ac:dyDescent="0.25">
      <c r="A481" s="674"/>
      <c r="B481" s="674"/>
      <c r="C481" s="675"/>
      <c r="D481" s="676"/>
      <c r="E481" s="674"/>
      <c r="F481" s="667"/>
      <c r="G481" s="668" t="str">
        <f>IF($A481="","",IFERROR(ROW(INDEX('Subsidiary TB Converter'!$ED$1:$ED$254,MATCH(TRUE,INDEX(ISNUMBER(SEARCH("x"&amp;A481&amp;"x",'Subsidiary TB Converter'!$ED$1:$ED$254)),0),0))),""))</f>
        <v/>
      </c>
      <c r="I481" s="658" t="str">
        <f t="shared" ca="1" si="7"/>
        <v/>
      </c>
    </row>
    <row r="482" spans="1:9" x14ac:dyDescent="0.25">
      <c r="A482" s="674"/>
      <c r="B482" s="674"/>
      <c r="C482" s="675"/>
      <c r="D482" s="676"/>
      <c r="E482" s="674"/>
      <c r="F482" s="667"/>
      <c r="G482" s="668" t="str">
        <f>IF($A482="","",IFERROR(ROW(INDEX('Subsidiary TB Converter'!$ED$1:$ED$254,MATCH(TRUE,INDEX(ISNUMBER(SEARCH("x"&amp;A482&amp;"x",'Subsidiary TB Converter'!$ED$1:$ED$254)),0),0))),""))</f>
        <v/>
      </c>
      <c r="I482" s="658" t="str">
        <f t="shared" ca="1" si="7"/>
        <v/>
      </c>
    </row>
    <row r="483" spans="1:9" x14ac:dyDescent="0.25">
      <c r="A483" s="674"/>
      <c r="B483" s="674"/>
      <c r="C483" s="675"/>
      <c r="D483" s="676"/>
      <c r="E483" s="674"/>
      <c r="F483" s="667"/>
      <c r="G483" s="668" t="str">
        <f>IF($A483="","",IFERROR(ROW(INDEX('Subsidiary TB Converter'!$ED$1:$ED$254,MATCH(TRUE,INDEX(ISNUMBER(SEARCH("x"&amp;A483&amp;"x",'Subsidiary TB Converter'!$ED$1:$ED$254)),0),0))),""))</f>
        <v/>
      </c>
      <c r="I483" s="658" t="str">
        <f t="shared" ca="1" si="7"/>
        <v/>
      </c>
    </row>
    <row r="484" spans="1:9" x14ac:dyDescent="0.25">
      <c r="A484" s="674"/>
      <c r="B484" s="674"/>
      <c r="C484" s="675"/>
      <c r="D484" s="676"/>
      <c r="E484" s="674"/>
      <c r="F484" s="667"/>
      <c r="G484" s="668" t="str">
        <f>IF($A484="","",IFERROR(ROW(INDEX('Subsidiary TB Converter'!$ED$1:$ED$254,MATCH(TRUE,INDEX(ISNUMBER(SEARCH("x"&amp;A484&amp;"x",'Subsidiary TB Converter'!$ED$1:$ED$254)),0),0))),""))</f>
        <v/>
      </c>
      <c r="I484" s="658" t="str">
        <f t="shared" ca="1" si="7"/>
        <v/>
      </c>
    </row>
    <row r="485" spans="1:9" x14ac:dyDescent="0.25">
      <c r="A485" s="674"/>
      <c r="B485" s="674"/>
      <c r="C485" s="675"/>
      <c r="D485" s="676"/>
      <c r="E485" s="674"/>
      <c r="F485" s="667"/>
      <c r="G485" s="668" t="str">
        <f>IF($A485="","",IFERROR(ROW(INDEX('Subsidiary TB Converter'!$ED$1:$ED$254,MATCH(TRUE,INDEX(ISNUMBER(SEARCH("x"&amp;A485&amp;"x",'Subsidiary TB Converter'!$ED$1:$ED$254)),0),0))),""))</f>
        <v/>
      </c>
      <c r="I485" s="658" t="str">
        <f t="shared" ca="1" si="7"/>
        <v/>
      </c>
    </row>
    <row r="486" spans="1:9" x14ac:dyDescent="0.25">
      <c r="A486" s="674"/>
      <c r="B486" s="674"/>
      <c r="C486" s="675"/>
      <c r="D486" s="676"/>
      <c r="E486" s="674"/>
      <c r="F486" s="667"/>
      <c r="G486" s="668" t="str">
        <f>IF($A486="","",IFERROR(ROW(INDEX('Subsidiary TB Converter'!$ED$1:$ED$254,MATCH(TRUE,INDEX(ISNUMBER(SEARCH("x"&amp;A486&amp;"x",'Subsidiary TB Converter'!$ED$1:$ED$254)),0),0))),""))</f>
        <v/>
      </c>
      <c r="I486" s="658" t="str">
        <f t="shared" ca="1" si="7"/>
        <v/>
      </c>
    </row>
    <row r="487" spans="1:9" x14ac:dyDescent="0.25">
      <c r="A487" s="674"/>
      <c r="B487" s="674"/>
      <c r="C487" s="675"/>
      <c r="D487" s="676"/>
      <c r="E487" s="674"/>
      <c r="F487" s="667"/>
      <c r="G487" s="668" t="str">
        <f>IF($A487="","",IFERROR(ROW(INDEX('Subsidiary TB Converter'!$ED$1:$ED$254,MATCH(TRUE,INDEX(ISNUMBER(SEARCH("x"&amp;A487&amp;"x",'Subsidiary TB Converter'!$ED$1:$ED$254)),0),0))),""))</f>
        <v/>
      </c>
      <c r="I487" s="658" t="str">
        <f t="shared" ca="1" si="7"/>
        <v/>
      </c>
    </row>
    <row r="488" spans="1:9" x14ac:dyDescent="0.25">
      <c r="A488" s="674"/>
      <c r="B488" s="674"/>
      <c r="C488" s="675"/>
      <c r="D488" s="676"/>
      <c r="E488" s="674"/>
      <c r="F488" s="667"/>
      <c r="G488" s="668" t="str">
        <f>IF($A488="","",IFERROR(ROW(INDEX('Subsidiary TB Converter'!$ED$1:$ED$254,MATCH(TRUE,INDEX(ISNUMBER(SEARCH("x"&amp;A488&amp;"x",'Subsidiary TB Converter'!$ED$1:$ED$254)),0),0))),""))</f>
        <v/>
      </c>
      <c r="I488" s="658" t="str">
        <f t="shared" ca="1" si="7"/>
        <v/>
      </c>
    </row>
    <row r="489" spans="1:9" x14ac:dyDescent="0.25">
      <c r="A489" s="674"/>
      <c r="B489" s="674"/>
      <c r="C489" s="675"/>
      <c r="D489" s="676"/>
      <c r="E489" s="674"/>
      <c r="F489" s="667"/>
      <c r="G489" s="668" t="str">
        <f>IF($A489="","",IFERROR(ROW(INDEX('Subsidiary TB Converter'!$ED$1:$ED$254,MATCH(TRUE,INDEX(ISNUMBER(SEARCH("x"&amp;A489&amp;"x",'Subsidiary TB Converter'!$ED$1:$ED$254)),0),0))),""))</f>
        <v/>
      </c>
      <c r="I489" s="658" t="str">
        <f t="shared" ca="1" si="7"/>
        <v/>
      </c>
    </row>
    <row r="490" spans="1:9" x14ac:dyDescent="0.25">
      <c r="A490" s="674"/>
      <c r="B490" s="674"/>
      <c r="C490" s="675"/>
      <c r="D490" s="676"/>
      <c r="E490" s="674"/>
      <c r="F490" s="667"/>
      <c r="G490" s="668" t="str">
        <f>IF($A490="","",IFERROR(ROW(INDEX('Subsidiary TB Converter'!$ED$1:$ED$254,MATCH(TRUE,INDEX(ISNUMBER(SEARCH("x"&amp;A490&amp;"x",'Subsidiary TB Converter'!$ED$1:$ED$254)),0),0))),""))</f>
        <v/>
      </c>
      <c r="I490" s="658" t="str">
        <f t="shared" ca="1" si="7"/>
        <v/>
      </c>
    </row>
    <row r="491" spans="1:9" x14ac:dyDescent="0.25">
      <c r="A491" s="674"/>
      <c r="B491" s="674"/>
      <c r="C491" s="675"/>
      <c r="D491" s="676"/>
      <c r="E491" s="674"/>
      <c r="F491" s="667"/>
      <c r="G491" s="668" t="str">
        <f>IF($A491="","",IFERROR(ROW(INDEX('Subsidiary TB Converter'!$ED$1:$ED$254,MATCH(TRUE,INDEX(ISNUMBER(SEARCH("x"&amp;A491&amp;"x",'Subsidiary TB Converter'!$ED$1:$ED$254)),0),0))),""))</f>
        <v/>
      </c>
      <c r="I491" s="658" t="str">
        <f t="shared" ca="1" si="7"/>
        <v/>
      </c>
    </row>
    <row r="492" spans="1:9" x14ac:dyDescent="0.25">
      <c r="A492" s="674"/>
      <c r="B492" s="674"/>
      <c r="C492" s="675"/>
      <c r="D492" s="676"/>
      <c r="E492" s="674"/>
      <c r="F492" s="667"/>
      <c r="G492" s="668" t="str">
        <f>IF($A492="","",IFERROR(ROW(INDEX('Subsidiary TB Converter'!$ED$1:$ED$254,MATCH(TRUE,INDEX(ISNUMBER(SEARCH("x"&amp;A492&amp;"x",'Subsidiary TB Converter'!$ED$1:$ED$254)),0),0))),""))</f>
        <v/>
      </c>
      <c r="I492" s="658" t="str">
        <f t="shared" ca="1" si="7"/>
        <v/>
      </c>
    </row>
    <row r="493" spans="1:9" x14ac:dyDescent="0.25">
      <c r="A493" s="674"/>
      <c r="B493" s="674"/>
      <c r="C493" s="675"/>
      <c r="D493" s="676"/>
      <c r="E493" s="674"/>
      <c r="F493" s="667"/>
      <c r="G493" s="668" t="str">
        <f>IF($A493="","",IFERROR(ROW(INDEX('Subsidiary TB Converter'!$ED$1:$ED$254,MATCH(TRUE,INDEX(ISNUMBER(SEARCH("x"&amp;A493&amp;"x",'Subsidiary TB Converter'!$ED$1:$ED$254)),0),0))),""))</f>
        <v/>
      </c>
      <c r="I493" s="658" t="str">
        <f t="shared" ca="1" si="7"/>
        <v/>
      </c>
    </row>
    <row r="494" spans="1:9" x14ac:dyDescent="0.25">
      <c r="A494" s="674"/>
      <c r="B494" s="674"/>
      <c r="C494" s="675"/>
      <c r="D494" s="676"/>
      <c r="E494" s="674"/>
      <c r="F494" s="667"/>
      <c r="G494" s="668" t="str">
        <f>IF($A494="","",IFERROR(ROW(INDEX('Subsidiary TB Converter'!$ED$1:$ED$254,MATCH(TRUE,INDEX(ISNUMBER(SEARCH("x"&amp;A494&amp;"x",'Subsidiary TB Converter'!$ED$1:$ED$254)),0),0))),""))</f>
        <v/>
      </c>
      <c r="I494" s="658" t="str">
        <f t="shared" ca="1" si="7"/>
        <v/>
      </c>
    </row>
    <row r="495" spans="1:9" x14ac:dyDescent="0.25">
      <c r="A495" s="674"/>
      <c r="B495" s="674"/>
      <c r="C495" s="675"/>
      <c r="D495" s="676"/>
      <c r="E495" s="674"/>
      <c r="F495" s="667"/>
      <c r="G495" s="668" t="str">
        <f>IF($A495="","",IFERROR(ROW(INDEX('Subsidiary TB Converter'!$ED$1:$ED$254,MATCH(TRUE,INDEX(ISNUMBER(SEARCH("x"&amp;A495&amp;"x",'Subsidiary TB Converter'!$ED$1:$ED$254)),0),0))),""))</f>
        <v/>
      </c>
      <c r="I495" s="658" t="str">
        <f t="shared" ca="1" si="7"/>
        <v/>
      </c>
    </row>
    <row r="496" spans="1:9" x14ac:dyDescent="0.25">
      <c r="A496" s="674"/>
      <c r="B496" s="674"/>
      <c r="C496" s="675"/>
      <c r="D496" s="676"/>
      <c r="E496" s="674"/>
      <c r="F496" s="667"/>
      <c r="G496" s="668" t="str">
        <f>IF($A496="","",IFERROR(ROW(INDEX('Subsidiary TB Converter'!$ED$1:$ED$254,MATCH(TRUE,INDEX(ISNUMBER(SEARCH("x"&amp;A496&amp;"x",'Subsidiary TB Converter'!$ED$1:$ED$254)),0),0))),""))</f>
        <v/>
      </c>
      <c r="I496" s="658" t="str">
        <f t="shared" ca="1" si="7"/>
        <v/>
      </c>
    </row>
    <row r="497" spans="1:9" x14ac:dyDescent="0.25">
      <c r="A497" s="674"/>
      <c r="B497" s="674"/>
      <c r="C497" s="675"/>
      <c r="D497" s="676"/>
      <c r="E497" s="674"/>
      <c r="F497" s="667"/>
      <c r="G497" s="668" t="str">
        <f>IF($A497="","",IFERROR(ROW(INDEX('Subsidiary TB Converter'!$ED$1:$ED$254,MATCH(TRUE,INDEX(ISNUMBER(SEARCH("x"&amp;A497&amp;"x",'Subsidiary TB Converter'!$ED$1:$ED$254)),0),0))),""))</f>
        <v/>
      </c>
      <c r="I497" s="658" t="str">
        <f t="shared" ca="1" si="7"/>
        <v/>
      </c>
    </row>
    <row r="498" spans="1:9" x14ac:dyDescent="0.25">
      <c r="A498" s="674"/>
      <c r="B498" s="674"/>
      <c r="C498" s="675"/>
      <c r="D498" s="676"/>
      <c r="E498" s="674"/>
      <c r="F498" s="667"/>
      <c r="G498" s="668" t="str">
        <f>IF($A498="","",IFERROR(ROW(INDEX('Subsidiary TB Converter'!$ED$1:$ED$254,MATCH(TRUE,INDEX(ISNUMBER(SEARCH("x"&amp;A498&amp;"x",'Subsidiary TB Converter'!$ED$1:$ED$254)),0),0))),""))</f>
        <v/>
      </c>
      <c r="I498" s="658" t="str">
        <f t="shared" ca="1" si="7"/>
        <v/>
      </c>
    </row>
    <row r="499" spans="1:9" x14ac:dyDescent="0.25">
      <c r="A499" s="674"/>
      <c r="B499" s="674"/>
      <c r="C499" s="675"/>
      <c r="D499" s="676"/>
      <c r="E499" s="674"/>
      <c r="F499" s="667"/>
      <c r="G499" s="668" t="str">
        <f>IF($A499="","",IFERROR(ROW(INDEX('Subsidiary TB Converter'!$ED$1:$ED$254,MATCH(TRUE,INDEX(ISNUMBER(SEARCH("x"&amp;A499&amp;"x",'Subsidiary TB Converter'!$ED$1:$ED$254)),0),0))),""))</f>
        <v/>
      </c>
      <c r="I499" s="658" t="str">
        <f t="shared" ca="1" si="7"/>
        <v/>
      </c>
    </row>
    <row r="500" spans="1:9" x14ac:dyDescent="0.25">
      <c r="A500" s="674"/>
      <c r="B500" s="674"/>
      <c r="C500" s="675"/>
      <c r="D500" s="676"/>
      <c r="E500" s="674"/>
      <c r="F500" s="667"/>
      <c r="G500" s="668" t="str">
        <f>IF($A500="","",IFERROR(ROW(INDEX('Subsidiary TB Converter'!$ED$1:$ED$254,MATCH(TRUE,INDEX(ISNUMBER(SEARCH("x"&amp;A500&amp;"x",'Subsidiary TB Converter'!$ED$1:$ED$254)),0),0))),""))</f>
        <v/>
      </c>
      <c r="I500" s="658" t="str">
        <f t="shared" ca="1" si="7"/>
        <v/>
      </c>
    </row>
    <row r="501" spans="1:9" x14ac:dyDescent="0.25">
      <c r="A501" s="674"/>
      <c r="B501" s="674"/>
      <c r="C501" s="675"/>
      <c r="D501" s="676"/>
      <c r="E501" s="674"/>
      <c r="F501" s="667"/>
      <c r="G501" s="668" t="str">
        <f>IF($A501="","",IFERROR(ROW(INDEX('Subsidiary TB Converter'!$ED$1:$ED$254,MATCH(TRUE,INDEX(ISNUMBER(SEARCH("x"&amp;A501&amp;"x",'Subsidiary TB Converter'!$ED$1:$ED$254)),0),0))),""))</f>
        <v/>
      </c>
      <c r="I501" s="658" t="str">
        <f t="shared" ca="1" si="7"/>
        <v/>
      </c>
    </row>
    <row r="502" spans="1:9" x14ac:dyDescent="0.25">
      <c r="A502" s="674"/>
      <c r="B502" s="674"/>
      <c r="C502" s="675"/>
      <c r="D502" s="676"/>
      <c r="E502" s="674"/>
      <c r="F502" s="667"/>
      <c r="G502" s="668" t="str">
        <f>IF($A502="","",IFERROR(ROW(INDEX('Subsidiary TB Converter'!$ED$1:$ED$254,MATCH(TRUE,INDEX(ISNUMBER(SEARCH("x"&amp;A502&amp;"x",'Subsidiary TB Converter'!$ED$1:$ED$254)),0),0))),""))</f>
        <v/>
      </c>
      <c r="I502" s="658" t="str">
        <f t="shared" ca="1" si="7"/>
        <v/>
      </c>
    </row>
    <row r="503" spans="1:9" x14ac:dyDescent="0.25">
      <c r="A503" s="674"/>
      <c r="B503" s="674"/>
      <c r="C503" s="675"/>
      <c r="D503" s="676"/>
      <c r="E503" s="674"/>
      <c r="F503" s="667"/>
      <c r="G503" s="668" t="str">
        <f>IF($A503="","",IFERROR(ROW(INDEX('Subsidiary TB Converter'!$ED$1:$ED$254,MATCH(TRUE,INDEX(ISNUMBER(SEARCH("x"&amp;A503&amp;"x",'Subsidiary TB Converter'!$ED$1:$ED$254)),0),0))),""))</f>
        <v/>
      </c>
      <c r="I503" s="658" t="str">
        <f t="shared" ca="1" si="7"/>
        <v/>
      </c>
    </row>
    <row r="504" spans="1:9" x14ac:dyDescent="0.25">
      <c r="A504" s="674"/>
      <c r="B504" s="674"/>
      <c r="C504" s="675"/>
      <c r="D504" s="676"/>
      <c r="E504" s="674"/>
      <c r="F504" s="667"/>
      <c r="G504" s="668" t="str">
        <f>IF($A504="","",IFERROR(ROW(INDEX('Subsidiary TB Converter'!$ED$1:$ED$254,MATCH(TRUE,INDEX(ISNUMBER(SEARCH("x"&amp;A504&amp;"x",'Subsidiary TB Converter'!$ED$1:$ED$254)),0),0))),""))</f>
        <v/>
      </c>
      <c r="I504" s="658" t="str">
        <f t="shared" ca="1" si="7"/>
        <v/>
      </c>
    </row>
    <row r="505" spans="1:9" x14ac:dyDescent="0.25">
      <c r="A505" s="674"/>
      <c r="B505" s="674"/>
      <c r="C505" s="675"/>
      <c r="D505" s="676"/>
      <c r="E505" s="674"/>
      <c r="F505" s="667"/>
      <c r="G505" s="668" t="str">
        <f>IF($A505="","",IFERROR(ROW(INDEX('Subsidiary TB Converter'!$ED$1:$ED$254,MATCH(TRUE,INDEX(ISNUMBER(SEARCH("x"&amp;A505&amp;"x",'Subsidiary TB Converter'!$ED$1:$ED$254)),0),0))),""))</f>
        <v/>
      </c>
      <c r="I505" s="658" t="str">
        <f t="shared" ca="1" si="7"/>
        <v/>
      </c>
    </row>
    <row r="506" spans="1:9" x14ac:dyDescent="0.25">
      <c r="A506" s="678"/>
      <c r="B506" s="678"/>
      <c r="C506" s="679"/>
      <c r="D506" s="680"/>
      <c r="E506" s="678"/>
      <c r="F506" s="678"/>
      <c r="G506" s="668" t="str">
        <f>IF($A506="","",IFERROR(ROW(INDEX('Subsidiary TB Converter'!$ED$1:$ED$254,MATCH(TRUE,INDEX(ISNUMBER(SEARCH("x"&amp;A506&amp;"x",'Subsidiary TB Converter'!$ED$1:$ED$254)),0),0))),""))</f>
        <v/>
      </c>
      <c r="H506" s="678">
        <v>1</v>
      </c>
      <c r="I506" s="678">
        <v>0</v>
      </c>
    </row>
  </sheetData>
  <conditionalFormatting sqref="A3:A16">
    <cfRule type="duplicateValues" dxfId="59" priority="2"/>
  </conditionalFormatting>
  <conditionalFormatting sqref="A9:A15">
    <cfRule type="duplicateValues" dxfId="58" priority="1"/>
  </conditionalFormatting>
  <conditionalFormatting sqref="A17:A505">
    <cfRule type="duplicateValues" dxfId="57" priority="15"/>
  </conditionalFormatting>
  <conditionalFormatting sqref="A43 K44:V44">
    <cfRule type="duplicateValues" dxfId="56" priority="20"/>
  </conditionalFormatting>
  <conditionalFormatting sqref="A43">
    <cfRule type="duplicateValues" dxfId="55" priority="14"/>
  </conditionalFormatting>
  <conditionalFormatting sqref="A44:A45 K45:V46">
    <cfRule type="duplicateValues" dxfId="54" priority="24"/>
  </conditionalFormatting>
  <conditionalFormatting sqref="A44:A45">
    <cfRule type="duplicateValues" dxfId="53" priority="10"/>
  </conditionalFormatting>
  <conditionalFormatting sqref="A200:A201 K202:V202">
    <cfRule type="duplicateValues" dxfId="52" priority="22"/>
  </conditionalFormatting>
  <conditionalFormatting sqref="A200:A201">
    <cfRule type="duplicateValues" dxfId="51" priority="12"/>
  </conditionalFormatting>
  <conditionalFormatting sqref="C1:F1">
    <cfRule type="containsText" dxfId="50" priority="5" operator="containsText" text="Does Not">
      <formula>NOT(ISERROR(SEARCH("Does Not",C1)))</formula>
    </cfRule>
    <cfRule type="containsText" dxfId="49" priority="6" operator="containsText" text="Balances">
      <formula>NOT(ISERROR(SEARCH("Balances",C1)))</formula>
    </cfRule>
  </conditionalFormatting>
  <conditionalFormatting sqref="I3:I506">
    <cfRule type="cellIs" dxfId="48" priority="7" operator="equal">
      <formula>"Missing from Converter Sheet"</formula>
    </cfRule>
  </conditionalFormatting>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249977111117893"/>
  </sheetPr>
  <dimension ref="A1:EE249"/>
  <sheetViews>
    <sheetView showGridLines="0" zoomScale="90" zoomScaleNormal="90" workbookViewId="0">
      <pane ySplit="13" topLeftCell="A14" activePane="bottomLeft" state="frozen"/>
      <selection activeCell="C363" sqref="C361:M369"/>
      <selection pane="bottomLeft" activeCell="A14" sqref="A14"/>
    </sheetView>
  </sheetViews>
  <sheetFormatPr defaultColWidth="9.1796875" defaultRowHeight="12.5" x14ac:dyDescent="0.25"/>
  <cols>
    <col min="1" max="1" width="13" style="182" customWidth="1"/>
    <col min="2" max="2" width="68.1796875" style="182" bestFit="1" customWidth="1"/>
    <col min="3" max="6" width="18.54296875" style="697" customWidth="1"/>
    <col min="7" max="7" width="13.81640625" style="200" customWidth="1"/>
    <col min="8" max="133" width="9.81640625" style="185" customWidth="1"/>
    <col min="134" max="134" width="1.453125" style="182" customWidth="1"/>
    <col min="135" max="135" width="2.1796875" style="182" customWidth="1"/>
    <col min="136" max="144" width="9.1796875" style="182"/>
    <col min="145" max="145" width="9.1796875" style="182" customWidth="1"/>
    <col min="146" max="146" width="7.1796875" style="182" customWidth="1"/>
    <col min="147" max="16384" width="9.1796875" style="182"/>
  </cols>
  <sheetData>
    <row r="1" spans="1:135" ht="13" x14ac:dyDescent="0.3">
      <c r="A1" s="202" t="s">
        <v>318</v>
      </c>
      <c r="B1" s="203"/>
      <c r="C1" s="683"/>
      <c r="D1" s="683"/>
      <c r="E1" s="683"/>
      <c r="F1" s="684"/>
      <c r="G1" s="1"/>
      <c r="H1" s="1"/>
      <c r="I1" s="685"/>
    </row>
    <row r="2" spans="1:135" ht="12.75" customHeight="1" x14ac:dyDescent="0.25">
      <c r="A2" s="1519" t="s">
        <v>319</v>
      </c>
      <c r="B2" s="1519"/>
      <c r="C2" s="1519"/>
      <c r="D2" s="1519"/>
      <c r="E2" s="1519"/>
      <c r="F2" s="1520"/>
      <c r="G2" s="609"/>
      <c r="H2" s="609"/>
      <c r="I2" s="609"/>
    </row>
    <row r="3" spans="1:135" x14ac:dyDescent="0.25">
      <c r="A3" s="1519"/>
      <c r="B3" s="1519"/>
      <c r="C3" s="1519"/>
      <c r="D3" s="1519"/>
      <c r="E3" s="1519"/>
      <c r="F3" s="1520"/>
      <c r="G3" s="609"/>
      <c r="H3" s="609"/>
      <c r="I3" s="609"/>
    </row>
    <row r="4" spans="1:135" x14ac:dyDescent="0.25">
      <c r="A4" s="609"/>
      <c r="B4" s="609"/>
      <c r="C4" s="609"/>
      <c r="D4" s="606"/>
      <c r="E4" s="606"/>
      <c r="F4" s="853"/>
      <c r="G4" s="609"/>
      <c r="H4" s="609"/>
      <c r="I4" s="609"/>
    </row>
    <row r="5" spans="1:135" ht="13" x14ac:dyDescent="0.25">
      <c r="A5" s="607" t="s">
        <v>146</v>
      </c>
      <c r="B5" s="606"/>
      <c r="C5" s="686"/>
      <c r="D5" s="686"/>
      <c r="E5" s="686"/>
      <c r="F5" s="687"/>
      <c r="G5" s="607"/>
      <c r="H5" s="606"/>
      <c r="I5" s="686"/>
    </row>
    <row r="6" spans="1:135" ht="12.75" customHeight="1" x14ac:dyDescent="0.25">
      <c r="A6" s="1519" t="s">
        <v>320</v>
      </c>
      <c r="B6" s="1519"/>
      <c r="C6" s="1519"/>
      <c r="D6" s="1519"/>
      <c r="E6" s="1519"/>
      <c r="F6" s="1520"/>
      <c r="G6" s="609"/>
      <c r="H6" s="609"/>
      <c r="I6" s="609"/>
    </row>
    <row r="7" spans="1:135" ht="12.75" customHeight="1" x14ac:dyDescent="0.25">
      <c r="A7" s="1521"/>
      <c r="B7" s="1521"/>
      <c r="C7" s="1521"/>
      <c r="D7" s="1521"/>
      <c r="E7" s="1521"/>
      <c r="F7" s="1522"/>
      <c r="G7" s="609"/>
      <c r="H7" s="609"/>
      <c r="I7" s="609"/>
    </row>
    <row r="8" spans="1:135" x14ac:dyDescent="0.25">
      <c r="A8" s="606"/>
      <c r="B8" s="606"/>
      <c r="C8" s="686"/>
      <c r="D8" s="686"/>
      <c r="E8" s="686"/>
      <c r="F8" s="687"/>
      <c r="G8" s="606"/>
      <c r="H8" s="606"/>
      <c r="I8" s="686"/>
    </row>
    <row r="9" spans="1:135" ht="12.75" customHeight="1" x14ac:dyDescent="0.25">
      <c r="A9" s="1519" t="s">
        <v>321</v>
      </c>
      <c r="B9" s="1519"/>
      <c r="C9" s="1519"/>
      <c r="D9" s="1519"/>
      <c r="E9" s="1519"/>
      <c r="F9" s="1520"/>
      <c r="G9" s="606"/>
      <c r="H9" s="606"/>
      <c r="I9" s="686"/>
    </row>
    <row r="10" spans="1:135" x14ac:dyDescent="0.25">
      <c r="A10" s="606"/>
      <c r="B10" s="606"/>
      <c r="C10" s="686"/>
      <c r="D10" s="686"/>
      <c r="E10" s="686"/>
      <c r="F10" s="687"/>
      <c r="G10" s="688"/>
      <c r="H10" s="606"/>
      <c r="I10" s="686"/>
    </row>
    <row r="11" spans="1:135" ht="18.649999999999999" customHeight="1" x14ac:dyDescent="0.25">
      <c r="A11" s="1519" t="s">
        <v>149</v>
      </c>
      <c r="B11" s="1519"/>
      <c r="C11" s="1519"/>
      <c r="D11" s="1519"/>
      <c r="E11" s="1519"/>
      <c r="F11" s="1520"/>
      <c r="G11" s="609"/>
      <c r="H11" s="609"/>
      <c r="I11" s="609"/>
    </row>
    <row r="12" spans="1:135" ht="13" x14ac:dyDescent="0.25">
      <c r="C12" s="689" t="str">
        <f>IF(ROUND(SUM(C15:C247),0)=0,"Balances","Does Not Balance")</f>
        <v>Balances</v>
      </c>
      <c r="D12" s="689" t="str">
        <f>IF(ROUND(SUM(D15:D247),0)=0,"Balances","Does Not Balance")</f>
        <v>Balances</v>
      </c>
      <c r="E12" s="689" t="str">
        <f>IF(ROUND(SUM(E15:E247),0)=0,"Balances","Does Not Balance")</f>
        <v>Balances</v>
      </c>
      <c r="F12" s="690" t="str">
        <f>IF(ROUND(SUM(F15:F247),0)=0,"Balances","Does Not Balance")</f>
        <v>Balances</v>
      </c>
      <c r="G12" s="810" t="str">
        <f>IF(COUNT(G15:CM247)=COUNT('Subsidiary Trial Balance Input'!C:C),"Codes Agree","Codes Excluded")</f>
        <v>Codes Agree</v>
      </c>
      <c r="H12" s="691"/>
      <c r="I12" s="689"/>
    </row>
    <row r="13" spans="1:135" ht="12" customHeight="1" x14ac:dyDescent="0.3">
      <c r="A13" s="241"/>
      <c r="B13" s="242" t="s">
        <v>151</v>
      </c>
      <c r="C13" s="692" t="str">
        <f>'Subsidiary Trial Balance Input'!C2</f>
        <v>Actual 2026 Amount</v>
      </c>
      <c r="D13" s="692" t="str">
        <f>'Subsidiary Trial Balance Input'!D2</f>
        <v>Budget 2026 Amount</v>
      </c>
      <c r="E13" s="692" t="str">
        <f>'Subsidiary Trial Balance Input'!E2</f>
        <v>Actual 2025 Amount</v>
      </c>
      <c r="F13" s="692" t="str">
        <f>'Subsidiary Trial Balance Input'!F2</f>
        <v>Opening B/S for Budget 2026</v>
      </c>
      <c r="G13" s="693" t="s">
        <v>152</v>
      </c>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c r="BT13" s="242"/>
      <c r="BU13" s="242"/>
      <c r="BV13" s="242"/>
      <c r="BW13" s="242"/>
      <c r="BX13" s="242"/>
      <c r="BY13" s="242"/>
      <c r="BZ13" s="242"/>
      <c r="CA13" s="242"/>
      <c r="CB13" s="242"/>
      <c r="CC13" s="242"/>
      <c r="CD13" s="242"/>
      <c r="CE13" s="242"/>
      <c r="CF13" s="242"/>
      <c r="CG13" s="242"/>
      <c r="CH13" s="242"/>
      <c r="CI13" s="242"/>
      <c r="CJ13" s="242"/>
      <c r="CK13" s="242"/>
      <c r="CL13" s="242"/>
      <c r="CM13" s="242"/>
      <c r="CN13" s="242"/>
      <c r="CO13" s="242"/>
      <c r="CP13" s="242"/>
      <c r="CQ13" s="242"/>
      <c r="CR13" s="242"/>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182">
        <v>1</v>
      </c>
      <c r="EE13" s="182">
        <v>1</v>
      </c>
    </row>
    <row r="14" spans="1:135" ht="13" x14ac:dyDescent="0.3">
      <c r="A14" s="230"/>
      <c r="B14" s="232" t="s">
        <v>153</v>
      </c>
      <c r="C14" s="694"/>
      <c r="D14" s="695"/>
      <c r="E14" s="695"/>
      <c r="F14" s="695"/>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c r="CT14" s="232"/>
      <c r="CU14" s="232"/>
      <c r="CV14" s="232"/>
      <c r="CW14" s="232"/>
      <c r="CX14" s="232"/>
      <c r="CY14" s="232"/>
      <c r="CZ14" s="232"/>
      <c r="DA14" s="232"/>
      <c r="DB14" s="232"/>
      <c r="DC14" s="232"/>
      <c r="DD14" s="232"/>
      <c r="DE14" s="232"/>
      <c r="DF14" s="232"/>
      <c r="DG14" s="232"/>
      <c r="DH14" s="232"/>
      <c r="DI14" s="232"/>
      <c r="DJ14" s="232"/>
      <c r="DK14" s="232"/>
      <c r="DL14" s="232"/>
      <c r="DM14" s="232"/>
      <c r="DN14" s="232"/>
      <c r="DO14" s="232"/>
      <c r="DP14" s="232"/>
      <c r="DQ14" s="232"/>
      <c r="DR14" s="232"/>
      <c r="DS14" s="232"/>
      <c r="DT14" s="232"/>
      <c r="DU14" s="232"/>
      <c r="DV14" s="232"/>
      <c r="DW14" s="232"/>
      <c r="DX14" s="232"/>
      <c r="DY14" s="232"/>
      <c r="DZ14" s="232"/>
      <c r="EA14" s="232"/>
      <c r="EB14" s="232"/>
      <c r="EC14" s="232"/>
      <c r="ED14" s="182" t="str">
        <f>CONCATENATE("x",G14,"x",H14,"x",I14,"x",J14,"x",K14,"x",L14,"x",M14,"x",N14,"x",O14,"x",P14,"x",Q14,"x",R14,"x",S14,"x",T14,"x",U14,"x",V14,"x",W14,"x",X14,"x",Y14,"x",Z14,"x",AA14,"x",AB14,"x",AC14,"x",AD14,"x",AE14,"x",AF14,"x",AG14,"x",AH14,"x",AI14,"x",AJ14,"x",AK14,"x",AL14,"x",AM14,"x",AN14,"x",AO14,"x",AP14,"x",AQ14,"x",AR14,"x",AS14,"x",AT14,"x",AU14,"x",AV14,"x",AW14,"x",AX14,"x",AY14,"x",AZ14,"x",BA14,"x",BB14,"x",BC14,"x",BD14,"x",BE14,"x",BF14,"x",BG14,"x",BH14,"x",BI14,"x",BJ14,"x",BK14,"x",BL14,"x",BM14,"x",BN14,"x",BO14,"x",BP14,"x",BQ14,"x",BR14,"x",BS14,"x",BT14,"x",BU14,"x",BV14,"x",BW14,"x",BX14,"x",BY14,"x",BZ14,"x",CA14,"x",CB14,"x",CC14,"x",CD14,"x",CE14,"x",CF14,"x",CG14,"x",CH14,"x",CI14,"x",CJ14,"x",CK14,"x",CL14,"x",CM14,"x",CN14,"x",CO14,"x",CP14,"x",CQ14,"x",CR14,"x",CS14,"x",CT14,"x",CU14,"x",CV14,"x",CW14,"x",CX14,"x",CY14,"x",CZ14,"x",DA14,"x",DB14,"x",DC14,"x",DD14,"x",DE14,"x",DF14,"x",DG14,"x",DH14,"x",DI14,"x",DJ14,"x",DK14,"x",DL14,"x",DM14,"x",DN14,"x",DO14,"x",DP14,"x",DQ14,"x",DR14,"x",DS14,"x",DT14,"x",DU14,"x",DV14,"x",DW14,"x",DX14,"x",DY14,"x",DZ14,"x",EA14,"x",EB14,"x",EC14,"x")</f>
        <v>xxxxxxxxxxxxxxxxxxxxxxxxxxxxxxxxxxxxxxxxxxxxxxxxxxxxxxxxxxxxxxxxxxxxxxxxxxxxxxxxxxxxxxxxxxxxxxxxxxxxxxxxxxxxxxxxxxxxxxxxxxxxxxxx</v>
      </c>
    </row>
    <row r="15" spans="1:135" ht="13" x14ac:dyDescent="0.3">
      <c r="A15" s="704"/>
      <c r="B15" s="166" t="s">
        <v>154</v>
      </c>
      <c r="C15" s="874"/>
      <c r="D15" s="875"/>
      <c r="E15" s="875"/>
      <c r="F15" s="875"/>
      <c r="G15" s="561"/>
      <c r="H15" s="561"/>
      <c r="I15" s="561"/>
      <c r="J15" s="561"/>
      <c r="K15" s="561"/>
      <c r="L15" s="561"/>
      <c r="M15" s="561"/>
      <c r="N15" s="561"/>
      <c r="O15" s="561"/>
      <c r="P15" s="561"/>
      <c r="Q15" s="561"/>
      <c r="R15" s="561"/>
      <c r="S15" s="561"/>
      <c r="T15" s="561"/>
      <c r="U15" s="561"/>
      <c r="V15" s="561"/>
      <c r="W15" s="561"/>
      <c r="X15" s="561"/>
      <c r="Y15" s="561"/>
      <c r="Z15" s="561"/>
      <c r="AA15" s="561"/>
      <c r="AB15" s="561"/>
      <c r="AC15" s="561"/>
      <c r="AD15" s="561"/>
      <c r="AE15" s="561"/>
      <c r="AF15" s="561"/>
      <c r="AG15" s="561"/>
      <c r="AH15" s="561"/>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1"/>
      <c r="BW15" s="561"/>
      <c r="BX15" s="561"/>
      <c r="BY15" s="561"/>
      <c r="BZ15" s="561"/>
      <c r="CA15" s="561"/>
      <c r="CB15" s="561"/>
      <c r="CC15" s="561"/>
      <c r="CD15" s="561"/>
      <c r="CE15" s="561"/>
      <c r="CF15" s="561"/>
      <c r="CG15" s="561"/>
      <c r="CH15" s="561"/>
      <c r="CI15" s="561"/>
      <c r="CJ15" s="561"/>
      <c r="CK15" s="561"/>
      <c r="CL15" s="561"/>
      <c r="CM15" s="561"/>
      <c r="CN15" s="561"/>
      <c r="CO15" s="561"/>
      <c r="CP15" s="561"/>
      <c r="CQ15" s="561"/>
      <c r="CR15" s="561"/>
      <c r="CS15" s="561"/>
      <c r="CT15" s="561"/>
      <c r="CU15" s="561"/>
      <c r="CV15" s="561"/>
      <c r="CW15" s="561"/>
      <c r="CX15" s="561"/>
      <c r="CY15" s="561"/>
      <c r="CZ15" s="561"/>
      <c r="DA15" s="561"/>
      <c r="DB15" s="561"/>
      <c r="DC15" s="561"/>
      <c r="DD15" s="561"/>
      <c r="DE15" s="561"/>
      <c r="DF15" s="561"/>
      <c r="DG15" s="561"/>
      <c r="DH15" s="561"/>
      <c r="DI15" s="561"/>
      <c r="DJ15" s="561"/>
      <c r="DK15" s="561"/>
      <c r="DL15" s="561"/>
      <c r="DM15" s="561"/>
      <c r="DN15" s="561"/>
      <c r="DO15" s="561"/>
      <c r="DP15" s="561"/>
      <c r="DQ15" s="561"/>
      <c r="DR15" s="561"/>
      <c r="DS15" s="561"/>
      <c r="DT15" s="561"/>
      <c r="DU15" s="561"/>
      <c r="DV15" s="561"/>
      <c r="DW15" s="561"/>
      <c r="DX15" s="561"/>
      <c r="DY15" s="561"/>
      <c r="DZ15" s="561"/>
      <c r="EA15" s="561"/>
      <c r="EB15" s="561"/>
      <c r="EC15" s="561"/>
      <c r="ED15" s="182" t="str">
        <f>CONCATENATE("x",G15,"x",H15,"x",I15,"x",J15,"x",K15,"x",L15,"x",M15,"x",N15,"x",O15,"x",P15,"x",Q15,"x",R15,"x",S15,"x",T15,"x",U15,"x",V15,"x",W15,"x",X15,"x",Y15,"x",Z15,"x",AA15,"x",AB15,"x",AC15,"x",AD15,"x",AE15,"x",AF15,"x",AG15,"x",AH15,"x",AI15,"x",AJ15,"x",AK15,"x",AL15,"x",AM15,"x",AN15,"x",AO15,"x",AP15,"x",AQ15,"x",AR15,"x",AS15,"x",AT15,"x",AU15,"x",AV15,"x",AW15,"x",AX15,"x",AY15,"x",AZ15,"x",BA15,"x",BB15,"x",BC15,"x",BD15,"x",BE15,"x",BF15,"x",BG15,"x",BH15,"x",BI15,"x",BJ15,"x",BK15,"x",BL15,"x",BM15,"x",BN15,"x",BO15,"x",BP15,"x",BQ15,"x",BR15,"x",BS15,"x",BT15,"x",BU15,"x",BV15,"x",BW15,"x",BX15,"x",BY15,"x",BZ15,"x",CA15,"x",CB15,"x",CC15,"x",CD15,"x",CE15,"x",CF15,"x",CG15,"x",CH15,"x",CI15,"x",CJ15,"x",CK15,"x",CL15,"x",CM15,"x",CN15,"x",CO15,"x",CP15,"x",CQ15,"x",CR15,"x",CS15,"x",CT15,"x",CU15,"x",CV15,"x",CW15,"x",CX15,"x",CY15,"x",CZ15,"x",DA15,"x",DB15,"x",DC15,"x",DD15,"x",DE15,"x",DF15,"x",DG15,"x",DH15,"x",DI15,"x",DJ15,"x",DK15,"x",DL15,"x",DM15,"x",DN15,"x",DO15,"x",DP15,"x",DQ15,"x",DR15,"x",DS15,"x",DT15,"x",DU15,"x",DV15,"x",DW15,"x",DX15,"x",DY15,"x",DZ15,"x",EA15,"x",EB15,"x",EC15,"x")</f>
        <v>xxxxxxxxxxxxxxxxxxxxxxxxxxxxxxxxxxxxxxxxxxxxxxxxxxxxxxxxxxxxxxxxxxxxxxxxxxxxxxxxxxxxxxxxxxxxxxxxxxxxxxxxxxxxxxxxxxxxxxxxxxxxxxxx</v>
      </c>
    </row>
    <row r="16" spans="1:135" x14ac:dyDescent="0.25">
      <c r="A16" s="704">
        <v>1120</v>
      </c>
      <c r="B16" s="60" t="s">
        <v>155</v>
      </c>
      <c r="C16" s="874">
        <f>SUMPRODUCT(SUMIF('Subsidiary Trial Balance Input'!$A:$A,'Subsidiary TB Converter'!$G16:$EC16,'Subsidiary Trial Balance Input'!C:C))</f>
        <v>0</v>
      </c>
      <c r="D16" s="874">
        <f>SUMPRODUCT(SUMIF('Subsidiary Trial Balance Input'!$A:$A,'Subsidiary TB Converter'!$G16:$EC16,'Subsidiary Trial Balance Input'!D:D))</f>
        <v>0</v>
      </c>
      <c r="E16" s="874">
        <f>SUMPRODUCT(SUMIF('Subsidiary Trial Balance Input'!$A:$A,'Subsidiary TB Converter'!$G16:$EC16,'Subsidiary Trial Balance Input'!E:E))</f>
        <v>0</v>
      </c>
      <c r="F16" s="874"/>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82" t="str">
        <f t="shared" ref="ED16:ED70" si="0">CONCATENATE("x",G16,"x",H16,"x",I16,"x",J16,"x",K16,"x",L16,"x",M16,"x",N16,"x",O16,"x",P16,"x",Q16,"x",R16,"x",S16,"x",T16,"x",U16,"x",V16,"x",W16,"x",X16,"x",Y16,"x",Z16,"x",AA16,"x",AB16,"x",AC16,"x",AD16,"x",AE16,"x",AF16,"x",AG16,"x",AH16,"x",AI16,"x",AJ16,"x",AK16,"x",AL16,"x",AM16,"x",AN16,"x",AO16,"x",AP16,"x",AQ16,"x",AR16,"x",AS16,"x",AT16,"x",AU16,"x",AV16,"x",AW16,"x",AX16,"x",AY16,"x",AZ16,"x",BA16,"x",BB16,"x",BC16,"x",BD16,"x",BE16,"x",BF16,"x",BG16,"x",BH16,"x",BI16,"x",BJ16,"x",BK16,"x",BL16,"x",BM16,"x",BN16,"x",BO16,"x",BP16,"x",BQ16,"x",BR16,"x",BS16,"x",BT16,"x",BU16,"x",BV16,"x",BW16,"x",BX16,"x",BY16,"x",BZ16,"x",CA16,"x",CB16,"x",CC16,"x",CD16,"x",CE16,"x",CF16,"x",CG16,"x",CH16,"x",CI16,"x",CJ16,"x",CK16,"x",CL16,"x",CM16,"x",CN16,"x",CO16,"x",CP16,"x",CQ16,"x",CR16,"x",CS16,"x",CT16,"x",CU16,"x",CV16,"x",CW16,"x",CX16,"x",CY16,"x",CZ16,"x",DA16,"x",DB16,"x",DC16,"x",DD16,"x",DE16,"x",DF16,"x",DG16,"x",DH16,"x",DI16,"x",DJ16,"x",DK16,"x",DL16,"x",DM16,"x",DN16,"x",DO16,"x",DP16,"x",DQ16,"x",DR16,"x",DS16,"x",DT16,"x",DU16,"x",DV16,"x",DW16,"x",DX16,"x",DY16,"x",DZ16,"x",EA16,"x",EB16,"x",EC16,"x")</f>
        <v>xxxxxxxxxxxxxxxxxxxxxxxxxxxxxxxxxxxxxxxxxxxxxxxxxxxxxxxxxxxxxxxxxxxxxxxxxxxxxxxxxxxxxxxxxxxxxxxxxxxxxxxxxxxxxxxxxxxxxxxxxxxxxxxx</v>
      </c>
    </row>
    <row r="17" spans="1:134" x14ac:dyDescent="0.25">
      <c r="A17" s="704">
        <v>1160</v>
      </c>
      <c r="B17" s="60" t="s">
        <v>156</v>
      </c>
      <c r="C17" s="874">
        <f>SUMPRODUCT(SUMIF('Subsidiary Trial Balance Input'!$A:$A,'Subsidiary TB Converter'!$G17:$EC17,'Subsidiary Trial Balance Input'!C:C))</f>
        <v>0</v>
      </c>
      <c r="D17" s="874">
        <f>SUMPRODUCT(SUMIF('Subsidiary Trial Balance Input'!$A:$A,'Subsidiary TB Converter'!$G17:$EC17,'Subsidiary Trial Balance Input'!D:D))</f>
        <v>0</v>
      </c>
      <c r="E17" s="874">
        <f>SUMPRODUCT(SUMIF('Subsidiary Trial Balance Input'!$A:$A,'Subsidiary TB Converter'!$G17:$EC17,'Subsidiary Trial Balance Input'!E:E))</f>
        <v>0</v>
      </c>
      <c r="F17" s="874"/>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132"/>
      <c r="ED17" s="182" t="str">
        <f t="shared" si="0"/>
        <v>xxxxxxxxxxxxxxxxxxxxxxxxxxxxxxxxxxxxxxxxxxxxxxxxxxxxxxxxxxxxxxxxxxxxxxxxxxxxxxxxxxxxxxxxxxxxxxxxxxxxxxxxxxxxxxxxxxxxxxxxxxxxxxxx</v>
      </c>
    </row>
    <row r="18" spans="1:134" x14ac:dyDescent="0.25">
      <c r="A18" s="704">
        <v>1170</v>
      </c>
      <c r="B18" s="60" t="s">
        <v>157</v>
      </c>
      <c r="C18" s="874">
        <f>SUMPRODUCT(SUMIF('Subsidiary Trial Balance Input'!$A:$A,'Subsidiary TB Converter'!$G18:$EC18,'Subsidiary Trial Balance Input'!C:C))</f>
        <v>0</v>
      </c>
      <c r="D18" s="874">
        <f>SUMPRODUCT(SUMIF('Subsidiary Trial Balance Input'!$A:$A,'Subsidiary TB Converter'!$G18:$EC18,'Subsidiary Trial Balance Input'!D:D))</f>
        <v>0</v>
      </c>
      <c r="E18" s="874">
        <f>SUMPRODUCT(SUMIF('Subsidiary Trial Balance Input'!$A:$A,'Subsidiary TB Converter'!$G18:$EC18,'Subsidiary Trial Balance Input'!E:E))</f>
        <v>0</v>
      </c>
      <c r="F18" s="874"/>
      <c r="G18" s="670"/>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32"/>
      <c r="CK18" s="132"/>
      <c r="CL18" s="132"/>
      <c r="CM18" s="132"/>
      <c r="CN18" s="132"/>
      <c r="CO18" s="132"/>
      <c r="CP18" s="132"/>
      <c r="CQ18" s="132"/>
      <c r="CR18" s="132"/>
      <c r="CS18" s="132"/>
      <c r="CT18" s="132"/>
      <c r="CU18" s="132"/>
      <c r="CV18" s="132"/>
      <c r="CW18" s="132"/>
      <c r="CX18" s="132"/>
      <c r="CY18" s="132"/>
      <c r="CZ18" s="132"/>
      <c r="DA18" s="132"/>
      <c r="DB18" s="132"/>
      <c r="DC18" s="132"/>
      <c r="DD18" s="132"/>
      <c r="DE18" s="132"/>
      <c r="DF18" s="132"/>
      <c r="DG18" s="132"/>
      <c r="DH18" s="132"/>
      <c r="DI18" s="132"/>
      <c r="DJ18" s="132"/>
      <c r="DK18" s="132"/>
      <c r="DL18" s="132"/>
      <c r="DM18" s="132"/>
      <c r="DN18" s="132"/>
      <c r="DO18" s="132"/>
      <c r="DP18" s="132"/>
      <c r="DQ18" s="132"/>
      <c r="DR18" s="132"/>
      <c r="DS18" s="132"/>
      <c r="DT18" s="132"/>
      <c r="DU18" s="132"/>
      <c r="DV18" s="132"/>
      <c r="DW18" s="132"/>
      <c r="DX18" s="132"/>
      <c r="DY18" s="132"/>
      <c r="DZ18" s="132"/>
      <c r="EA18" s="132"/>
      <c r="EB18" s="132"/>
      <c r="EC18" s="132"/>
      <c r="ED18" s="182" t="str">
        <f t="shared" si="0"/>
        <v>xxxxxxxxxxxxxxxxxxxxxxxxxxxxxxxxxxxxxxxxxxxxxxxxxxxxxxxxxxxxxxxxxxxxxxxxxxxxxxxxxxxxxxxxxxxxxxxxxxxxxxxxxxxxxxxxxxxxxxxxxxxxxxxx</v>
      </c>
    </row>
    <row r="19" spans="1:134" x14ac:dyDescent="0.25">
      <c r="A19" s="704">
        <v>1181</v>
      </c>
      <c r="B19" s="227" t="s">
        <v>124</v>
      </c>
      <c r="C19" s="874">
        <f>SUMPRODUCT(SUMIF('Subsidiary Trial Balance Input'!$A:$A,'Subsidiary TB Converter'!$G19:$EC19,'Subsidiary Trial Balance Input'!C:C))</f>
        <v>0</v>
      </c>
      <c r="D19" s="874">
        <f>SUMPRODUCT(SUMIF('Subsidiary Trial Balance Input'!$A:$A,'Subsidiary TB Converter'!$G19:$EC19,'Subsidiary Trial Balance Input'!D:D))</f>
        <v>0</v>
      </c>
      <c r="E19" s="874">
        <f>SUMPRODUCT(SUMIF('Subsidiary Trial Balance Input'!$A:$A,'Subsidiary TB Converter'!$G19:$EC19,'Subsidiary Trial Balance Input'!E:E))</f>
        <v>0</v>
      </c>
      <c r="F19" s="874"/>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82" t="str">
        <f t="shared" si="0"/>
        <v>xxxxxxxxxxxxxxxxxxxxxxxxxxxxxxxxxxxxxxxxxxxxxxxxxxxxxxxxxxxxxxxxxxxxxxxxxxxxxxxxxxxxxxxxxxxxxxxxxxxxxxxxxxxxxxxxxxxxxxxxxxxxxxxx</v>
      </c>
    </row>
    <row r="20" spans="1:134" x14ac:dyDescent="0.25">
      <c r="A20" s="704">
        <v>1130</v>
      </c>
      <c r="B20" s="60" t="s">
        <v>158</v>
      </c>
      <c r="C20" s="874">
        <f>SUMPRODUCT(SUMIF('Subsidiary Trial Balance Input'!$A:$A,'Subsidiary TB Converter'!$G20:$EC20,'Subsidiary Trial Balance Input'!C:C))</f>
        <v>0</v>
      </c>
      <c r="D20" s="874">
        <f>SUMPRODUCT(SUMIF('Subsidiary Trial Balance Input'!$A:$A,'Subsidiary TB Converter'!$G20:$EC20,'Subsidiary Trial Balance Input'!D:D))</f>
        <v>0</v>
      </c>
      <c r="E20" s="874">
        <f>SUMPRODUCT(SUMIF('Subsidiary Trial Balance Input'!$A:$A,'Subsidiary TB Converter'!$G20:$EC20,'Subsidiary Trial Balance Input'!E:E))</f>
        <v>0</v>
      </c>
      <c r="F20" s="874"/>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2"/>
      <c r="DD20" s="132"/>
      <c r="DE20" s="132"/>
      <c r="DF20" s="132"/>
      <c r="DG20" s="132"/>
      <c r="DH20" s="132"/>
      <c r="DI20" s="132"/>
      <c r="DJ20" s="132"/>
      <c r="DK20" s="132"/>
      <c r="DL20" s="132"/>
      <c r="DM20" s="132"/>
      <c r="DN20" s="132"/>
      <c r="DO20" s="132"/>
      <c r="DP20" s="132"/>
      <c r="DQ20" s="132"/>
      <c r="DR20" s="132"/>
      <c r="DS20" s="132"/>
      <c r="DT20" s="132"/>
      <c r="DU20" s="132"/>
      <c r="DV20" s="132"/>
      <c r="DW20" s="132"/>
      <c r="DX20" s="132"/>
      <c r="DY20" s="132"/>
      <c r="DZ20" s="132"/>
      <c r="EA20" s="132"/>
      <c r="EB20" s="132"/>
      <c r="EC20" s="132"/>
      <c r="ED20" s="182" t="str">
        <f t="shared" si="0"/>
        <v>xxxxxxxxxxxxxxxxxxxxxxxxxxxxxxxxxxxxxxxxxxxxxxxxxxxxxxxxxxxxxxxxxxxxxxxxxxxxxxxxxxxxxxxxxxxxxxxxxxxxxxxxxxxxxxxxxxxxxxxxxxxxxxxx</v>
      </c>
    </row>
    <row r="21" spans="1:134" x14ac:dyDescent="0.25">
      <c r="A21" s="704"/>
      <c r="B21" s="5"/>
      <c r="C21" s="874"/>
      <c r="D21" s="874"/>
      <c r="E21" s="874"/>
      <c r="F21" s="874"/>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82" t="str">
        <f t="shared" si="0"/>
        <v>xxxxxxxxxxxxxxxxxxxxxxxxxxxxxxxxxxxxxxxxxxxxxxxxxxxxxxxxxxxxxxxxxxxxxxxxxxxxxxxxxxxxxxxxxxxxxxxxxxxxxxxxxxxxxxxxxxxxxxxxxxxxxxxx</v>
      </c>
    </row>
    <row r="22" spans="1:134" ht="13" x14ac:dyDescent="0.3">
      <c r="A22" s="230"/>
      <c r="B22" s="232" t="s">
        <v>159</v>
      </c>
      <c r="C22" s="877"/>
      <c r="D22" s="877"/>
      <c r="E22" s="877"/>
      <c r="F22" s="877"/>
      <c r="G22" s="616"/>
      <c r="H22" s="616"/>
      <c r="I22" s="616"/>
      <c r="J22" s="616"/>
      <c r="K22" s="616"/>
      <c r="L22" s="616"/>
      <c r="M22" s="616"/>
      <c r="N22" s="616"/>
      <c r="O22" s="616"/>
      <c r="P22" s="616"/>
      <c r="Q22" s="616"/>
      <c r="R22" s="616"/>
      <c r="S22" s="616"/>
      <c r="T22" s="616"/>
      <c r="U22" s="616"/>
      <c r="V22" s="616"/>
      <c r="W22" s="616"/>
      <c r="X22" s="616"/>
      <c r="Y22" s="616"/>
      <c r="Z22" s="616"/>
      <c r="AA22" s="616"/>
      <c r="AB22" s="616"/>
      <c r="AC22" s="616"/>
      <c r="AD22" s="616"/>
      <c r="AE22" s="616"/>
      <c r="AF22" s="616"/>
      <c r="AG22" s="616"/>
      <c r="AH22" s="616"/>
      <c r="AI22" s="616"/>
      <c r="AJ22" s="616"/>
      <c r="AK22" s="616"/>
      <c r="AL22" s="616"/>
      <c r="AM22" s="616"/>
      <c r="AN22" s="616"/>
      <c r="AO22" s="616"/>
      <c r="AP22" s="616"/>
      <c r="AQ22" s="616"/>
      <c r="AR22" s="616"/>
      <c r="AS22" s="616"/>
      <c r="AT22" s="616"/>
      <c r="AU22" s="616"/>
      <c r="AV22" s="616"/>
      <c r="AW22" s="616"/>
      <c r="AX22" s="616"/>
      <c r="AY22" s="616"/>
      <c r="AZ22" s="616"/>
      <c r="BA22" s="616"/>
      <c r="BB22" s="616"/>
      <c r="BC22" s="616"/>
      <c r="BD22" s="616"/>
      <c r="BE22" s="616"/>
      <c r="BF22" s="616"/>
      <c r="BG22" s="616"/>
      <c r="BH22" s="616"/>
      <c r="BI22" s="616"/>
      <c r="BJ22" s="616"/>
      <c r="BK22" s="616"/>
      <c r="BL22" s="616"/>
      <c r="BM22" s="616"/>
      <c r="BN22" s="616"/>
      <c r="BO22" s="616"/>
      <c r="BP22" s="616"/>
      <c r="BQ22" s="616"/>
      <c r="BR22" s="616"/>
      <c r="BS22" s="616"/>
      <c r="BT22" s="616"/>
      <c r="BU22" s="616"/>
      <c r="BV22" s="616"/>
      <c r="BW22" s="616"/>
      <c r="BX22" s="616"/>
      <c r="BY22" s="616"/>
      <c r="BZ22" s="616"/>
      <c r="CA22" s="616"/>
      <c r="CB22" s="616"/>
      <c r="CC22" s="616"/>
      <c r="CD22" s="616"/>
      <c r="CE22" s="616"/>
      <c r="CF22" s="616"/>
      <c r="CG22" s="616"/>
      <c r="CH22" s="616"/>
      <c r="CI22" s="616"/>
      <c r="CJ22" s="616"/>
      <c r="CK22" s="616"/>
      <c r="CL22" s="616"/>
      <c r="CM22" s="616"/>
      <c r="CN22" s="616"/>
      <c r="CO22" s="616"/>
      <c r="CP22" s="616"/>
      <c r="CQ22" s="616"/>
      <c r="CR22" s="616"/>
      <c r="CS22" s="616"/>
      <c r="CT22" s="616"/>
      <c r="CU22" s="616"/>
      <c r="CV22" s="616"/>
      <c r="CW22" s="616"/>
      <c r="CX22" s="616"/>
      <c r="CY22" s="616"/>
      <c r="CZ22" s="616"/>
      <c r="DA22" s="616"/>
      <c r="DB22" s="616"/>
      <c r="DC22" s="616"/>
      <c r="DD22" s="616"/>
      <c r="DE22" s="616"/>
      <c r="DF22" s="616"/>
      <c r="DG22" s="616"/>
      <c r="DH22" s="616"/>
      <c r="DI22" s="616"/>
      <c r="DJ22" s="616"/>
      <c r="DK22" s="616"/>
      <c r="DL22" s="616"/>
      <c r="DM22" s="616"/>
      <c r="DN22" s="616"/>
      <c r="DO22" s="616"/>
      <c r="DP22" s="616"/>
      <c r="DQ22" s="616"/>
      <c r="DR22" s="616"/>
      <c r="DS22" s="616"/>
      <c r="DT22" s="616"/>
      <c r="DU22" s="616"/>
      <c r="DV22" s="616"/>
      <c r="DW22" s="616"/>
      <c r="DX22" s="616"/>
      <c r="DY22" s="616"/>
      <c r="DZ22" s="616"/>
      <c r="EA22" s="616"/>
      <c r="EB22" s="616"/>
      <c r="EC22" s="616"/>
      <c r="ED22" s="182" t="str">
        <f t="shared" si="0"/>
        <v>xxxxxxxxxxxxxxxxxxxxxxxxxxxxxxxxxxxxxxxxxxxxxxxxxxxxxxxxxxxxxxxxxxxxxxxxxxxxxxxxxxxxxxxxxxxxxxxxxxxxxxxxxxxxxxxxxxxxxxxxxxxxxxxx</v>
      </c>
    </row>
    <row r="23" spans="1:134" ht="13" x14ac:dyDescent="0.3">
      <c r="A23" s="704"/>
      <c r="B23" s="561" t="s">
        <v>154</v>
      </c>
      <c r="C23" s="874"/>
      <c r="D23" s="874"/>
      <c r="E23" s="874"/>
      <c r="F23" s="874"/>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c r="BB23" s="613"/>
      <c r="BC23" s="613"/>
      <c r="BD23" s="613"/>
      <c r="BE23" s="613"/>
      <c r="BF23" s="613"/>
      <c r="BG23" s="613"/>
      <c r="BH23" s="613"/>
      <c r="BI23" s="613"/>
      <c r="BJ23" s="613"/>
      <c r="BK23" s="613"/>
      <c r="BL23" s="613"/>
      <c r="BM23" s="613"/>
      <c r="BN23" s="613"/>
      <c r="BO23" s="613"/>
      <c r="BP23" s="613"/>
      <c r="BQ23" s="613"/>
      <c r="BR23" s="613"/>
      <c r="BS23" s="613"/>
      <c r="BT23" s="613"/>
      <c r="BU23" s="613"/>
      <c r="BV23" s="613"/>
      <c r="BW23" s="613"/>
      <c r="BX23" s="613"/>
      <c r="BY23" s="613"/>
      <c r="BZ23" s="613"/>
      <c r="CA23" s="613"/>
      <c r="CB23" s="613"/>
      <c r="CC23" s="613"/>
      <c r="CD23" s="613"/>
      <c r="CE23" s="613"/>
      <c r="CF23" s="613"/>
      <c r="CG23" s="613"/>
      <c r="CH23" s="613"/>
      <c r="CI23" s="613"/>
      <c r="CJ23" s="613"/>
      <c r="CK23" s="613"/>
      <c r="CL23" s="613"/>
      <c r="CM23" s="613"/>
      <c r="CN23" s="613"/>
      <c r="CO23" s="613"/>
      <c r="CP23" s="613"/>
      <c r="CQ23" s="613"/>
      <c r="CR23" s="613"/>
      <c r="CS23" s="613"/>
      <c r="CT23" s="613"/>
      <c r="CU23" s="613"/>
      <c r="CV23" s="613"/>
      <c r="CW23" s="613"/>
      <c r="CX23" s="613"/>
      <c r="CY23" s="613"/>
      <c r="CZ23" s="613"/>
      <c r="DA23" s="613"/>
      <c r="DB23" s="613"/>
      <c r="DC23" s="613"/>
      <c r="DD23" s="613"/>
      <c r="DE23" s="613"/>
      <c r="DF23" s="613"/>
      <c r="DG23" s="613"/>
      <c r="DH23" s="613"/>
      <c r="DI23" s="613"/>
      <c r="DJ23" s="613"/>
      <c r="DK23" s="613"/>
      <c r="DL23" s="613"/>
      <c r="DM23" s="613"/>
      <c r="DN23" s="613"/>
      <c r="DO23" s="613"/>
      <c r="DP23" s="613"/>
      <c r="DQ23" s="613"/>
      <c r="DR23" s="613"/>
      <c r="DS23" s="613"/>
      <c r="DT23" s="613"/>
      <c r="DU23" s="613"/>
      <c r="DV23" s="613"/>
      <c r="DW23" s="613"/>
      <c r="DX23" s="613"/>
      <c r="DY23" s="613"/>
      <c r="DZ23" s="613"/>
      <c r="EA23" s="613"/>
      <c r="EB23" s="613"/>
      <c r="EC23" s="613"/>
      <c r="ED23" s="182" t="str">
        <f t="shared" si="0"/>
        <v>xxxxxxxxxxxxxxxxxxxxxxxxxxxxxxxxxxxxxxxxxxxxxxxxxxxxxxxxxxxxxxxxxxxxxxxxxxxxxxxxxxxxxxxxxxxxxxxxxxxxxxxxxxxxxxxxxxxxxxxxxxxxxxxx</v>
      </c>
    </row>
    <row r="24" spans="1:134" x14ac:dyDescent="0.25">
      <c r="A24" s="704">
        <v>1520</v>
      </c>
      <c r="B24" s="60" t="s">
        <v>160</v>
      </c>
      <c r="C24" s="874">
        <f>SUMPRODUCT(SUMIF('Subsidiary Trial Balance Input'!$A:$A,'Subsidiary TB Converter'!$G24:$EC24,'Subsidiary Trial Balance Input'!C:C))</f>
        <v>0</v>
      </c>
      <c r="D24" s="874">
        <f>SUMPRODUCT(SUMIF('Subsidiary Trial Balance Input'!$A:$A,'Subsidiary TB Converter'!$G24:$EC24,'Subsidiary Trial Balance Input'!D:D))</f>
        <v>0</v>
      </c>
      <c r="E24" s="874">
        <f>SUMPRODUCT(SUMIF('Subsidiary Trial Balance Input'!$A:$A,'Subsidiary TB Converter'!$G24:$EC24,'Subsidiary Trial Balance Input'!E:E))</f>
        <v>0</v>
      </c>
      <c r="F24" s="874"/>
      <c r="G24" s="670"/>
      <c r="H24" s="670"/>
      <c r="I24" s="670"/>
      <c r="J24" s="618"/>
      <c r="K24" s="670"/>
      <c r="L24" s="670"/>
      <c r="M24" s="670"/>
      <c r="N24" s="670"/>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82" t="str">
        <f t="shared" si="0"/>
        <v>xxxxxxxxxxxxxxxxxxxxxxxxxxxxxxxxxxxxxxxxxxxxxxxxxxxxxxxxxxxxxxxxxxxxxxxxxxxxxxxxxxxxxxxxxxxxxxxxxxxxxxxxxxxxxxxxxxxxxxxxxxxxxxxx</v>
      </c>
    </row>
    <row r="25" spans="1:134" x14ac:dyDescent="0.25">
      <c r="A25" s="704">
        <v>1530</v>
      </c>
      <c r="B25" s="60" t="s">
        <v>161</v>
      </c>
      <c r="C25" s="874">
        <f>SUMPRODUCT(SUMIF('Subsidiary Trial Balance Input'!$A:$A,'Subsidiary TB Converter'!$G25:$EC25,'Subsidiary Trial Balance Input'!C:C))</f>
        <v>0</v>
      </c>
      <c r="D25" s="874">
        <f>SUMPRODUCT(SUMIF('Subsidiary Trial Balance Input'!$A:$A,'Subsidiary TB Converter'!$G25:$EC25,'Subsidiary Trial Balance Input'!D:D))</f>
        <v>0</v>
      </c>
      <c r="E25" s="874">
        <f>SUMPRODUCT(SUMIF('Subsidiary Trial Balance Input'!$A:$A,'Subsidiary TB Converter'!$G25:$EC25,'Subsidiary Trial Balance Input'!E:E))</f>
        <v>0</v>
      </c>
      <c r="F25" s="874"/>
      <c r="G25" s="670"/>
      <c r="H25" s="670"/>
      <c r="I25" s="670"/>
      <c r="J25" s="670"/>
      <c r="K25" s="670"/>
      <c r="L25" s="670"/>
      <c r="M25" s="670"/>
      <c r="N25" s="670"/>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2"/>
      <c r="DI25" s="132"/>
      <c r="DJ25" s="132"/>
      <c r="DK25" s="132"/>
      <c r="DL25" s="132"/>
      <c r="DM25" s="132"/>
      <c r="DN25" s="132"/>
      <c r="DO25" s="132"/>
      <c r="DP25" s="132"/>
      <c r="DQ25" s="132"/>
      <c r="DR25" s="132"/>
      <c r="DS25" s="132"/>
      <c r="DT25" s="132"/>
      <c r="DU25" s="132"/>
      <c r="DV25" s="132"/>
      <c r="DW25" s="132"/>
      <c r="DX25" s="132"/>
      <c r="DY25" s="132"/>
      <c r="DZ25" s="132"/>
      <c r="EA25" s="132"/>
      <c r="EB25" s="132"/>
      <c r="EC25" s="132"/>
      <c r="ED25" s="182" t="str">
        <f t="shared" si="0"/>
        <v>xxxxxxxxxxxxxxxxxxxxxxxxxxxxxxxxxxxxxxxxxxxxxxxxxxxxxxxxxxxxxxxxxxxxxxxxxxxxxxxxxxxxxxxxxxxxxxxxxxxxxxxxxxxxxxxxxxxxxxxxxxxxxxxx</v>
      </c>
    </row>
    <row r="26" spans="1:134" x14ac:dyDescent="0.25">
      <c r="A26" s="704">
        <v>1570</v>
      </c>
      <c r="B26" s="60" t="s">
        <v>162</v>
      </c>
      <c r="C26" s="874">
        <f>SUMPRODUCT(SUMIF('Subsidiary Trial Balance Input'!$A:$A,'Subsidiary TB Converter'!$G26:$EC26,'Subsidiary Trial Balance Input'!C:C))</f>
        <v>0</v>
      </c>
      <c r="D26" s="874">
        <f>SUMPRODUCT(SUMIF('Subsidiary Trial Balance Input'!$A:$A,'Subsidiary TB Converter'!$G26:$EC26,'Subsidiary Trial Balance Input'!D:D))</f>
        <v>0</v>
      </c>
      <c r="E26" s="874">
        <f>SUMPRODUCT(SUMIF('Subsidiary Trial Balance Input'!$A:$A,'Subsidiary TB Converter'!$G26:$EC26,'Subsidiary Trial Balance Input'!E:E))</f>
        <v>0</v>
      </c>
      <c r="F26" s="874"/>
      <c r="G26" s="670"/>
      <c r="H26" s="670"/>
      <c r="I26" s="670"/>
      <c r="J26" s="670"/>
      <c r="K26" s="670"/>
      <c r="L26" s="670"/>
      <c r="M26" s="670"/>
      <c r="N26" s="670"/>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2"/>
      <c r="BS26" s="132"/>
      <c r="BT26" s="132"/>
      <c r="BU26" s="132"/>
      <c r="BV26" s="132"/>
      <c r="BW26" s="132"/>
      <c r="BX26" s="132"/>
      <c r="BY26" s="132"/>
      <c r="BZ26" s="132"/>
      <c r="CA26" s="132"/>
      <c r="CB26" s="132"/>
      <c r="CC26" s="132"/>
      <c r="CD26" s="132"/>
      <c r="CE26" s="132"/>
      <c r="CF26" s="132"/>
      <c r="CG26" s="132"/>
      <c r="CH26" s="132"/>
      <c r="CI26" s="132"/>
      <c r="CJ26" s="132"/>
      <c r="CK26" s="132"/>
      <c r="CL26" s="132"/>
      <c r="CM26" s="132"/>
      <c r="CN26" s="132"/>
      <c r="CO26" s="132"/>
      <c r="CP26" s="132"/>
      <c r="CQ26" s="132"/>
      <c r="CR26" s="132"/>
      <c r="CS26" s="132"/>
      <c r="CT26" s="132"/>
      <c r="CU26" s="132"/>
      <c r="CV26" s="132"/>
      <c r="CW26" s="132"/>
      <c r="CX26" s="132"/>
      <c r="CY26" s="132"/>
      <c r="CZ26" s="132"/>
      <c r="DA26" s="132"/>
      <c r="DB26" s="132"/>
      <c r="DC26" s="132"/>
      <c r="DD26" s="132"/>
      <c r="DE26" s="132"/>
      <c r="DF26" s="132"/>
      <c r="DG26" s="132"/>
      <c r="DH26" s="132"/>
      <c r="DI26" s="132"/>
      <c r="DJ26" s="132"/>
      <c r="DK26" s="132"/>
      <c r="DL26" s="132"/>
      <c r="DM26" s="132"/>
      <c r="DN26" s="132"/>
      <c r="DO26" s="132"/>
      <c r="DP26" s="132"/>
      <c r="DQ26" s="132"/>
      <c r="DR26" s="132"/>
      <c r="DS26" s="132"/>
      <c r="DT26" s="132"/>
      <c r="DU26" s="132"/>
      <c r="DV26" s="132"/>
      <c r="DW26" s="132"/>
      <c r="DX26" s="132"/>
      <c r="DY26" s="132"/>
      <c r="DZ26" s="132"/>
      <c r="EA26" s="132"/>
      <c r="EB26" s="132"/>
      <c r="EC26" s="132"/>
      <c r="ED26" s="182" t="str">
        <f t="shared" si="0"/>
        <v>xxxxxxxxxxxxxxxxxxxxxxxxxxxxxxxxxxxxxxxxxxxxxxxxxxxxxxxxxxxxxxxxxxxxxxxxxxxxxxxxxxxxxxxxxxxxxxxxxxxxxxxxxxxxxxxxxxxxxxxxxxxxxxxx</v>
      </c>
    </row>
    <row r="27" spans="1:134" x14ac:dyDescent="0.25">
      <c r="A27" s="704">
        <v>1560</v>
      </c>
      <c r="B27" s="235" t="s">
        <v>163</v>
      </c>
      <c r="C27" s="874">
        <f>SUMPRODUCT(SUMIF('Subsidiary Trial Balance Input'!$A:$A,'Subsidiary TB Converter'!$G27:$EC27,'Subsidiary Trial Balance Input'!C:C))</f>
        <v>0</v>
      </c>
      <c r="D27" s="874">
        <f>SUMPRODUCT(SUMIF('Subsidiary Trial Balance Input'!$A:$A,'Subsidiary TB Converter'!$G27:$EC27,'Subsidiary Trial Balance Input'!D:D))</f>
        <v>0</v>
      </c>
      <c r="E27" s="874">
        <f>SUMPRODUCT(SUMIF('Subsidiary Trial Balance Input'!$A:$A,'Subsidiary TB Converter'!$G27:$EC27,'Subsidiary Trial Balance Input'!E:E))</f>
        <v>0</v>
      </c>
      <c r="F27" s="874"/>
      <c r="G27" s="620"/>
      <c r="H27" s="620"/>
      <c r="I27" s="620"/>
      <c r="J27" s="620"/>
      <c r="K27" s="620"/>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0"/>
      <c r="AJ27" s="620"/>
      <c r="AK27" s="620"/>
      <c r="AL27" s="620"/>
      <c r="AM27" s="620"/>
      <c r="AN27" s="620"/>
      <c r="AO27" s="620"/>
      <c r="AP27" s="620"/>
      <c r="AQ27" s="620"/>
      <c r="AR27" s="620"/>
      <c r="AS27" s="620"/>
      <c r="AT27" s="620"/>
      <c r="AU27" s="620"/>
      <c r="AV27" s="620"/>
      <c r="AW27" s="620"/>
      <c r="AX27" s="620"/>
      <c r="AY27" s="620"/>
      <c r="AZ27" s="620"/>
      <c r="BA27" s="620"/>
      <c r="BB27" s="620"/>
      <c r="BC27" s="620"/>
      <c r="BD27" s="620"/>
      <c r="BE27" s="620"/>
      <c r="BF27" s="620"/>
      <c r="BG27" s="620"/>
      <c r="BH27" s="620"/>
      <c r="BI27" s="620"/>
      <c r="BJ27" s="620"/>
      <c r="BK27" s="620"/>
      <c r="BL27" s="620"/>
      <c r="BM27" s="620"/>
      <c r="BN27" s="620"/>
      <c r="BO27" s="620"/>
      <c r="BP27" s="620"/>
      <c r="BQ27" s="620"/>
      <c r="BR27" s="620"/>
      <c r="BS27" s="620"/>
      <c r="BT27" s="620"/>
      <c r="BU27" s="620"/>
      <c r="BV27" s="620"/>
      <c r="BW27" s="620"/>
      <c r="BX27" s="620"/>
      <c r="BY27" s="620"/>
      <c r="BZ27" s="620"/>
      <c r="CA27" s="620"/>
      <c r="CB27" s="620"/>
      <c r="CC27" s="620"/>
      <c r="CD27" s="620"/>
      <c r="CE27" s="620"/>
      <c r="CF27" s="620"/>
      <c r="CG27" s="620"/>
      <c r="CH27" s="620"/>
      <c r="CI27" s="620"/>
      <c r="CJ27" s="620"/>
      <c r="CK27" s="620"/>
      <c r="CL27" s="620"/>
      <c r="CM27" s="620"/>
      <c r="CN27" s="620"/>
      <c r="CO27" s="620"/>
      <c r="CP27" s="620"/>
      <c r="CQ27" s="620"/>
      <c r="CR27" s="620"/>
      <c r="CS27" s="620"/>
      <c r="CT27" s="620"/>
      <c r="CU27" s="620"/>
      <c r="CV27" s="620"/>
      <c r="CW27" s="620"/>
      <c r="CX27" s="620"/>
      <c r="CY27" s="620"/>
      <c r="CZ27" s="620"/>
      <c r="DA27" s="620"/>
      <c r="DB27" s="620"/>
      <c r="DC27" s="620"/>
      <c r="DD27" s="620"/>
      <c r="DE27" s="620"/>
      <c r="DF27" s="620"/>
      <c r="DG27" s="620"/>
      <c r="DH27" s="620"/>
      <c r="DI27" s="620"/>
      <c r="DJ27" s="620"/>
      <c r="DK27" s="620"/>
      <c r="DL27" s="620"/>
      <c r="DM27" s="620"/>
      <c r="DN27" s="620"/>
      <c r="DO27" s="620"/>
      <c r="DP27" s="620"/>
      <c r="DQ27" s="620"/>
      <c r="DR27" s="620"/>
      <c r="DS27" s="620"/>
      <c r="DT27" s="620"/>
      <c r="DU27" s="620"/>
      <c r="DV27" s="620"/>
      <c r="DW27" s="620"/>
      <c r="DX27" s="620"/>
      <c r="DY27" s="620"/>
      <c r="DZ27" s="620"/>
      <c r="EA27" s="620"/>
      <c r="EB27" s="620"/>
      <c r="EC27" s="620"/>
      <c r="ED27" s="182" t="str">
        <f t="shared" si="0"/>
        <v>xxxxxxxxxxxxxxxxxxxxxxxxxxxxxxxxxxxxxxxxxxxxxxxxxxxxxxxxxxxxxxxxxxxxxxxxxxxxxxxxxxxxxxxxxxxxxxxxxxxxxxxxxxxxxxxxxxxxxxxxxxxxxxxx</v>
      </c>
    </row>
    <row r="28" spans="1:134" x14ac:dyDescent="0.25">
      <c r="A28" s="704">
        <v>1510</v>
      </c>
      <c r="B28" s="235" t="s">
        <v>164</v>
      </c>
      <c r="C28" s="874">
        <f>SUMPRODUCT(SUMIF('Subsidiary Trial Balance Input'!$A:$A,'Subsidiary TB Converter'!$G28:$EC28,'Subsidiary Trial Balance Input'!C:C))</f>
        <v>0</v>
      </c>
      <c r="D28" s="874">
        <f>SUMPRODUCT(SUMIF('Subsidiary Trial Balance Input'!$A:$A,'Subsidiary TB Converter'!$G28:$EC28,'Subsidiary Trial Balance Input'!D:D))</f>
        <v>0</v>
      </c>
      <c r="E28" s="874">
        <f>SUMPRODUCT(SUMIF('Subsidiary Trial Balance Input'!$A:$A,'Subsidiary TB Converter'!$G28:$EC28,'Subsidiary Trial Balance Input'!E:E))</f>
        <v>0</v>
      </c>
      <c r="F28" s="874"/>
      <c r="G28" s="620"/>
      <c r="H28" s="620"/>
      <c r="I28" s="620"/>
      <c r="J28" s="620"/>
      <c r="K28" s="620"/>
      <c r="L28" s="620"/>
      <c r="M28" s="620"/>
      <c r="N28" s="620"/>
      <c r="O28" s="620"/>
      <c r="P28" s="620"/>
      <c r="Q28" s="620"/>
      <c r="R28" s="620"/>
      <c r="S28" s="620"/>
      <c r="T28" s="620"/>
      <c r="U28" s="620"/>
      <c r="V28" s="620"/>
      <c r="W28" s="620"/>
      <c r="X28" s="620"/>
      <c r="Y28" s="620"/>
      <c r="Z28" s="620"/>
      <c r="AA28" s="620"/>
      <c r="AB28" s="620"/>
      <c r="AC28" s="620"/>
      <c r="AD28" s="620"/>
      <c r="AE28" s="620"/>
      <c r="AF28" s="620"/>
      <c r="AG28" s="620"/>
      <c r="AH28" s="620"/>
      <c r="AI28" s="620"/>
      <c r="AJ28" s="620"/>
      <c r="AK28" s="620"/>
      <c r="AL28" s="620"/>
      <c r="AM28" s="620"/>
      <c r="AN28" s="620"/>
      <c r="AO28" s="620"/>
      <c r="AP28" s="620"/>
      <c r="AQ28" s="620"/>
      <c r="AR28" s="620"/>
      <c r="AS28" s="620"/>
      <c r="AT28" s="620"/>
      <c r="AU28" s="620"/>
      <c r="AV28" s="620"/>
      <c r="AW28" s="620"/>
      <c r="AX28" s="620"/>
      <c r="AY28" s="620"/>
      <c r="AZ28" s="620"/>
      <c r="BA28" s="620"/>
      <c r="BB28" s="620"/>
      <c r="BC28" s="620"/>
      <c r="BD28" s="620"/>
      <c r="BE28" s="620"/>
      <c r="BF28" s="620"/>
      <c r="BG28" s="620"/>
      <c r="BH28" s="620"/>
      <c r="BI28" s="620"/>
      <c r="BJ28" s="620"/>
      <c r="BK28" s="620"/>
      <c r="BL28" s="620"/>
      <c r="BM28" s="620"/>
      <c r="BN28" s="620"/>
      <c r="BO28" s="620"/>
      <c r="BP28" s="620"/>
      <c r="BQ28" s="620"/>
      <c r="BR28" s="620"/>
      <c r="BS28" s="620"/>
      <c r="BT28" s="620"/>
      <c r="BU28" s="620"/>
      <c r="BV28" s="620"/>
      <c r="BW28" s="620"/>
      <c r="BX28" s="620"/>
      <c r="BY28" s="620"/>
      <c r="BZ28" s="620"/>
      <c r="CA28" s="620"/>
      <c r="CB28" s="620"/>
      <c r="CC28" s="620"/>
      <c r="CD28" s="620"/>
      <c r="CE28" s="620"/>
      <c r="CF28" s="620"/>
      <c r="CG28" s="620"/>
      <c r="CH28" s="620"/>
      <c r="CI28" s="620"/>
      <c r="CJ28" s="620"/>
      <c r="CK28" s="620"/>
      <c r="CL28" s="620"/>
      <c r="CM28" s="620"/>
      <c r="CN28" s="620"/>
      <c r="CO28" s="620"/>
      <c r="CP28" s="620"/>
      <c r="CQ28" s="620"/>
      <c r="CR28" s="620"/>
      <c r="CS28" s="620"/>
      <c r="CT28" s="620"/>
      <c r="CU28" s="620"/>
      <c r="CV28" s="620"/>
      <c r="CW28" s="620"/>
      <c r="CX28" s="620"/>
      <c r="CY28" s="620"/>
      <c r="CZ28" s="620"/>
      <c r="DA28" s="620"/>
      <c r="DB28" s="620"/>
      <c r="DC28" s="620"/>
      <c r="DD28" s="620"/>
      <c r="DE28" s="620"/>
      <c r="DF28" s="620"/>
      <c r="DG28" s="620"/>
      <c r="DH28" s="620"/>
      <c r="DI28" s="620"/>
      <c r="DJ28" s="620"/>
      <c r="DK28" s="620"/>
      <c r="DL28" s="620"/>
      <c r="DM28" s="620"/>
      <c r="DN28" s="620"/>
      <c r="DO28" s="620"/>
      <c r="DP28" s="620"/>
      <c r="DQ28" s="620"/>
      <c r="DR28" s="620"/>
      <c r="DS28" s="620"/>
      <c r="DT28" s="620"/>
      <c r="DU28" s="620"/>
      <c r="DV28" s="620"/>
      <c r="DW28" s="620"/>
      <c r="DX28" s="620"/>
      <c r="DY28" s="620"/>
      <c r="DZ28" s="620"/>
      <c r="EA28" s="620"/>
      <c r="EB28" s="620"/>
      <c r="EC28" s="620"/>
      <c r="ED28" s="182" t="str">
        <f t="shared" si="0"/>
        <v>xxxxxxxxxxxxxxxxxxxxxxxxxxxxxxxxxxxxxxxxxxxxxxxxxxxxxxxxxxxxxxxxxxxxxxxxxxxxxxxxxxxxxxxxxxxxxxxxxxxxxxxxxxxxxxxxxxxxxxxxxxxxxxxx</v>
      </c>
    </row>
    <row r="29" spans="1:134" x14ac:dyDescent="0.25">
      <c r="A29" s="704">
        <v>1473</v>
      </c>
      <c r="B29" s="60" t="s">
        <v>165</v>
      </c>
      <c r="C29" s="874">
        <f>SUMPRODUCT(SUMIF('Subsidiary Trial Balance Input'!$A:$A,'Subsidiary TB Converter'!$G29:$EC29,'Subsidiary Trial Balance Input'!C:C))</f>
        <v>0</v>
      </c>
      <c r="D29" s="874">
        <f>SUMPRODUCT(SUMIF('Subsidiary Trial Balance Input'!$A:$A,'Subsidiary TB Converter'!$G29:$EC29,'Subsidiary Trial Balance Input'!D:D))</f>
        <v>0</v>
      </c>
      <c r="E29" s="874">
        <f>SUMPRODUCT(SUMIF('Subsidiary Trial Balance Input'!$A:$A,'Subsidiary TB Converter'!$G29:$EC29,'Subsidiary Trial Balance Input'!E:E))</f>
        <v>0</v>
      </c>
      <c r="F29" s="874"/>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2"/>
      <c r="BS29" s="132"/>
      <c r="BT29" s="132"/>
      <c r="BU29" s="132"/>
      <c r="BV29" s="132"/>
      <c r="BW29" s="132"/>
      <c r="BX29" s="132"/>
      <c r="BY29" s="132"/>
      <c r="BZ29" s="132"/>
      <c r="CA29" s="132"/>
      <c r="CB29" s="132"/>
      <c r="CC29" s="132"/>
      <c r="CD29" s="132"/>
      <c r="CE29" s="132"/>
      <c r="CF29" s="132"/>
      <c r="CG29" s="132"/>
      <c r="CH29" s="132"/>
      <c r="CI29" s="132"/>
      <c r="CJ29" s="132"/>
      <c r="CK29" s="132"/>
      <c r="CL29" s="132"/>
      <c r="CM29" s="132"/>
      <c r="CN29" s="132"/>
      <c r="CO29" s="132"/>
      <c r="CP29" s="132"/>
      <c r="CQ29" s="132"/>
      <c r="CR29" s="132"/>
      <c r="CS29" s="132"/>
      <c r="CT29" s="132"/>
      <c r="CU29" s="132"/>
      <c r="CV29" s="132"/>
      <c r="CW29" s="132"/>
      <c r="CX29" s="132"/>
      <c r="CY29" s="132"/>
      <c r="CZ29" s="132"/>
      <c r="DA29" s="132"/>
      <c r="DB29" s="132"/>
      <c r="DC29" s="132"/>
      <c r="DD29" s="132"/>
      <c r="DE29" s="132"/>
      <c r="DF29" s="132"/>
      <c r="DG29" s="132"/>
      <c r="DH29" s="132"/>
      <c r="DI29" s="132"/>
      <c r="DJ29" s="132"/>
      <c r="DK29" s="132"/>
      <c r="DL29" s="132"/>
      <c r="DM29" s="132"/>
      <c r="DN29" s="132"/>
      <c r="DO29" s="132"/>
      <c r="DP29" s="132"/>
      <c r="DQ29" s="132"/>
      <c r="DR29" s="132"/>
      <c r="DS29" s="132"/>
      <c r="DT29" s="132"/>
      <c r="DU29" s="132"/>
      <c r="DV29" s="132"/>
      <c r="DW29" s="132"/>
      <c r="DX29" s="132"/>
      <c r="DY29" s="132"/>
      <c r="DZ29" s="132"/>
      <c r="EA29" s="132"/>
      <c r="EB29" s="132"/>
      <c r="EC29" s="132"/>
      <c r="ED29" s="182" t="str">
        <f t="shared" si="0"/>
        <v>xxxxxxxxxxxxxxxxxxxxxxxxxxxxxxxxxxxxxxxxxxxxxxxxxxxxxxxxxxxxxxxxxxxxxxxxxxxxxxxxxxxxxxxxxxxxxxxxxxxxxxxxxxxxxxxxxxxxxxxxxxxxxxxx</v>
      </c>
    </row>
    <row r="30" spans="1:134" ht="13" x14ac:dyDescent="0.25">
      <c r="A30" s="704"/>
      <c r="B30" s="236"/>
      <c r="C30" s="874"/>
      <c r="D30" s="874"/>
      <c r="E30" s="874"/>
      <c r="F30" s="874"/>
      <c r="G30" s="622"/>
      <c r="H30" s="622"/>
      <c r="I30" s="622"/>
      <c r="J30" s="622"/>
      <c r="K30" s="622"/>
      <c r="L30" s="622"/>
      <c r="M30" s="622"/>
      <c r="N30" s="622"/>
      <c r="O30" s="620"/>
      <c r="P30" s="620"/>
      <c r="Q30" s="620"/>
      <c r="R30" s="620"/>
      <c r="S30" s="620"/>
      <c r="T30" s="620"/>
      <c r="U30" s="620"/>
      <c r="V30" s="620"/>
      <c r="W30" s="620"/>
      <c r="X30" s="620"/>
      <c r="Y30" s="620"/>
      <c r="Z30" s="620"/>
      <c r="AA30" s="620"/>
      <c r="AB30" s="620"/>
      <c r="AC30" s="620"/>
      <c r="AD30" s="620"/>
      <c r="AE30" s="620"/>
      <c r="AF30" s="620"/>
      <c r="AG30" s="620"/>
      <c r="AH30" s="620"/>
      <c r="AI30" s="620"/>
      <c r="AJ30" s="620"/>
      <c r="AK30" s="620"/>
      <c r="AL30" s="620"/>
      <c r="AM30" s="620"/>
      <c r="AN30" s="620"/>
      <c r="AO30" s="620"/>
      <c r="AP30" s="620"/>
      <c r="AQ30" s="620"/>
      <c r="AR30" s="620"/>
      <c r="AS30" s="620"/>
      <c r="AT30" s="620"/>
      <c r="AU30" s="620"/>
      <c r="AV30" s="620"/>
      <c r="AW30" s="620"/>
      <c r="AX30" s="620"/>
      <c r="AY30" s="620"/>
      <c r="AZ30" s="620"/>
      <c r="BA30" s="620"/>
      <c r="BB30" s="620"/>
      <c r="BC30" s="620"/>
      <c r="BD30" s="620"/>
      <c r="BE30" s="620"/>
      <c r="BF30" s="620"/>
      <c r="BG30" s="620"/>
      <c r="BH30" s="620"/>
      <c r="BI30" s="620"/>
      <c r="BJ30" s="620"/>
      <c r="BK30" s="620"/>
      <c r="BL30" s="620"/>
      <c r="BM30" s="620"/>
      <c r="BN30" s="620"/>
      <c r="BO30" s="620"/>
      <c r="BP30" s="620"/>
      <c r="BQ30" s="620"/>
      <c r="BR30" s="620"/>
      <c r="BS30" s="620"/>
      <c r="BT30" s="620"/>
      <c r="BU30" s="620"/>
      <c r="BV30" s="620"/>
      <c r="BW30" s="620"/>
      <c r="BX30" s="620"/>
      <c r="BY30" s="620"/>
      <c r="BZ30" s="620"/>
      <c r="CA30" s="620"/>
      <c r="CB30" s="620"/>
      <c r="CC30" s="620"/>
      <c r="CD30" s="620"/>
      <c r="CE30" s="620"/>
      <c r="CF30" s="620"/>
      <c r="CG30" s="620"/>
      <c r="CH30" s="620"/>
      <c r="CI30" s="620"/>
      <c r="CJ30" s="620"/>
      <c r="CK30" s="620"/>
      <c r="CL30" s="620"/>
      <c r="CM30" s="620"/>
      <c r="CN30" s="620"/>
      <c r="CO30" s="620"/>
      <c r="CP30" s="620"/>
      <c r="CQ30" s="620"/>
      <c r="CR30" s="620"/>
      <c r="CS30" s="620"/>
      <c r="CT30" s="620"/>
      <c r="CU30" s="620"/>
      <c r="CV30" s="620"/>
      <c r="CW30" s="620"/>
      <c r="CX30" s="620"/>
      <c r="CY30" s="620"/>
      <c r="CZ30" s="620"/>
      <c r="DA30" s="620"/>
      <c r="DB30" s="620"/>
      <c r="DC30" s="620"/>
      <c r="DD30" s="620"/>
      <c r="DE30" s="620"/>
      <c r="DF30" s="620"/>
      <c r="DG30" s="620"/>
      <c r="DH30" s="620"/>
      <c r="DI30" s="620"/>
      <c r="DJ30" s="620"/>
      <c r="DK30" s="620"/>
      <c r="DL30" s="620"/>
      <c r="DM30" s="620"/>
      <c r="DN30" s="620"/>
      <c r="DO30" s="620"/>
      <c r="DP30" s="620"/>
      <c r="DQ30" s="620"/>
      <c r="DR30" s="620"/>
      <c r="DS30" s="620"/>
      <c r="DT30" s="620"/>
      <c r="DU30" s="620"/>
      <c r="DV30" s="620"/>
      <c r="DW30" s="620"/>
      <c r="DX30" s="620"/>
      <c r="DY30" s="620"/>
      <c r="DZ30" s="620"/>
      <c r="EA30" s="620"/>
      <c r="EB30" s="620"/>
      <c r="EC30" s="620"/>
      <c r="ED30" s="182" t="str">
        <f t="shared" si="0"/>
        <v>xxxxxxxxxxxxxxxxxxxxxxxxxxxxxxxxxxxxxxxxxxxxxxxxxxxxxxxxxxxxxxxxxxxxxxxxxxxxxxxxxxxxxxxxxxxxxxxxxxxxxxxxxxxxxxxxxxxxxxxxxxxxxxxx</v>
      </c>
    </row>
    <row r="31" spans="1:134" ht="13" x14ac:dyDescent="0.3">
      <c r="A31" s="704"/>
      <c r="B31" s="234" t="s">
        <v>166</v>
      </c>
      <c r="C31" s="874"/>
      <c r="D31" s="874"/>
      <c r="E31" s="874"/>
      <c r="F31" s="874"/>
      <c r="G31" s="132"/>
      <c r="H31" s="132"/>
      <c r="I31" s="132"/>
      <c r="J31" s="132"/>
      <c r="K31" s="132"/>
      <c r="L31" s="132"/>
      <c r="M31" s="132"/>
      <c r="N31" s="132"/>
      <c r="O31" s="622"/>
      <c r="P31" s="622"/>
      <c r="Q31" s="622"/>
      <c r="R31" s="622"/>
      <c r="S31" s="622"/>
      <c r="T31" s="622"/>
      <c r="U31" s="622"/>
      <c r="V31" s="622"/>
      <c r="W31" s="622"/>
      <c r="X31" s="622"/>
      <c r="Y31" s="622"/>
      <c r="Z31" s="622"/>
      <c r="AA31" s="622"/>
      <c r="AB31" s="622"/>
      <c r="AC31" s="622"/>
      <c r="AD31" s="622"/>
      <c r="AE31" s="622"/>
      <c r="AF31" s="622"/>
      <c r="AG31" s="622"/>
      <c r="AH31" s="622"/>
      <c r="AI31" s="622"/>
      <c r="AJ31" s="622"/>
      <c r="AK31" s="622"/>
      <c r="AL31" s="622"/>
      <c r="AM31" s="622"/>
      <c r="AN31" s="622"/>
      <c r="AO31" s="622"/>
      <c r="AP31" s="622"/>
      <c r="AQ31" s="622"/>
      <c r="AR31" s="622"/>
      <c r="AS31" s="622"/>
      <c r="AT31" s="622"/>
      <c r="AU31" s="622"/>
      <c r="AV31" s="622"/>
      <c r="AW31" s="622"/>
      <c r="AX31" s="622"/>
      <c r="AY31" s="622"/>
      <c r="AZ31" s="622"/>
      <c r="BA31" s="622"/>
      <c r="BB31" s="622"/>
      <c r="BC31" s="622"/>
      <c r="BD31" s="622"/>
      <c r="BE31" s="622"/>
      <c r="BF31" s="622"/>
      <c r="BG31" s="622"/>
      <c r="BH31" s="622"/>
      <c r="BI31" s="622"/>
      <c r="BJ31" s="622"/>
      <c r="BK31" s="622"/>
      <c r="BL31" s="622"/>
      <c r="BM31" s="622"/>
      <c r="BN31" s="622"/>
      <c r="BO31" s="622"/>
      <c r="BP31" s="622"/>
      <c r="BQ31" s="622"/>
      <c r="BR31" s="622"/>
      <c r="BS31" s="622"/>
      <c r="BT31" s="622"/>
      <c r="BU31" s="622"/>
      <c r="BV31" s="622"/>
      <c r="BW31" s="622"/>
      <c r="BX31" s="622"/>
      <c r="BY31" s="622"/>
      <c r="BZ31" s="622"/>
      <c r="CA31" s="622"/>
      <c r="CB31" s="622"/>
      <c r="CC31" s="622"/>
      <c r="CD31" s="622"/>
      <c r="CE31" s="622"/>
      <c r="CF31" s="622"/>
      <c r="CG31" s="622"/>
      <c r="CH31" s="622"/>
      <c r="CI31" s="622"/>
      <c r="CJ31" s="622"/>
      <c r="CK31" s="622"/>
      <c r="CL31" s="622"/>
      <c r="CM31" s="622"/>
      <c r="CN31" s="622"/>
      <c r="CO31" s="622"/>
      <c r="CP31" s="622"/>
      <c r="CQ31" s="622"/>
      <c r="CR31" s="622"/>
      <c r="CS31" s="622"/>
      <c r="CT31" s="622"/>
      <c r="CU31" s="622"/>
      <c r="CV31" s="622"/>
      <c r="CW31" s="622"/>
      <c r="CX31" s="622"/>
      <c r="CY31" s="622"/>
      <c r="CZ31" s="622"/>
      <c r="DA31" s="622"/>
      <c r="DB31" s="622"/>
      <c r="DC31" s="622"/>
      <c r="DD31" s="622"/>
      <c r="DE31" s="622"/>
      <c r="DF31" s="622"/>
      <c r="DG31" s="622"/>
      <c r="DH31" s="622"/>
      <c r="DI31" s="622"/>
      <c r="DJ31" s="622"/>
      <c r="DK31" s="622"/>
      <c r="DL31" s="622"/>
      <c r="DM31" s="622"/>
      <c r="DN31" s="622"/>
      <c r="DO31" s="622"/>
      <c r="DP31" s="622"/>
      <c r="DQ31" s="622"/>
      <c r="DR31" s="622"/>
      <c r="DS31" s="622"/>
      <c r="DT31" s="622"/>
      <c r="DU31" s="622"/>
      <c r="DV31" s="622"/>
      <c r="DW31" s="622"/>
      <c r="DX31" s="622"/>
      <c r="DY31" s="622"/>
      <c r="DZ31" s="622"/>
      <c r="EA31" s="622"/>
      <c r="EB31" s="622"/>
      <c r="EC31" s="622"/>
      <c r="ED31" s="182" t="str">
        <f t="shared" si="0"/>
        <v>xxxxxxxxxxxxxxxxxxxxxxxxxxxxxxxxxxxxxxxxxxxxxxxxxxxxxxxxxxxxxxxxxxxxxxxxxxxxxxxxxxxxxxxxxxxxxxxxxxxxxxxxxxxxxxxxxxxxxxxxxxxxxxxx</v>
      </c>
    </row>
    <row r="32" spans="1:134" x14ac:dyDescent="0.25">
      <c r="A32" s="704">
        <v>2410</v>
      </c>
      <c r="B32" s="60" t="s">
        <v>167</v>
      </c>
      <c r="C32" s="874">
        <f>SUMPRODUCT(SUMIF('Subsidiary Trial Balance Input'!$A:$A,'Subsidiary TB Converter'!$G32:$EC32,'Subsidiary Trial Balance Input'!C:C))</f>
        <v>0</v>
      </c>
      <c r="D32" s="874">
        <f>SUMPRODUCT(SUMIF('Subsidiary Trial Balance Input'!$A:$A,'Subsidiary TB Converter'!$G32:$EC32,'Subsidiary Trial Balance Input'!D:D))</f>
        <v>0</v>
      </c>
      <c r="E32" s="874">
        <f>SUMPRODUCT(SUMIF('Subsidiary Trial Balance Input'!$A:$A,'Subsidiary TB Converter'!$G32:$EC32,'Subsidiary Trial Balance Input'!E:E))</f>
        <v>0</v>
      </c>
      <c r="F32" s="874"/>
      <c r="G32" s="132"/>
      <c r="H32" s="132"/>
      <c r="I32" s="132"/>
      <c r="J32" s="132"/>
      <c r="K32" s="835"/>
      <c r="L32" s="835"/>
      <c r="M32" s="835"/>
      <c r="N32" s="835"/>
      <c r="O32" s="835"/>
      <c r="P32" s="835"/>
      <c r="Q32" s="860"/>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c r="BP32" s="132"/>
      <c r="BQ32" s="132"/>
      <c r="BR32" s="132"/>
      <c r="BS32" s="132"/>
      <c r="BT32" s="132"/>
      <c r="BU32" s="132"/>
      <c r="BV32" s="132"/>
      <c r="BW32" s="132"/>
      <c r="BX32" s="132"/>
      <c r="BY32" s="132"/>
      <c r="BZ32" s="132"/>
      <c r="CA32" s="132"/>
      <c r="CB32" s="132"/>
      <c r="CC32" s="132"/>
      <c r="CD32" s="132"/>
      <c r="CE32" s="132"/>
      <c r="CF32" s="132"/>
      <c r="CG32" s="132"/>
      <c r="CH32" s="132"/>
      <c r="CI32" s="132"/>
      <c r="CJ32" s="132"/>
      <c r="CK32" s="132"/>
      <c r="CL32" s="132"/>
      <c r="CM32" s="132"/>
      <c r="CN32" s="132"/>
      <c r="CO32" s="132"/>
      <c r="CP32" s="132"/>
      <c r="CQ32" s="132"/>
      <c r="CR32" s="132"/>
      <c r="CS32" s="132"/>
      <c r="CT32" s="132"/>
      <c r="CU32" s="132"/>
      <c r="CV32" s="132"/>
      <c r="CW32" s="132"/>
      <c r="CX32" s="132"/>
      <c r="CY32" s="132"/>
      <c r="CZ32" s="132"/>
      <c r="DA32" s="132"/>
      <c r="DB32" s="132"/>
      <c r="DC32" s="132"/>
      <c r="DD32" s="132"/>
      <c r="DE32" s="132"/>
      <c r="DF32" s="132"/>
      <c r="DG32" s="132"/>
      <c r="DH32" s="132"/>
      <c r="DI32" s="132"/>
      <c r="DJ32" s="132"/>
      <c r="DK32" s="132"/>
      <c r="DL32" s="132"/>
      <c r="DM32" s="132"/>
      <c r="DN32" s="132"/>
      <c r="DO32" s="132"/>
      <c r="DP32" s="132"/>
      <c r="DQ32" s="132"/>
      <c r="DR32" s="132"/>
      <c r="DS32" s="132"/>
      <c r="DT32" s="132"/>
      <c r="DU32" s="132"/>
      <c r="DV32" s="132"/>
      <c r="DW32" s="132"/>
      <c r="DX32" s="132"/>
      <c r="DY32" s="132"/>
      <c r="DZ32" s="132"/>
      <c r="EA32" s="132"/>
      <c r="EB32" s="132"/>
      <c r="EC32" s="132"/>
      <c r="ED32" s="182" t="str">
        <f t="shared" si="0"/>
        <v>xxxxxxxxxxxxxxxxxxxxxxxxxxxxxxxxxxxxxxxxxxxxxxxxxxxxxxxxxxxxxxxxxxxxxxxxxxxxxxxxxxxxxxxxxxxxxxxxxxxxxxxxxxxxxxxxxxxxxxxxxxxxxxxx</v>
      </c>
    </row>
    <row r="33" spans="1:134" x14ac:dyDescent="0.25">
      <c r="A33" s="704">
        <v>2440</v>
      </c>
      <c r="B33" s="60" t="s">
        <v>163</v>
      </c>
      <c r="C33" s="874">
        <f>SUMPRODUCT(SUMIF('Subsidiary Trial Balance Input'!$A:$A,'Subsidiary TB Converter'!$G33:$EC33,'Subsidiary Trial Balance Input'!C:C))</f>
        <v>0</v>
      </c>
      <c r="D33" s="874">
        <f>SUMPRODUCT(SUMIF('Subsidiary Trial Balance Input'!$A:$A,'Subsidiary TB Converter'!$G33:$EC33,'Subsidiary Trial Balance Input'!D:D))</f>
        <v>0</v>
      </c>
      <c r="E33" s="874">
        <f>SUMPRODUCT(SUMIF('Subsidiary Trial Balance Input'!$A:$A,'Subsidiary TB Converter'!$G33:$EC33,'Subsidiary Trial Balance Input'!E:E))</f>
        <v>0</v>
      </c>
      <c r="F33" s="874"/>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c r="CL33" s="132"/>
      <c r="CM33" s="132"/>
      <c r="CN33" s="132"/>
      <c r="CO33" s="132"/>
      <c r="CP33" s="132"/>
      <c r="CQ33" s="132"/>
      <c r="CR33" s="132"/>
      <c r="CS33" s="132"/>
      <c r="CT33" s="132"/>
      <c r="CU33" s="132"/>
      <c r="CV33" s="132"/>
      <c r="CW33" s="132"/>
      <c r="CX33" s="132"/>
      <c r="CY33" s="132"/>
      <c r="CZ33" s="132"/>
      <c r="DA33" s="132"/>
      <c r="DB33" s="132"/>
      <c r="DC33" s="132"/>
      <c r="DD33" s="132"/>
      <c r="DE33" s="132"/>
      <c r="DF33" s="132"/>
      <c r="DG33" s="132"/>
      <c r="DH33" s="132"/>
      <c r="DI33" s="132"/>
      <c r="DJ33" s="132"/>
      <c r="DK33" s="132"/>
      <c r="DL33" s="132"/>
      <c r="DM33" s="132"/>
      <c r="DN33" s="132"/>
      <c r="DO33" s="132"/>
      <c r="DP33" s="132"/>
      <c r="DQ33" s="132"/>
      <c r="DR33" s="132"/>
      <c r="DS33" s="132"/>
      <c r="DT33" s="132"/>
      <c r="DU33" s="132"/>
      <c r="DV33" s="132"/>
      <c r="DW33" s="132"/>
      <c r="DX33" s="132"/>
      <c r="DY33" s="132"/>
      <c r="DZ33" s="132"/>
      <c r="EA33" s="132"/>
      <c r="EB33" s="132"/>
      <c r="EC33" s="132"/>
      <c r="ED33" s="182" t="str">
        <f t="shared" si="0"/>
        <v>xxxxxxxxxxxxxxxxxxxxxxxxxxxxxxxxxxxxxxxxxxxxxxxxxxxxxxxxxxxxxxxxxxxxxxxxxxxxxxxxxxxxxxxxxxxxxxxxxxxxxxxxxxxxxxxxxxxxxxxxxxxxxxxx</v>
      </c>
    </row>
    <row r="34" spans="1:134" x14ac:dyDescent="0.25">
      <c r="A34" s="704">
        <v>2420</v>
      </c>
      <c r="B34" s="60" t="s">
        <v>168</v>
      </c>
      <c r="C34" s="874">
        <f>SUMPRODUCT(SUMIF('Subsidiary Trial Balance Input'!$A:$A,'Subsidiary TB Converter'!$G34:$EC34,'Subsidiary Trial Balance Input'!C:C))</f>
        <v>0</v>
      </c>
      <c r="D34" s="874">
        <f>SUMPRODUCT(SUMIF('Subsidiary Trial Balance Input'!$A:$A,'Subsidiary TB Converter'!$G34:$EC34,'Subsidiary Trial Balance Input'!D:D))</f>
        <v>0</v>
      </c>
      <c r="E34" s="874">
        <f>SUMPRODUCT(SUMIF('Subsidiary Trial Balance Input'!$A:$A,'Subsidiary TB Converter'!$G34:$EC34,'Subsidiary Trial Balance Input'!E:E))</f>
        <v>0</v>
      </c>
      <c r="F34" s="874"/>
      <c r="G34" s="132"/>
      <c r="H34" s="618"/>
      <c r="I34" s="618"/>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2"/>
      <c r="DV34" s="132"/>
      <c r="DW34" s="132"/>
      <c r="DX34" s="132"/>
      <c r="DY34" s="132"/>
      <c r="DZ34" s="132"/>
      <c r="EA34" s="132"/>
      <c r="EB34" s="132"/>
      <c r="EC34" s="132"/>
      <c r="ED34" s="182" t="str">
        <f t="shared" si="0"/>
        <v>xxxxxxxxxxxxxxxxxxxxxxxxxxxxxxxxxxxxxxxxxxxxxxxxxxxxxxxxxxxxxxxxxxxxxxxxxxxxxxxxxxxxxxxxxxxxxxxxxxxxxxxxxxxxxxxxxxxxxxxxxxxxxxxx</v>
      </c>
    </row>
    <row r="35" spans="1:134" x14ac:dyDescent="0.25">
      <c r="A35" s="704">
        <v>2430</v>
      </c>
      <c r="B35" s="60" t="s">
        <v>169</v>
      </c>
      <c r="C35" s="874">
        <f>SUMPRODUCT(SUMIF('Subsidiary Trial Balance Input'!$A:$A,'Subsidiary TB Converter'!$G35:$EC35,'Subsidiary Trial Balance Input'!C:C))</f>
        <v>0</v>
      </c>
      <c r="D35" s="874">
        <f>SUMPRODUCT(SUMIF('Subsidiary Trial Balance Input'!$A:$A,'Subsidiary TB Converter'!$G35:$EC35,'Subsidiary Trial Balance Input'!D:D))</f>
        <v>0</v>
      </c>
      <c r="E35" s="874">
        <f>SUMPRODUCT(SUMIF('Subsidiary Trial Balance Input'!$A:$A,'Subsidiary TB Converter'!$G35:$EC35,'Subsidiary Trial Balance Input'!E:E))</f>
        <v>0</v>
      </c>
      <c r="F35" s="874"/>
      <c r="G35" s="618"/>
      <c r="H35" s="618"/>
      <c r="I35" s="618"/>
      <c r="J35" s="132"/>
      <c r="K35" s="132"/>
      <c r="L35" s="618"/>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c r="BP35" s="132"/>
      <c r="BQ35" s="132"/>
      <c r="BR35" s="132"/>
      <c r="BS35" s="132"/>
      <c r="BT35" s="132"/>
      <c r="BU35" s="132"/>
      <c r="BV35" s="132"/>
      <c r="BW35" s="132"/>
      <c r="BX35" s="132"/>
      <c r="BY35" s="132"/>
      <c r="BZ35" s="132"/>
      <c r="CA35" s="132"/>
      <c r="CB35" s="132"/>
      <c r="CC35" s="132"/>
      <c r="CD35" s="132"/>
      <c r="CE35" s="132"/>
      <c r="CF35" s="132"/>
      <c r="CG35" s="132"/>
      <c r="CH35" s="132"/>
      <c r="CI35" s="132"/>
      <c r="CJ35" s="132"/>
      <c r="CK35" s="132"/>
      <c r="CL35" s="132"/>
      <c r="CM35" s="132"/>
      <c r="CN35" s="132"/>
      <c r="CO35" s="132"/>
      <c r="CP35" s="132"/>
      <c r="CQ35" s="132"/>
      <c r="CR35" s="132"/>
      <c r="CS35" s="132"/>
      <c r="CT35" s="132"/>
      <c r="CU35" s="132"/>
      <c r="CV35" s="132"/>
      <c r="CW35" s="132"/>
      <c r="CX35" s="132"/>
      <c r="CY35" s="132"/>
      <c r="CZ35" s="132"/>
      <c r="DA35" s="132"/>
      <c r="DB35" s="132"/>
      <c r="DC35" s="132"/>
      <c r="DD35" s="132"/>
      <c r="DE35" s="132"/>
      <c r="DF35" s="132"/>
      <c r="DG35" s="132"/>
      <c r="DH35" s="132"/>
      <c r="DI35" s="132"/>
      <c r="DJ35" s="132"/>
      <c r="DK35" s="132"/>
      <c r="DL35" s="132"/>
      <c r="DM35" s="132"/>
      <c r="DN35" s="132"/>
      <c r="DO35" s="132"/>
      <c r="DP35" s="132"/>
      <c r="DQ35" s="132"/>
      <c r="DR35" s="132"/>
      <c r="DS35" s="132"/>
      <c r="DT35" s="132"/>
      <c r="DU35" s="132"/>
      <c r="DV35" s="132"/>
      <c r="DW35" s="132"/>
      <c r="DX35" s="132"/>
      <c r="DY35" s="132"/>
      <c r="DZ35" s="132"/>
      <c r="EA35" s="132"/>
      <c r="EB35" s="132"/>
      <c r="EC35" s="132"/>
      <c r="ED35" s="182" t="str">
        <f t="shared" si="0"/>
        <v>xxxxxxxxxxxxxxxxxxxxxxxxxxxxxxxxxxxxxxxxxxxxxxxxxxxxxxxxxxxxxxxxxxxxxxxxxxxxxxxxxxxxxxxxxxxxxxxxxxxxxxxxxxxxxxxxxxxxxxxxxxxxxxxx</v>
      </c>
    </row>
    <row r="36" spans="1:134" x14ac:dyDescent="0.25">
      <c r="A36" s="704">
        <v>2060</v>
      </c>
      <c r="B36" s="60" t="s">
        <v>170</v>
      </c>
      <c r="C36" s="874">
        <f>SUMPRODUCT(SUMIF('Subsidiary Trial Balance Input'!$A:$A,'Subsidiary TB Converter'!$G36:$EC36,'Subsidiary Trial Balance Input'!C:C))</f>
        <v>0</v>
      </c>
      <c r="D36" s="874">
        <f>SUMPRODUCT(SUMIF('Subsidiary Trial Balance Input'!$A:$A,'Subsidiary TB Converter'!$G36:$EC36,'Subsidiary Trial Balance Input'!D:D))</f>
        <v>0</v>
      </c>
      <c r="E36" s="874">
        <f>SUMPRODUCT(SUMIF('Subsidiary Trial Balance Input'!$A:$A,'Subsidiary TB Converter'!$G36:$EC36,'Subsidiary Trial Balance Input'!E:E))</f>
        <v>0</v>
      </c>
      <c r="F36" s="874"/>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132"/>
      <c r="CG36" s="132"/>
      <c r="CH36" s="132"/>
      <c r="CI36" s="132"/>
      <c r="CJ36" s="132"/>
      <c r="CK36" s="132"/>
      <c r="CL36" s="132"/>
      <c r="CM36" s="132"/>
      <c r="CN36" s="132"/>
      <c r="CO36" s="132"/>
      <c r="CP36" s="132"/>
      <c r="CQ36" s="132"/>
      <c r="CR36" s="132"/>
      <c r="CS36" s="132"/>
      <c r="CT36" s="132"/>
      <c r="CU36" s="132"/>
      <c r="CV36" s="132"/>
      <c r="CW36" s="132"/>
      <c r="CX36" s="132"/>
      <c r="CY36" s="132"/>
      <c r="CZ36" s="132"/>
      <c r="DA36" s="132"/>
      <c r="DB36" s="132"/>
      <c r="DC36" s="132"/>
      <c r="DD36" s="132"/>
      <c r="DE36" s="132"/>
      <c r="DF36" s="132"/>
      <c r="DG36" s="132"/>
      <c r="DH36" s="132"/>
      <c r="DI36" s="132"/>
      <c r="DJ36" s="132"/>
      <c r="DK36" s="132"/>
      <c r="DL36" s="132"/>
      <c r="DM36" s="132"/>
      <c r="DN36" s="132"/>
      <c r="DO36" s="132"/>
      <c r="DP36" s="132"/>
      <c r="DQ36" s="132"/>
      <c r="DR36" s="132"/>
      <c r="DS36" s="132"/>
      <c r="DT36" s="132"/>
      <c r="DU36" s="132"/>
      <c r="DV36" s="132"/>
      <c r="DW36" s="132"/>
      <c r="DX36" s="132"/>
      <c r="DY36" s="132"/>
      <c r="DZ36" s="132"/>
      <c r="EA36" s="132"/>
      <c r="EB36" s="132"/>
      <c r="EC36" s="132"/>
      <c r="ED36" s="182" t="str">
        <f t="shared" si="0"/>
        <v>xxxxxxxxxxxxxxxxxxxxxxxxxxxxxxxxxxxxxxxxxxxxxxxxxxxxxxxxxxxxxxxxxxxxxxxxxxxxxxxxxxxxxxxxxxxxxxxxxxxxxxxxxxxxxxxxxxxxxxxxxxxxxxxx</v>
      </c>
    </row>
    <row r="37" spans="1:134" x14ac:dyDescent="0.25">
      <c r="A37" s="704">
        <v>2062</v>
      </c>
      <c r="B37" s="60" t="s">
        <v>171</v>
      </c>
      <c r="C37" s="874">
        <f>SUMPRODUCT(SUMIF('Subsidiary Trial Balance Input'!$A:$A,'Subsidiary TB Converter'!$G37:$EC37,'Subsidiary Trial Balance Input'!C:C))</f>
        <v>0</v>
      </c>
      <c r="D37" s="874">
        <f>SUMPRODUCT(SUMIF('Subsidiary Trial Balance Input'!$A:$A,'Subsidiary TB Converter'!$G37:$EC37,'Subsidiary Trial Balance Input'!D:D))</f>
        <v>0</v>
      </c>
      <c r="E37" s="874">
        <f>SUMPRODUCT(SUMIF('Subsidiary Trial Balance Input'!$A:$A,'Subsidiary TB Converter'!$G37:$EC37,'Subsidiary Trial Balance Input'!E:E))</f>
        <v>0</v>
      </c>
      <c r="F37" s="874"/>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2"/>
      <c r="BR37" s="132"/>
      <c r="BS37" s="132"/>
      <c r="BT37" s="132"/>
      <c r="BU37" s="132"/>
      <c r="BV37" s="132"/>
      <c r="BW37" s="132"/>
      <c r="BX37" s="132"/>
      <c r="BY37" s="132"/>
      <c r="BZ37" s="132"/>
      <c r="CA37" s="132"/>
      <c r="CB37" s="132"/>
      <c r="CC37" s="132"/>
      <c r="CD37" s="132"/>
      <c r="CE37" s="132"/>
      <c r="CF37" s="132"/>
      <c r="CG37" s="132"/>
      <c r="CH37" s="132"/>
      <c r="CI37" s="132"/>
      <c r="CJ37" s="132"/>
      <c r="CK37" s="132"/>
      <c r="CL37" s="132"/>
      <c r="CM37" s="132"/>
      <c r="CN37" s="132"/>
      <c r="CO37" s="132"/>
      <c r="CP37" s="132"/>
      <c r="CQ37" s="132"/>
      <c r="CR37" s="132"/>
      <c r="CS37" s="132"/>
      <c r="CT37" s="132"/>
      <c r="CU37" s="132"/>
      <c r="CV37" s="132"/>
      <c r="CW37" s="132"/>
      <c r="CX37" s="132"/>
      <c r="CY37" s="132"/>
      <c r="CZ37" s="132"/>
      <c r="DA37" s="132"/>
      <c r="DB37" s="132"/>
      <c r="DC37" s="132"/>
      <c r="DD37" s="132"/>
      <c r="DE37" s="132"/>
      <c r="DF37" s="132"/>
      <c r="DG37" s="132"/>
      <c r="DH37" s="132"/>
      <c r="DI37" s="132"/>
      <c r="DJ37" s="132"/>
      <c r="DK37" s="132"/>
      <c r="DL37" s="132"/>
      <c r="DM37" s="132"/>
      <c r="DN37" s="132"/>
      <c r="DO37" s="132"/>
      <c r="DP37" s="132"/>
      <c r="DQ37" s="132"/>
      <c r="DR37" s="132"/>
      <c r="DS37" s="132"/>
      <c r="DT37" s="132"/>
      <c r="DU37" s="132"/>
      <c r="DV37" s="132"/>
      <c r="DW37" s="132"/>
      <c r="DX37" s="132"/>
      <c r="DY37" s="132"/>
      <c r="DZ37" s="132"/>
      <c r="EA37" s="132"/>
      <c r="EB37" s="132"/>
      <c r="EC37" s="132"/>
      <c r="ED37" s="182" t="str">
        <f t="shared" si="0"/>
        <v>xxxxxxxxxxxxxxxxxxxxxxxxxxxxxxxxxxxxxxxxxxxxxxxxxxxxxxxxxxxxxxxxxxxxxxxxxxxxxxxxxxxxxxxxxxxxxxxxxxxxxxxxxxxxxxxxxxxxxxxxxxxxxxxx</v>
      </c>
    </row>
    <row r="38" spans="1:134" x14ac:dyDescent="0.25">
      <c r="A38" s="704"/>
      <c r="B38" s="227"/>
      <c r="C38" s="874"/>
      <c r="D38" s="874"/>
      <c r="E38" s="874"/>
      <c r="F38" s="874"/>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2"/>
      <c r="BY38" s="132"/>
      <c r="BZ38" s="132"/>
      <c r="CA38" s="132"/>
      <c r="CB38" s="132"/>
      <c r="CC38" s="132"/>
      <c r="CD38" s="132"/>
      <c r="CE38" s="132"/>
      <c r="CF38" s="132"/>
      <c r="CG38" s="132"/>
      <c r="CH38" s="132"/>
      <c r="CI38" s="132"/>
      <c r="CJ38" s="132"/>
      <c r="CK38" s="132"/>
      <c r="CL38" s="132"/>
      <c r="CM38" s="132"/>
      <c r="CN38" s="132"/>
      <c r="CO38" s="132"/>
      <c r="CP38" s="132"/>
      <c r="CQ38" s="132"/>
      <c r="CR38" s="132"/>
      <c r="CS38" s="132"/>
      <c r="CT38" s="132"/>
      <c r="CU38" s="132"/>
      <c r="CV38" s="132"/>
      <c r="CW38" s="132"/>
      <c r="CX38" s="132"/>
      <c r="CY38" s="132"/>
      <c r="CZ38" s="132"/>
      <c r="DA38" s="132"/>
      <c r="DB38" s="132"/>
      <c r="DC38" s="132"/>
      <c r="DD38" s="132"/>
      <c r="DE38" s="132"/>
      <c r="DF38" s="132"/>
      <c r="DG38" s="132"/>
      <c r="DH38" s="132"/>
      <c r="DI38" s="132"/>
      <c r="DJ38" s="132"/>
      <c r="DK38" s="132"/>
      <c r="DL38" s="132"/>
      <c r="DM38" s="132"/>
      <c r="DN38" s="132"/>
      <c r="DO38" s="132"/>
      <c r="DP38" s="132"/>
      <c r="DQ38" s="132"/>
      <c r="DR38" s="132"/>
      <c r="DS38" s="132"/>
      <c r="DT38" s="132"/>
      <c r="DU38" s="132"/>
      <c r="DV38" s="132"/>
      <c r="DW38" s="132"/>
      <c r="DX38" s="132"/>
      <c r="DY38" s="132"/>
      <c r="DZ38" s="132"/>
      <c r="EA38" s="132"/>
      <c r="EB38" s="132"/>
      <c r="EC38" s="132"/>
      <c r="ED38" s="182" t="str">
        <f t="shared" si="0"/>
        <v>xxxxxxxxxxxxxxxxxxxxxxxxxxxxxxxxxxxxxxxxxxxxxxxxxxxxxxxxxxxxxxxxxxxxxxxxxxxxxxxxxxxxxxxxxxxxxxxxxxxxxxxxxxxxxxxxxxxxxxxxxxxxxxxx</v>
      </c>
    </row>
    <row r="39" spans="1:134" ht="13" x14ac:dyDescent="0.3">
      <c r="A39" s="230"/>
      <c r="B39" s="232" t="s">
        <v>172</v>
      </c>
      <c r="C39" s="877"/>
      <c r="D39" s="877"/>
      <c r="E39" s="877"/>
      <c r="F39" s="877"/>
      <c r="G39" s="616"/>
      <c r="H39" s="616"/>
      <c r="I39" s="616"/>
      <c r="J39" s="616"/>
      <c r="K39" s="616"/>
      <c r="L39" s="616"/>
      <c r="M39" s="616"/>
      <c r="N39" s="616"/>
      <c r="O39" s="616"/>
      <c r="P39" s="616"/>
      <c r="Q39" s="616"/>
      <c r="R39" s="616"/>
      <c r="S39" s="616"/>
      <c r="T39" s="616"/>
      <c r="U39" s="616"/>
      <c r="V39" s="616"/>
      <c r="W39" s="616"/>
      <c r="X39" s="616"/>
      <c r="Y39" s="616"/>
      <c r="Z39" s="616"/>
      <c r="AA39" s="616"/>
      <c r="AB39" s="616"/>
      <c r="AC39" s="616"/>
      <c r="AD39" s="616"/>
      <c r="AE39" s="616"/>
      <c r="AF39" s="616"/>
      <c r="AG39" s="616"/>
      <c r="AH39" s="616"/>
      <c r="AI39" s="616"/>
      <c r="AJ39" s="616"/>
      <c r="AK39" s="616"/>
      <c r="AL39" s="616"/>
      <c r="AM39" s="616"/>
      <c r="AN39" s="616"/>
      <c r="AO39" s="616"/>
      <c r="AP39" s="616"/>
      <c r="AQ39" s="616"/>
      <c r="AR39" s="616"/>
      <c r="AS39" s="616"/>
      <c r="AT39" s="616"/>
      <c r="AU39" s="616"/>
      <c r="AV39" s="616"/>
      <c r="AW39" s="616"/>
      <c r="AX39" s="616"/>
      <c r="AY39" s="616"/>
      <c r="AZ39" s="616"/>
      <c r="BA39" s="616"/>
      <c r="BB39" s="616"/>
      <c r="BC39" s="616"/>
      <c r="BD39" s="616"/>
      <c r="BE39" s="616"/>
      <c r="BF39" s="616"/>
      <c r="BG39" s="616"/>
      <c r="BH39" s="616"/>
      <c r="BI39" s="616"/>
      <c r="BJ39" s="616"/>
      <c r="BK39" s="616"/>
      <c r="BL39" s="616"/>
      <c r="BM39" s="616"/>
      <c r="BN39" s="616"/>
      <c r="BO39" s="616"/>
      <c r="BP39" s="616"/>
      <c r="BQ39" s="616"/>
      <c r="BR39" s="616"/>
      <c r="BS39" s="616"/>
      <c r="BT39" s="616"/>
      <c r="BU39" s="616"/>
      <c r="BV39" s="616"/>
      <c r="BW39" s="616"/>
      <c r="BX39" s="616"/>
      <c r="BY39" s="616"/>
      <c r="BZ39" s="616"/>
      <c r="CA39" s="616"/>
      <c r="CB39" s="616"/>
      <c r="CC39" s="616"/>
      <c r="CD39" s="616"/>
      <c r="CE39" s="616"/>
      <c r="CF39" s="616"/>
      <c r="CG39" s="616"/>
      <c r="CH39" s="616"/>
      <c r="CI39" s="616"/>
      <c r="CJ39" s="616"/>
      <c r="CK39" s="616"/>
      <c r="CL39" s="616"/>
      <c r="CM39" s="616"/>
      <c r="CN39" s="616"/>
      <c r="CO39" s="616"/>
      <c r="CP39" s="616"/>
      <c r="CQ39" s="616"/>
      <c r="CR39" s="616"/>
      <c r="CS39" s="616"/>
      <c r="CT39" s="616"/>
      <c r="CU39" s="616"/>
      <c r="CV39" s="616"/>
      <c r="CW39" s="616"/>
      <c r="CX39" s="616"/>
      <c r="CY39" s="616"/>
      <c r="CZ39" s="616"/>
      <c r="DA39" s="616"/>
      <c r="DB39" s="616"/>
      <c r="DC39" s="616"/>
      <c r="DD39" s="616"/>
      <c r="DE39" s="616"/>
      <c r="DF39" s="616"/>
      <c r="DG39" s="616"/>
      <c r="DH39" s="616"/>
      <c r="DI39" s="616"/>
      <c r="DJ39" s="616"/>
      <c r="DK39" s="616"/>
      <c r="DL39" s="616"/>
      <c r="DM39" s="616"/>
      <c r="DN39" s="616"/>
      <c r="DO39" s="616"/>
      <c r="DP39" s="616"/>
      <c r="DQ39" s="616"/>
      <c r="DR39" s="616"/>
      <c r="DS39" s="616"/>
      <c r="DT39" s="616"/>
      <c r="DU39" s="616"/>
      <c r="DV39" s="616"/>
      <c r="DW39" s="616"/>
      <c r="DX39" s="616"/>
      <c r="DY39" s="616"/>
      <c r="DZ39" s="616"/>
      <c r="EA39" s="616"/>
      <c r="EB39" s="616"/>
      <c r="EC39" s="616"/>
      <c r="ED39" s="182" t="str">
        <f t="shared" si="0"/>
        <v>xxxxxxxxxxxxxxxxxxxxxxxxxxxxxxxxxxxxxxxxxxxxxxxxxxxxxxxxxxxxxxxxxxxxxxxxxxxxxxxxxxxxxxxxxxxxxxxxxxxxxxxxxxxxxxxxxxxxxxxxxxxxxxxx</v>
      </c>
    </row>
    <row r="40" spans="1:134" ht="13" x14ac:dyDescent="0.3">
      <c r="A40" s="704"/>
      <c r="B40" s="561" t="s">
        <v>154</v>
      </c>
      <c r="C40" s="874"/>
      <c r="D40" s="874"/>
      <c r="E40" s="874"/>
      <c r="F40" s="874"/>
      <c r="G40" s="613"/>
      <c r="H40" s="613"/>
      <c r="I40" s="613"/>
      <c r="J40" s="613"/>
      <c r="K40" s="613"/>
      <c r="L40" s="613"/>
      <c r="M40" s="613"/>
      <c r="N40" s="613"/>
      <c r="O40" s="613"/>
      <c r="P40" s="613"/>
      <c r="Q40" s="613"/>
      <c r="R40" s="613"/>
      <c r="S40" s="613"/>
      <c r="T40" s="613"/>
      <c r="U40" s="613"/>
      <c r="V40" s="613"/>
      <c r="W40" s="613"/>
      <c r="X40" s="613"/>
      <c r="Y40" s="613"/>
      <c r="Z40" s="613"/>
      <c r="AA40" s="613"/>
      <c r="AB40" s="613"/>
      <c r="AC40" s="613"/>
      <c r="AD40" s="613"/>
      <c r="AE40" s="613"/>
      <c r="AF40" s="613"/>
      <c r="AG40" s="613"/>
      <c r="AH40" s="613"/>
      <c r="AI40" s="613"/>
      <c r="AJ40" s="613"/>
      <c r="AK40" s="613"/>
      <c r="AL40" s="613"/>
      <c r="AM40" s="613"/>
      <c r="AN40" s="613"/>
      <c r="AO40" s="613"/>
      <c r="AP40" s="613"/>
      <c r="AQ40" s="613"/>
      <c r="AR40" s="613"/>
      <c r="AS40" s="613"/>
      <c r="AT40" s="613"/>
      <c r="AU40" s="613"/>
      <c r="AV40" s="613"/>
      <c r="AW40" s="613"/>
      <c r="AX40" s="613"/>
      <c r="AY40" s="613"/>
      <c r="AZ40" s="613"/>
      <c r="BA40" s="613"/>
      <c r="BB40" s="613"/>
      <c r="BC40" s="613"/>
      <c r="BD40" s="613"/>
      <c r="BE40" s="613"/>
      <c r="BF40" s="613"/>
      <c r="BG40" s="613"/>
      <c r="BH40" s="613"/>
      <c r="BI40" s="613"/>
      <c r="BJ40" s="613"/>
      <c r="BK40" s="613"/>
      <c r="BL40" s="613"/>
      <c r="BM40" s="613"/>
      <c r="BN40" s="613"/>
      <c r="BO40" s="613"/>
      <c r="BP40" s="613"/>
      <c r="BQ40" s="613"/>
      <c r="BR40" s="613"/>
      <c r="BS40" s="613"/>
      <c r="BT40" s="613"/>
      <c r="BU40" s="613"/>
      <c r="BV40" s="613"/>
      <c r="BW40" s="613"/>
      <c r="BX40" s="613"/>
      <c r="BY40" s="613"/>
      <c r="BZ40" s="613"/>
      <c r="CA40" s="613"/>
      <c r="CB40" s="613"/>
      <c r="CC40" s="613"/>
      <c r="CD40" s="613"/>
      <c r="CE40" s="613"/>
      <c r="CF40" s="613"/>
      <c r="CG40" s="613"/>
      <c r="CH40" s="613"/>
      <c r="CI40" s="613"/>
      <c r="CJ40" s="613"/>
      <c r="CK40" s="613"/>
      <c r="CL40" s="613"/>
      <c r="CM40" s="613"/>
      <c r="CN40" s="613"/>
      <c r="CO40" s="613"/>
      <c r="CP40" s="613"/>
      <c r="CQ40" s="613"/>
      <c r="CR40" s="613"/>
      <c r="CS40" s="613"/>
      <c r="CT40" s="613"/>
      <c r="CU40" s="613"/>
      <c r="CV40" s="613"/>
      <c r="CW40" s="613"/>
      <c r="CX40" s="613"/>
      <c r="CY40" s="613"/>
      <c r="CZ40" s="613"/>
      <c r="DA40" s="613"/>
      <c r="DB40" s="613"/>
      <c r="DC40" s="613"/>
      <c r="DD40" s="613"/>
      <c r="DE40" s="613"/>
      <c r="DF40" s="613"/>
      <c r="DG40" s="613"/>
      <c r="DH40" s="613"/>
      <c r="DI40" s="613"/>
      <c r="DJ40" s="613"/>
      <c r="DK40" s="613"/>
      <c r="DL40" s="613"/>
      <c r="DM40" s="613"/>
      <c r="DN40" s="613"/>
      <c r="DO40" s="613"/>
      <c r="DP40" s="613"/>
      <c r="DQ40" s="613"/>
      <c r="DR40" s="613"/>
      <c r="DS40" s="613"/>
      <c r="DT40" s="613"/>
      <c r="DU40" s="613"/>
      <c r="DV40" s="613"/>
      <c r="DW40" s="613"/>
      <c r="DX40" s="613"/>
      <c r="DY40" s="613"/>
      <c r="DZ40" s="613"/>
      <c r="EA40" s="613"/>
      <c r="EB40" s="613"/>
      <c r="EC40" s="613"/>
      <c r="ED40" s="182" t="str">
        <f t="shared" si="0"/>
        <v>xxxxxxxxxxxxxxxxxxxxxxxxxxxxxxxxxxxxxxxxxxxxxxxxxxxxxxxxxxxxxxxxxxxxxxxxxxxxxxxxxxxxxxxxxxxxxxxxxxxxxxxxxxxxxxxxxxxxxxxxxxxxxxxx</v>
      </c>
    </row>
    <row r="41" spans="1:134" x14ac:dyDescent="0.25">
      <c r="A41" s="704">
        <v>1410</v>
      </c>
      <c r="B41" s="567" t="s">
        <v>173</v>
      </c>
      <c r="C41" s="874">
        <f>SUMPRODUCT(SUMIF('Subsidiary Trial Balance Input'!$A:$A,'Subsidiary TB Converter'!$G41:$EC41,'Subsidiary Trial Balance Input'!C:C))</f>
        <v>0</v>
      </c>
      <c r="D41" s="874">
        <f>SUMPRODUCT(SUMIF('Subsidiary Trial Balance Input'!$A:$A,'Subsidiary TB Converter'!$G41:$EC41,'Subsidiary Trial Balance Input'!D:D))</f>
        <v>0</v>
      </c>
      <c r="E41" s="874">
        <f>SUMPRODUCT(SUMIF('Subsidiary Trial Balance Input'!$A:$A,'Subsidiary TB Converter'!$G41:$EC41,'Subsidiary Trial Balance Input'!E:E))</f>
        <v>0</v>
      </c>
      <c r="F41" s="874"/>
      <c r="G41" s="620"/>
      <c r="H41" s="620"/>
      <c r="I41" s="620"/>
      <c r="J41" s="620"/>
      <c r="K41" s="620"/>
      <c r="L41" s="620"/>
      <c r="M41" s="620"/>
      <c r="N41" s="620"/>
      <c r="O41" s="620"/>
      <c r="P41" s="620"/>
      <c r="Q41" s="620"/>
      <c r="R41" s="620"/>
      <c r="S41" s="620"/>
      <c r="T41" s="620"/>
      <c r="U41" s="620"/>
      <c r="V41" s="620"/>
      <c r="W41" s="620"/>
      <c r="X41" s="620"/>
      <c r="Y41" s="620"/>
      <c r="Z41" s="620"/>
      <c r="AA41" s="620"/>
      <c r="AB41" s="620"/>
      <c r="AC41" s="620"/>
      <c r="AD41" s="620"/>
      <c r="AE41" s="620"/>
      <c r="AF41" s="620"/>
      <c r="AG41" s="620"/>
      <c r="AH41" s="620"/>
      <c r="AI41" s="620"/>
      <c r="AJ41" s="620"/>
      <c r="AK41" s="620"/>
      <c r="AL41" s="620"/>
      <c r="AM41" s="620"/>
      <c r="AN41" s="620"/>
      <c r="AO41" s="620"/>
      <c r="AP41" s="620"/>
      <c r="AQ41" s="620"/>
      <c r="AR41" s="620"/>
      <c r="AS41" s="620"/>
      <c r="AT41" s="620"/>
      <c r="AU41" s="620"/>
      <c r="AV41" s="620"/>
      <c r="AW41" s="620"/>
      <c r="AX41" s="620"/>
      <c r="AY41" s="620"/>
      <c r="AZ41" s="620"/>
      <c r="BA41" s="620"/>
      <c r="BB41" s="620"/>
      <c r="BC41" s="620"/>
      <c r="BD41" s="620"/>
      <c r="BE41" s="620"/>
      <c r="BF41" s="620"/>
      <c r="BG41" s="620"/>
      <c r="BH41" s="620"/>
      <c r="BI41" s="620"/>
      <c r="BJ41" s="620"/>
      <c r="BK41" s="620"/>
      <c r="BL41" s="620"/>
      <c r="BM41" s="620"/>
      <c r="BN41" s="620"/>
      <c r="BO41" s="620"/>
      <c r="BP41" s="620"/>
      <c r="BQ41" s="620"/>
      <c r="BR41" s="620"/>
      <c r="BS41" s="620"/>
      <c r="BT41" s="620"/>
      <c r="BU41" s="620"/>
      <c r="BV41" s="620"/>
      <c r="BW41" s="620"/>
      <c r="BX41" s="620"/>
      <c r="BY41" s="620"/>
      <c r="BZ41" s="620"/>
      <c r="CA41" s="620"/>
      <c r="CB41" s="620"/>
      <c r="CC41" s="620"/>
      <c r="CD41" s="620"/>
      <c r="CE41" s="620"/>
      <c r="CF41" s="620"/>
      <c r="CG41" s="620"/>
      <c r="CH41" s="620"/>
      <c r="CI41" s="620"/>
      <c r="CJ41" s="620"/>
      <c r="CK41" s="620"/>
      <c r="CL41" s="620"/>
      <c r="CM41" s="620"/>
      <c r="CN41" s="620"/>
      <c r="CO41" s="620"/>
      <c r="CP41" s="620"/>
      <c r="CQ41" s="620"/>
      <c r="CR41" s="620"/>
      <c r="CS41" s="620"/>
      <c r="CT41" s="620"/>
      <c r="CU41" s="620"/>
      <c r="CV41" s="620"/>
      <c r="CW41" s="620"/>
      <c r="CX41" s="620"/>
      <c r="CY41" s="620"/>
      <c r="CZ41" s="620"/>
      <c r="DA41" s="620"/>
      <c r="DB41" s="620"/>
      <c r="DC41" s="620"/>
      <c r="DD41" s="620"/>
      <c r="DE41" s="620"/>
      <c r="DF41" s="620"/>
      <c r="DG41" s="620"/>
      <c r="DH41" s="620"/>
      <c r="DI41" s="620"/>
      <c r="DJ41" s="620"/>
      <c r="DK41" s="620"/>
      <c r="DL41" s="620"/>
      <c r="DM41" s="620"/>
      <c r="DN41" s="620"/>
      <c r="DO41" s="620"/>
      <c r="DP41" s="620"/>
      <c r="DQ41" s="620"/>
      <c r="DR41" s="620"/>
      <c r="DS41" s="620"/>
      <c r="DT41" s="620"/>
      <c r="DU41" s="620"/>
      <c r="DV41" s="620"/>
      <c r="DW41" s="620"/>
      <c r="DX41" s="620"/>
      <c r="DY41" s="620"/>
      <c r="DZ41" s="620"/>
      <c r="EA41" s="620"/>
      <c r="EB41" s="620"/>
      <c r="EC41" s="620"/>
      <c r="ED41" s="182" t="str">
        <f t="shared" si="0"/>
        <v>xxxxxxxxxxxxxxxxxxxxxxxxxxxxxxxxxxxxxxxxxxxxxxxxxxxxxxxxxxxxxxxxxxxxxxxxxxxxxxxxxxxxxxxxxxxxxxxxxxxxxxxxxxxxxxxxxxxxxxxxxxxxxxxx</v>
      </c>
    </row>
    <row r="42" spans="1:134" x14ac:dyDescent="0.25">
      <c r="A42" s="704">
        <v>1450</v>
      </c>
      <c r="B42" s="567" t="s">
        <v>162</v>
      </c>
      <c r="C42" s="874">
        <f>SUMPRODUCT(SUMIF('Subsidiary Trial Balance Input'!$A:$A,'Subsidiary TB Converter'!$G42:$EC42,'Subsidiary Trial Balance Input'!C:C))</f>
        <v>0</v>
      </c>
      <c r="D42" s="874">
        <f>SUMPRODUCT(SUMIF('Subsidiary Trial Balance Input'!$A:$A,'Subsidiary TB Converter'!$G42:$EC42,'Subsidiary Trial Balance Input'!D:D))</f>
        <v>0</v>
      </c>
      <c r="E42" s="874">
        <f>SUMPRODUCT(SUMIF('Subsidiary Trial Balance Input'!$A:$A,'Subsidiary TB Converter'!$G42:$EC42,'Subsidiary Trial Balance Input'!E:E))</f>
        <v>0</v>
      </c>
      <c r="F42" s="874"/>
      <c r="G42" s="620"/>
      <c r="H42" s="620"/>
      <c r="I42" s="620"/>
      <c r="J42" s="620"/>
      <c r="K42" s="620"/>
      <c r="L42" s="620"/>
      <c r="M42" s="620"/>
      <c r="N42" s="620"/>
      <c r="O42" s="620"/>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0"/>
      <c r="AQ42" s="620"/>
      <c r="AR42" s="620"/>
      <c r="AS42" s="620"/>
      <c r="AT42" s="620"/>
      <c r="AU42" s="620"/>
      <c r="AV42" s="620"/>
      <c r="AW42" s="620"/>
      <c r="AX42" s="620"/>
      <c r="AY42" s="620"/>
      <c r="AZ42" s="620"/>
      <c r="BA42" s="620"/>
      <c r="BB42" s="620"/>
      <c r="BC42" s="620"/>
      <c r="BD42" s="620"/>
      <c r="BE42" s="620"/>
      <c r="BF42" s="620"/>
      <c r="BG42" s="620"/>
      <c r="BH42" s="620"/>
      <c r="BI42" s="620"/>
      <c r="BJ42" s="620"/>
      <c r="BK42" s="620"/>
      <c r="BL42" s="620"/>
      <c r="BM42" s="620"/>
      <c r="BN42" s="620"/>
      <c r="BO42" s="620"/>
      <c r="BP42" s="620"/>
      <c r="BQ42" s="620"/>
      <c r="BR42" s="620"/>
      <c r="BS42" s="620"/>
      <c r="BT42" s="620"/>
      <c r="BU42" s="620"/>
      <c r="BV42" s="620"/>
      <c r="BW42" s="620"/>
      <c r="BX42" s="620"/>
      <c r="BY42" s="620"/>
      <c r="BZ42" s="620"/>
      <c r="CA42" s="620"/>
      <c r="CB42" s="620"/>
      <c r="CC42" s="620"/>
      <c r="CD42" s="620"/>
      <c r="CE42" s="620"/>
      <c r="CF42" s="620"/>
      <c r="CG42" s="620"/>
      <c r="CH42" s="620"/>
      <c r="CI42" s="620"/>
      <c r="CJ42" s="620"/>
      <c r="CK42" s="620"/>
      <c r="CL42" s="620"/>
      <c r="CM42" s="620"/>
      <c r="CN42" s="620"/>
      <c r="CO42" s="620"/>
      <c r="CP42" s="620"/>
      <c r="CQ42" s="620"/>
      <c r="CR42" s="620"/>
      <c r="CS42" s="620"/>
      <c r="CT42" s="620"/>
      <c r="CU42" s="620"/>
      <c r="CV42" s="620"/>
      <c r="CW42" s="620"/>
      <c r="CX42" s="620"/>
      <c r="CY42" s="620"/>
      <c r="CZ42" s="620"/>
      <c r="DA42" s="620"/>
      <c r="DB42" s="620"/>
      <c r="DC42" s="620"/>
      <c r="DD42" s="620"/>
      <c r="DE42" s="620"/>
      <c r="DF42" s="620"/>
      <c r="DG42" s="620"/>
      <c r="DH42" s="620"/>
      <c r="DI42" s="620"/>
      <c r="DJ42" s="620"/>
      <c r="DK42" s="620"/>
      <c r="DL42" s="620"/>
      <c r="DM42" s="620"/>
      <c r="DN42" s="620"/>
      <c r="DO42" s="620"/>
      <c r="DP42" s="620"/>
      <c r="DQ42" s="620"/>
      <c r="DR42" s="620"/>
      <c r="DS42" s="620"/>
      <c r="DT42" s="620"/>
      <c r="DU42" s="620"/>
      <c r="DV42" s="620"/>
      <c r="DW42" s="620"/>
      <c r="DX42" s="620"/>
      <c r="DY42" s="620"/>
      <c r="DZ42" s="620"/>
      <c r="EA42" s="620"/>
      <c r="EB42" s="620"/>
      <c r="EC42" s="620"/>
      <c r="ED42" s="182" t="str">
        <f t="shared" si="0"/>
        <v>xxxxxxxxxxxxxxxxxxxxxxxxxxxxxxxxxxxxxxxxxxxxxxxxxxxxxxxxxxxxxxxxxxxxxxxxxxxxxxxxxxxxxxxxxxxxxxxxxxxxxxxxxxxxxxxxxxxxxxxxxxxxxxxx</v>
      </c>
    </row>
    <row r="43" spans="1:134" x14ac:dyDescent="0.25">
      <c r="A43" s="704">
        <v>1430</v>
      </c>
      <c r="B43" s="567" t="s">
        <v>174</v>
      </c>
      <c r="C43" s="874">
        <f>SUMPRODUCT(SUMIF('Subsidiary Trial Balance Input'!$A:$A,'Subsidiary TB Converter'!$G43:$EC43,'Subsidiary Trial Balance Input'!C:C))</f>
        <v>0</v>
      </c>
      <c r="D43" s="874">
        <f>SUMPRODUCT(SUMIF('Subsidiary Trial Balance Input'!$A:$A,'Subsidiary TB Converter'!$G43:$EC43,'Subsidiary Trial Balance Input'!D:D))</f>
        <v>0</v>
      </c>
      <c r="E43" s="874">
        <f>SUMPRODUCT(SUMIF('Subsidiary Trial Balance Input'!$A:$A,'Subsidiary TB Converter'!$G43:$EC43,'Subsidiary Trial Balance Input'!E:E))</f>
        <v>0</v>
      </c>
      <c r="F43" s="874"/>
      <c r="G43" s="620"/>
      <c r="H43" s="620"/>
      <c r="I43" s="620"/>
      <c r="J43" s="620"/>
      <c r="K43" s="620"/>
      <c r="L43" s="620"/>
      <c r="M43" s="620"/>
      <c r="N43" s="620"/>
      <c r="O43" s="620"/>
      <c r="P43" s="620"/>
      <c r="Q43" s="620"/>
      <c r="R43" s="620"/>
      <c r="S43" s="620"/>
      <c r="T43" s="620"/>
      <c r="U43" s="620"/>
      <c r="V43" s="620"/>
      <c r="W43" s="620"/>
      <c r="X43" s="620"/>
      <c r="Y43" s="620"/>
      <c r="Z43" s="620"/>
      <c r="AA43" s="620"/>
      <c r="AB43" s="620"/>
      <c r="AC43" s="620"/>
      <c r="AD43" s="620"/>
      <c r="AE43" s="620"/>
      <c r="AF43" s="620"/>
      <c r="AG43" s="620"/>
      <c r="AH43" s="620"/>
      <c r="AI43" s="620"/>
      <c r="AJ43" s="620"/>
      <c r="AK43" s="620"/>
      <c r="AL43" s="620"/>
      <c r="AM43" s="620"/>
      <c r="AN43" s="620"/>
      <c r="AO43" s="620"/>
      <c r="AP43" s="620"/>
      <c r="AQ43" s="620"/>
      <c r="AR43" s="620"/>
      <c r="AS43" s="620"/>
      <c r="AT43" s="620"/>
      <c r="AU43" s="620"/>
      <c r="AV43" s="620"/>
      <c r="AW43" s="620"/>
      <c r="AX43" s="620"/>
      <c r="AY43" s="620"/>
      <c r="AZ43" s="620"/>
      <c r="BA43" s="620"/>
      <c r="BB43" s="620"/>
      <c r="BC43" s="620"/>
      <c r="BD43" s="620"/>
      <c r="BE43" s="620"/>
      <c r="BF43" s="620"/>
      <c r="BG43" s="620"/>
      <c r="BH43" s="620"/>
      <c r="BI43" s="620"/>
      <c r="BJ43" s="620"/>
      <c r="BK43" s="620"/>
      <c r="BL43" s="620"/>
      <c r="BM43" s="620"/>
      <c r="BN43" s="620"/>
      <c r="BO43" s="620"/>
      <c r="BP43" s="620"/>
      <c r="BQ43" s="620"/>
      <c r="BR43" s="620"/>
      <c r="BS43" s="620"/>
      <c r="BT43" s="620"/>
      <c r="BU43" s="620"/>
      <c r="BV43" s="620"/>
      <c r="BW43" s="620"/>
      <c r="BX43" s="620"/>
      <c r="BY43" s="620"/>
      <c r="BZ43" s="620"/>
      <c r="CA43" s="620"/>
      <c r="CB43" s="620"/>
      <c r="CC43" s="620"/>
      <c r="CD43" s="620"/>
      <c r="CE43" s="620"/>
      <c r="CF43" s="620"/>
      <c r="CG43" s="620"/>
      <c r="CH43" s="620"/>
      <c r="CI43" s="620"/>
      <c r="CJ43" s="620"/>
      <c r="CK43" s="620"/>
      <c r="CL43" s="620"/>
      <c r="CM43" s="620"/>
      <c r="CN43" s="620"/>
      <c r="CO43" s="620"/>
      <c r="CP43" s="620"/>
      <c r="CQ43" s="620"/>
      <c r="CR43" s="620"/>
      <c r="CS43" s="620"/>
      <c r="CT43" s="620"/>
      <c r="CU43" s="620"/>
      <c r="CV43" s="620"/>
      <c r="CW43" s="620"/>
      <c r="CX43" s="620"/>
      <c r="CY43" s="620"/>
      <c r="CZ43" s="620"/>
      <c r="DA43" s="620"/>
      <c r="DB43" s="620"/>
      <c r="DC43" s="620"/>
      <c r="DD43" s="620"/>
      <c r="DE43" s="620"/>
      <c r="DF43" s="620"/>
      <c r="DG43" s="620"/>
      <c r="DH43" s="620"/>
      <c r="DI43" s="620"/>
      <c r="DJ43" s="620"/>
      <c r="DK43" s="620"/>
      <c r="DL43" s="620"/>
      <c r="DM43" s="620"/>
      <c r="DN43" s="620"/>
      <c r="DO43" s="620"/>
      <c r="DP43" s="620"/>
      <c r="DQ43" s="620"/>
      <c r="DR43" s="620"/>
      <c r="DS43" s="620"/>
      <c r="DT43" s="620"/>
      <c r="DU43" s="620"/>
      <c r="DV43" s="620"/>
      <c r="DW43" s="620"/>
      <c r="DX43" s="620"/>
      <c r="DY43" s="620"/>
      <c r="DZ43" s="620"/>
      <c r="EA43" s="620"/>
      <c r="EB43" s="620"/>
      <c r="EC43" s="620"/>
      <c r="ED43" s="182" t="str">
        <f t="shared" si="0"/>
        <v>xxxxxxxxxxxxxxxxxxxxxxxxxxxxxxxxxxxxxxxxxxxxxxxxxxxxxxxxxxxxxxxxxxxxxxxxxxxxxxxxxxxxxxxxxxxxxxxxxxxxxxxxxxxxxxxxxxxxxxxxxxxxxxxx</v>
      </c>
    </row>
    <row r="44" spans="1:134" x14ac:dyDescent="0.25">
      <c r="A44" s="704"/>
      <c r="B44" s="236"/>
      <c r="C44" s="876"/>
      <c r="D44" s="874"/>
      <c r="E44" s="874"/>
      <c r="F44" s="874"/>
      <c r="G44" s="620"/>
      <c r="H44" s="620"/>
      <c r="I44" s="620"/>
      <c r="J44" s="620"/>
      <c r="K44" s="620"/>
      <c r="L44" s="620"/>
      <c r="M44" s="620"/>
      <c r="N44" s="620"/>
      <c r="O44" s="620"/>
      <c r="P44" s="620"/>
      <c r="Q44" s="620"/>
      <c r="R44" s="620"/>
      <c r="S44" s="620"/>
      <c r="T44" s="620"/>
      <c r="U44" s="620"/>
      <c r="V44" s="620"/>
      <c r="W44" s="620"/>
      <c r="X44" s="620"/>
      <c r="Y44" s="620"/>
      <c r="Z44" s="620"/>
      <c r="AA44" s="620"/>
      <c r="AB44" s="620"/>
      <c r="AC44" s="620"/>
      <c r="AD44" s="620"/>
      <c r="AE44" s="620"/>
      <c r="AF44" s="620"/>
      <c r="AG44" s="620"/>
      <c r="AH44" s="620"/>
      <c r="AI44" s="620"/>
      <c r="AJ44" s="620"/>
      <c r="AK44" s="620"/>
      <c r="AL44" s="620"/>
      <c r="AM44" s="620"/>
      <c r="AN44" s="620"/>
      <c r="AO44" s="620"/>
      <c r="AP44" s="620"/>
      <c r="AQ44" s="620"/>
      <c r="AR44" s="620"/>
      <c r="AS44" s="620"/>
      <c r="AT44" s="620"/>
      <c r="AU44" s="620"/>
      <c r="AV44" s="620"/>
      <c r="AW44" s="620"/>
      <c r="AX44" s="620"/>
      <c r="AY44" s="620"/>
      <c r="AZ44" s="620"/>
      <c r="BA44" s="620"/>
      <c r="BB44" s="620"/>
      <c r="BC44" s="620"/>
      <c r="BD44" s="620"/>
      <c r="BE44" s="620"/>
      <c r="BF44" s="620"/>
      <c r="BG44" s="620"/>
      <c r="BH44" s="620"/>
      <c r="BI44" s="620"/>
      <c r="BJ44" s="620"/>
      <c r="BK44" s="620"/>
      <c r="BL44" s="620"/>
      <c r="BM44" s="620"/>
      <c r="BN44" s="620"/>
      <c r="BO44" s="620"/>
      <c r="BP44" s="620"/>
      <c r="BQ44" s="620"/>
      <c r="BR44" s="620"/>
      <c r="BS44" s="620"/>
      <c r="BT44" s="620"/>
      <c r="BU44" s="620"/>
      <c r="BV44" s="620"/>
      <c r="BW44" s="620"/>
      <c r="BX44" s="620"/>
      <c r="BY44" s="620"/>
      <c r="BZ44" s="620"/>
      <c r="CA44" s="620"/>
      <c r="CB44" s="620"/>
      <c r="CC44" s="620"/>
      <c r="CD44" s="620"/>
      <c r="CE44" s="620"/>
      <c r="CF44" s="620"/>
      <c r="CG44" s="620"/>
      <c r="CH44" s="620"/>
      <c r="CI44" s="620"/>
      <c r="CJ44" s="620"/>
      <c r="CK44" s="620"/>
      <c r="CL44" s="620"/>
      <c r="CM44" s="620"/>
      <c r="CN44" s="620"/>
      <c r="CO44" s="620"/>
      <c r="CP44" s="620"/>
      <c r="CQ44" s="620"/>
      <c r="CR44" s="620"/>
      <c r="CS44" s="620"/>
      <c r="CT44" s="620"/>
      <c r="CU44" s="620"/>
      <c r="CV44" s="620"/>
      <c r="CW44" s="620"/>
      <c r="CX44" s="620"/>
      <c r="CY44" s="620"/>
      <c r="CZ44" s="620"/>
      <c r="DA44" s="620"/>
      <c r="DB44" s="620"/>
      <c r="DC44" s="620"/>
      <c r="DD44" s="620"/>
      <c r="DE44" s="620"/>
      <c r="DF44" s="620"/>
      <c r="DG44" s="620"/>
      <c r="DH44" s="620"/>
      <c r="DI44" s="620"/>
      <c r="DJ44" s="620"/>
      <c r="DK44" s="620"/>
      <c r="DL44" s="620"/>
      <c r="DM44" s="620"/>
      <c r="DN44" s="620"/>
      <c r="DO44" s="620"/>
      <c r="DP44" s="620"/>
      <c r="DQ44" s="620"/>
      <c r="DR44" s="620"/>
      <c r="DS44" s="620"/>
      <c r="DT44" s="620"/>
      <c r="DU44" s="620"/>
      <c r="DV44" s="620"/>
      <c r="DW44" s="620"/>
      <c r="DX44" s="620"/>
      <c r="DY44" s="620"/>
      <c r="DZ44" s="620"/>
      <c r="EA44" s="620"/>
      <c r="EB44" s="620"/>
      <c r="EC44" s="620"/>
      <c r="ED44" s="182" t="str">
        <f t="shared" si="0"/>
        <v>xxxxxxxxxxxxxxxxxxxxxxxxxxxxxxxxxxxxxxxxxxxxxxxxxxxxxxxxxxxxxxxxxxxxxxxxxxxxxxxxxxxxxxxxxxxxxxxxxxxxxxxxxxxxxxxxxxxxxxxxxxxxxxxx</v>
      </c>
    </row>
    <row r="45" spans="1:134" ht="13" x14ac:dyDescent="0.3">
      <c r="A45" s="704"/>
      <c r="B45" s="166" t="s">
        <v>175</v>
      </c>
      <c r="C45" s="876"/>
      <c r="D45" s="874"/>
      <c r="E45" s="874"/>
      <c r="F45" s="874"/>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3"/>
      <c r="CD45" s="613"/>
      <c r="CE45" s="613"/>
      <c r="CF45" s="613"/>
      <c r="CG45" s="613"/>
      <c r="CH45" s="613"/>
      <c r="CI45" s="613"/>
      <c r="CJ45" s="613"/>
      <c r="CK45" s="613"/>
      <c r="CL45" s="613"/>
      <c r="CM45" s="613"/>
      <c r="CN45" s="613"/>
      <c r="CO45" s="613"/>
      <c r="CP45" s="613"/>
      <c r="CQ45" s="613"/>
      <c r="CR45" s="613"/>
      <c r="CS45" s="613"/>
      <c r="CT45" s="613"/>
      <c r="CU45" s="613"/>
      <c r="CV45" s="613"/>
      <c r="CW45" s="613"/>
      <c r="CX45" s="613"/>
      <c r="CY45" s="613"/>
      <c r="CZ45" s="613"/>
      <c r="DA45" s="613"/>
      <c r="DB45" s="613"/>
      <c r="DC45" s="613"/>
      <c r="DD45" s="613"/>
      <c r="DE45" s="613"/>
      <c r="DF45" s="613"/>
      <c r="DG45" s="613"/>
      <c r="DH45" s="613"/>
      <c r="DI45" s="613"/>
      <c r="DJ45" s="613"/>
      <c r="DK45" s="613"/>
      <c r="DL45" s="613"/>
      <c r="DM45" s="613"/>
      <c r="DN45" s="613"/>
      <c r="DO45" s="613"/>
      <c r="DP45" s="613"/>
      <c r="DQ45" s="613"/>
      <c r="DR45" s="613"/>
      <c r="DS45" s="613"/>
      <c r="DT45" s="613"/>
      <c r="DU45" s="613"/>
      <c r="DV45" s="613"/>
      <c r="DW45" s="613"/>
      <c r="DX45" s="613"/>
      <c r="DY45" s="613"/>
      <c r="DZ45" s="613"/>
      <c r="EA45" s="613"/>
      <c r="EB45" s="613"/>
      <c r="EC45" s="613"/>
      <c r="ED45" s="182" t="str">
        <f t="shared" si="0"/>
        <v>xxxxxxxxxxxxxxxxxxxxxxxxxxxxxxxxxxxxxxxxxxxxxxxxxxxxxxxxxxxxxxxxxxxxxxxxxxxxxxxxxxxxxxxxxxxxxxxxxxxxxxxxxxxxxxxxxxxxxxxxxxxxxxxx</v>
      </c>
    </row>
    <row r="46" spans="1:134" x14ac:dyDescent="0.25">
      <c r="A46" s="704">
        <v>2024</v>
      </c>
      <c r="B46" s="235" t="s">
        <v>176</v>
      </c>
      <c r="C46" s="876">
        <f>SUMPRODUCT(SUMIF('Subsidiary Trial Balance Input'!$A:$A,'Subsidiary TB Converter'!$G46:$EC46,'Subsidiary Trial Balance Input'!C:C))</f>
        <v>0</v>
      </c>
      <c r="D46" s="874">
        <f>SUMPRODUCT(SUMIF('Subsidiary Trial Balance Input'!$A:$A,'Subsidiary TB Converter'!$G46:$EC46,'Subsidiary Trial Balance Input'!D:D))</f>
        <v>0</v>
      </c>
      <c r="E46" s="874">
        <f>SUMPRODUCT(SUMIF('Subsidiary Trial Balance Input'!$A:$A,'Subsidiary TB Converter'!$G46:$EC46,'Subsidiary Trial Balance Input'!E:E))</f>
        <v>0</v>
      </c>
      <c r="F46" s="874"/>
      <c r="G46" s="620"/>
      <c r="H46" s="620"/>
      <c r="I46" s="620"/>
      <c r="J46" s="620"/>
      <c r="K46" s="620"/>
      <c r="L46" s="620"/>
      <c r="M46" s="620"/>
      <c r="N46" s="620"/>
      <c r="O46" s="620"/>
      <c r="P46" s="620"/>
      <c r="Q46" s="620"/>
      <c r="R46" s="620"/>
      <c r="S46" s="620"/>
      <c r="T46" s="620"/>
      <c r="U46" s="620"/>
      <c r="V46" s="620"/>
      <c r="W46" s="620"/>
      <c r="X46" s="620"/>
      <c r="Y46" s="620"/>
      <c r="Z46" s="620"/>
      <c r="AA46" s="620"/>
      <c r="AB46" s="620"/>
      <c r="AC46" s="620"/>
      <c r="AD46" s="620"/>
      <c r="AE46" s="620"/>
      <c r="AF46" s="620"/>
      <c r="AG46" s="620"/>
      <c r="AH46" s="620"/>
      <c r="AI46" s="620"/>
      <c r="AJ46" s="620"/>
      <c r="AK46" s="620"/>
      <c r="AL46" s="620"/>
      <c r="AM46" s="620"/>
      <c r="AN46" s="620"/>
      <c r="AO46" s="620"/>
      <c r="AP46" s="620"/>
      <c r="AQ46" s="620"/>
      <c r="AR46" s="620"/>
      <c r="AS46" s="620"/>
      <c r="AT46" s="620"/>
      <c r="AU46" s="620"/>
      <c r="AV46" s="620"/>
      <c r="AW46" s="620"/>
      <c r="AX46" s="620"/>
      <c r="AY46" s="620"/>
      <c r="AZ46" s="620"/>
      <c r="BA46" s="620"/>
      <c r="BB46" s="620"/>
      <c r="BC46" s="620"/>
      <c r="BD46" s="620"/>
      <c r="BE46" s="620"/>
      <c r="BF46" s="620"/>
      <c r="BG46" s="620"/>
      <c r="BH46" s="620"/>
      <c r="BI46" s="620"/>
      <c r="BJ46" s="620"/>
      <c r="BK46" s="620"/>
      <c r="BL46" s="620"/>
      <c r="BM46" s="620"/>
      <c r="BN46" s="620"/>
      <c r="BO46" s="620"/>
      <c r="BP46" s="620"/>
      <c r="BQ46" s="620"/>
      <c r="BR46" s="620"/>
      <c r="BS46" s="620"/>
      <c r="BT46" s="620"/>
      <c r="BU46" s="620"/>
      <c r="BV46" s="620"/>
      <c r="BW46" s="620"/>
      <c r="BX46" s="620"/>
      <c r="BY46" s="620"/>
      <c r="BZ46" s="620"/>
      <c r="CA46" s="620"/>
      <c r="CB46" s="620"/>
      <c r="CC46" s="620"/>
      <c r="CD46" s="620"/>
      <c r="CE46" s="620"/>
      <c r="CF46" s="620"/>
      <c r="CG46" s="620"/>
      <c r="CH46" s="620"/>
      <c r="CI46" s="620"/>
      <c r="CJ46" s="620"/>
      <c r="CK46" s="620"/>
      <c r="CL46" s="620"/>
      <c r="CM46" s="620"/>
      <c r="CN46" s="620"/>
      <c r="CO46" s="620"/>
      <c r="CP46" s="620"/>
      <c r="CQ46" s="620"/>
      <c r="CR46" s="620"/>
      <c r="CS46" s="620"/>
      <c r="CT46" s="620"/>
      <c r="CU46" s="620"/>
      <c r="CV46" s="620"/>
      <c r="CW46" s="620"/>
      <c r="CX46" s="620"/>
      <c r="CY46" s="620"/>
      <c r="CZ46" s="620"/>
      <c r="DA46" s="620"/>
      <c r="DB46" s="620"/>
      <c r="DC46" s="620"/>
      <c r="DD46" s="620"/>
      <c r="DE46" s="620"/>
      <c r="DF46" s="620"/>
      <c r="DG46" s="620"/>
      <c r="DH46" s="620"/>
      <c r="DI46" s="620"/>
      <c r="DJ46" s="620"/>
      <c r="DK46" s="620"/>
      <c r="DL46" s="620"/>
      <c r="DM46" s="620"/>
      <c r="DN46" s="620"/>
      <c r="DO46" s="620"/>
      <c r="DP46" s="620"/>
      <c r="DQ46" s="620"/>
      <c r="DR46" s="620"/>
      <c r="DS46" s="620"/>
      <c r="DT46" s="620"/>
      <c r="DU46" s="620"/>
      <c r="DV46" s="620"/>
      <c r="DW46" s="620"/>
      <c r="DX46" s="620"/>
      <c r="DY46" s="620"/>
      <c r="DZ46" s="620"/>
      <c r="EA46" s="620"/>
      <c r="EB46" s="620"/>
      <c r="EC46" s="620"/>
      <c r="ED46" s="182" t="str">
        <f t="shared" si="0"/>
        <v>xxxxxxxxxxxxxxxxxxxxxxxxxxxxxxxxxxxxxxxxxxxxxxxxxxxxxxxxxxxxxxxxxxxxxxxxxxxxxxxxxxxxxxxxxxxxxxxxxxxxxxxxxxxxxxxxxxxxxxxxxxxxxxxx</v>
      </c>
    </row>
    <row r="47" spans="1:134" x14ac:dyDescent="0.25">
      <c r="A47" s="704">
        <v>2038</v>
      </c>
      <c r="B47" s="567" t="s">
        <v>177</v>
      </c>
      <c r="C47" s="874">
        <f>SUMPRODUCT(SUMIF('Subsidiary Trial Balance Input'!$A:$A,'Subsidiary TB Converter'!$G47:$EC47,'Subsidiary Trial Balance Input'!C:C))</f>
        <v>0</v>
      </c>
      <c r="D47" s="874">
        <f>SUMPRODUCT(SUMIF('Subsidiary Trial Balance Input'!$A:$A,'Subsidiary TB Converter'!$G47:$EC47,'Subsidiary Trial Balance Input'!D:D))</f>
        <v>0</v>
      </c>
      <c r="E47" s="874">
        <f>SUMPRODUCT(SUMIF('Subsidiary Trial Balance Input'!$A:$A,'Subsidiary TB Converter'!$G47:$EC47,'Subsidiary Trial Balance Input'!E:E))</f>
        <v>0</v>
      </c>
      <c r="F47" s="874"/>
      <c r="G47" s="620"/>
      <c r="H47" s="620"/>
      <c r="I47" s="620"/>
      <c r="J47" s="620"/>
      <c r="K47" s="620"/>
      <c r="L47" s="620"/>
      <c r="M47" s="620"/>
      <c r="N47" s="620"/>
      <c r="O47" s="620"/>
      <c r="P47" s="620"/>
      <c r="Q47" s="620"/>
      <c r="R47" s="620"/>
      <c r="S47" s="620"/>
      <c r="T47" s="620"/>
      <c r="U47" s="620"/>
      <c r="V47" s="620"/>
      <c r="W47" s="620"/>
      <c r="X47" s="620"/>
      <c r="Y47" s="620"/>
      <c r="Z47" s="620"/>
      <c r="AA47" s="620"/>
      <c r="AB47" s="620"/>
      <c r="AC47" s="620"/>
      <c r="AD47" s="620"/>
      <c r="AE47" s="620"/>
      <c r="AF47" s="620"/>
      <c r="AG47" s="620"/>
      <c r="AH47" s="620"/>
      <c r="AI47" s="620"/>
      <c r="AJ47" s="620"/>
      <c r="AK47" s="620"/>
      <c r="AL47" s="620"/>
      <c r="AM47" s="620"/>
      <c r="AN47" s="620"/>
      <c r="AO47" s="620"/>
      <c r="AP47" s="620"/>
      <c r="AQ47" s="620"/>
      <c r="AR47" s="620"/>
      <c r="AS47" s="620"/>
      <c r="AT47" s="620"/>
      <c r="AU47" s="620"/>
      <c r="AV47" s="620"/>
      <c r="AW47" s="620"/>
      <c r="AX47" s="620"/>
      <c r="AY47" s="620"/>
      <c r="AZ47" s="620"/>
      <c r="BA47" s="620"/>
      <c r="BB47" s="620"/>
      <c r="BC47" s="620"/>
      <c r="BD47" s="620"/>
      <c r="BE47" s="620"/>
      <c r="BF47" s="620"/>
      <c r="BG47" s="620"/>
      <c r="BH47" s="620"/>
      <c r="BI47" s="620"/>
      <c r="BJ47" s="620"/>
      <c r="BK47" s="620"/>
      <c r="BL47" s="620"/>
      <c r="BM47" s="620"/>
      <c r="BN47" s="620"/>
      <c r="BO47" s="620"/>
      <c r="BP47" s="620"/>
      <c r="BQ47" s="620"/>
      <c r="BR47" s="620"/>
      <c r="BS47" s="620"/>
      <c r="BT47" s="620"/>
      <c r="BU47" s="620"/>
      <c r="BV47" s="620"/>
      <c r="BW47" s="620"/>
      <c r="BX47" s="620"/>
      <c r="BY47" s="620"/>
      <c r="BZ47" s="620"/>
      <c r="CA47" s="620"/>
      <c r="CB47" s="620"/>
      <c r="CC47" s="620"/>
      <c r="CD47" s="620"/>
      <c r="CE47" s="620"/>
      <c r="CF47" s="620"/>
      <c r="CG47" s="620"/>
      <c r="CH47" s="620"/>
      <c r="CI47" s="620"/>
      <c r="CJ47" s="620"/>
      <c r="CK47" s="620"/>
      <c r="CL47" s="620"/>
      <c r="CM47" s="620"/>
      <c r="CN47" s="620"/>
      <c r="CO47" s="620"/>
      <c r="CP47" s="620"/>
      <c r="CQ47" s="620"/>
      <c r="CR47" s="620"/>
      <c r="CS47" s="620"/>
      <c r="CT47" s="620"/>
      <c r="CU47" s="620"/>
      <c r="CV47" s="620"/>
      <c r="CW47" s="620"/>
      <c r="CX47" s="620"/>
      <c r="CY47" s="620"/>
      <c r="CZ47" s="620"/>
      <c r="DA47" s="620"/>
      <c r="DB47" s="620"/>
      <c r="DC47" s="620"/>
      <c r="DD47" s="620"/>
      <c r="DE47" s="620"/>
      <c r="DF47" s="620"/>
      <c r="DG47" s="620"/>
      <c r="DH47" s="620"/>
      <c r="DI47" s="620"/>
      <c r="DJ47" s="620"/>
      <c r="DK47" s="620"/>
      <c r="DL47" s="620"/>
      <c r="DM47" s="620"/>
      <c r="DN47" s="620"/>
      <c r="DO47" s="620"/>
      <c r="DP47" s="620"/>
      <c r="DQ47" s="620"/>
      <c r="DR47" s="620"/>
      <c r="DS47" s="620"/>
      <c r="DT47" s="620"/>
      <c r="DU47" s="620"/>
      <c r="DV47" s="620"/>
      <c r="DW47" s="620"/>
      <c r="DX47" s="620"/>
      <c r="DY47" s="620"/>
      <c r="DZ47" s="620"/>
      <c r="EA47" s="620"/>
      <c r="EB47" s="620"/>
      <c r="EC47" s="620"/>
      <c r="ED47" s="182" t="str">
        <f t="shared" si="0"/>
        <v>xxxxxxxxxxxxxxxxxxxxxxxxxxxxxxxxxxxxxxxxxxxxxxxxxxxxxxxxxxxxxxxxxxxxxxxxxxxxxxxxxxxxxxxxxxxxxxxxxxxxxxxxxxxxxxxxxxxxxxxxxxxxxxxx</v>
      </c>
    </row>
    <row r="48" spans="1:134" x14ac:dyDescent="0.25">
      <c r="A48" s="704"/>
      <c r="B48" s="568"/>
      <c r="C48" s="874"/>
      <c r="D48" s="874"/>
      <c r="E48" s="874"/>
      <c r="F48" s="874"/>
      <c r="G48" s="620"/>
      <c r="H48" s="620"/>
      <c r="I48" s="620"/>
      <c r="J48" s="620"/>
      <c r="K48" s="620"/>
      <c r="L48" s="620"/>
      <c r="M48" s="620"/>
      <c r="N48" s="620"/>
      <c r="O48" s="620"/>
      <c r="P48" s="620"/>
      <c r="Q48" s="620"/>
      <c r="R48" s="620"/>
      <c r="S48" s="620"/>
      <c r="T48" s="620"/>
      <c r="U48" s="620"/>
      <c r="V48" s="620"/>
      <c r="W48" s="620"/>
      <c r="X48" s="620"/>
      <c r="Y48" s="620"/>
      <c r="Z48" s="620"/>
      <c r="AA48" s="620"/>
      <c r="AB48" s="620"/>
      <c r="AC48" s="620"/>
      <c r="AD48" s="620"/>
      <c r="AE48" s="620"/>
      <c r="AF48" s="620"/>
      <c r="AG48" s="620"/>
      <c r="AH48" s="620"/>
      <c r="AI48" s="620"/>
      <c r="AJ48" s="620"/>
      <c r="AK48" s="620"/>
      <c r="AL48" s="620"/>
      <c r="AM48" s="620"/>
      <c r="AN48" s="620"/>
      <c r="AO48" s="620"/>
      <c r="AP48" s="620"/>
      <c r="AQ48" s="620"/>
      <c r="AR48" s="620"/>
      <c r="AS48" s="620"/>
      <c r="AT48" s="620"/>
      <c r="AU48" s="620"/>
      <c r="AV48" s="620"/>
      <c r="AW48" s="620"/>
      <c r="AX48" s="620"/>
      <c r="AY48" s="620"/>
      <c r="AZ48" s="620"/>
      <c r="BA48" s="620"/>
      <c r="BB48" s="620"/>
      <c r="BC48" s="620"/>
      <c r="BD48" s="620"/>
      <c r="BE48" s="620"/>
      <c r="BF48" s="620"/>
      <c r="BG48" s="620"/>
      <c r="BH48" s="620"/>
      <c r="BI48" s="620"/>
      <c r="BJ48" s="620"/>
      <c r="BK48" s="620"/>
      <c r="BL48" s="620"/>
      <c r="BM48" s="620"/>
      <c r="BN48" s="620"/>
      <c r="BO48" s="620"/>
      <c r="BP48" s="620"/>
      <c r="BQ48" s="620"/>
      <c r="BR48" s="620"/>
      <c r="BS48" s="620"/>
      <c r="BT48" s="620"/>
      <c r="BU48" s="620"/>
      <c r="BV48" s="620"/>
      <c r="BW48" s="620"/>
      <c r="BX48" s="620"/>
      <c r="BY48" s="620"/>
      <c r="BZ48" s="620"/>
      <c r="CA48" s="620"/>
      <c r="CB48" s="620"/>
      <c r="CC48" s="620"/>
      <c r="CD48" s="620"/>
      <c r="CE48" s="620"/>
      <c r="CF48" s="620"/>
      <c r="CG48" s="620"/>
      <c r="CH48" s="620"/>
      <c r="CI48" s="620"/>
      <c r="CJ48" s="620"/>
      <c r="CK48" s="620"/>
      <c r="CL48" s="620"/>
      <c r="CM48" s="620"/>
      <c r="CN48" s="620"/>
      <c r="CO48" s="620"/>
      <c r="CP48" s="620"/>
      <c r="CQ48" s="620"/>
      <c r="CR48" s="620"/>
      <c r="CS48" s="620"/>
      <c r="CT48" s="620"/>
      <c r="CU48" s="620"/>
      <c r="CV48" s="620"/>
      <c r="CW48" s="620"/>
      <c r="CX48" s="620"/>
      <c r="CY48" s="620"/>
      <c r="CZ48" s="620"/>
      <c r="DA48" s="620"/>
      <c r="DB48" s="620"/>
      <c r="DC48" s="620"/>
      <c r="DD48" s="620"/>
      <c r="DE48" s="620"/>
      <c r="DF48" s="620"/>
      <c r="DG48" s="620"/>
      <c r="DH48" s="620"/>
      <c r="DI48" s="620"/>
      <c r="DJ48" s="620"/>
      <c r="DK48" s="620"/>
      <c r="DL48" s="620"/>
      <c r="DM48" s="620"/>
      <c r="DN48" s="620"/>
      <c r="DO48" s="620"/>
      <c r="DP48" s="620"/>
      <c r="DQ48" s="620"/>
      <c r="DR48" s="620"/>
      <c r="DS48" s="620"/>
      <c r="DT48" s="620"/>
      <c r="DU48" s="620"/>
      <c r="DV48" s="620"/>
      <c r="DW48" s="620"/>
      <c r="DX48" s="620"/>
      <c r="DY48" s="620"/>
      <c r="DZ48" s="620"/>
      <c r="EA48" s="620"/>
      <c r="EB48" s="620"/>
      <c r="EC48" s="620"/>
      <c r="ED48" s="182" t="str">
        <f t="shared" si="0"/>
        <v>xxxxxxxxxxxxxxxxxxxxxxxxxxxxxxxxxxxxxxxxxxxxxxxxxxxxxxxxxxxxxxxxxxxxxxxxxxxxxxxxxxxxxxxxxxxxxxxxxxxxxxxxxxxxxxxxxxxxxxxxxxxxxxxx</v>
      </c>
    </row>
    <row r="49" spans="1:134" ht="13" x14ac:dyDescent="0.3">
      <c r="A49" s="230"/>
      <c r="B49" s="232" t="s">
        <v>178</v>
      </c>
      <c r="C49" s="877"/>
      <c r="D49" s="877"/>
      <c r="E49" s="877"/>
      <c r="F49" s="877"/>
      <c r="G49" s="616"/>
      <c r="H49" s="616"/>
      <c r="I49" s="616"/>
      <c r="J49" s="616"/>
      <c r="K49" s="616"/>
      <c r="L49" s="616"/>
      <c r="M49" s="616"/>
      <c r="N49" s="616"/>
      <c r="O49" s="616"/>
      <c r="P49" s="616"/>
      <c r="Q49" s="616"/>
      <c r="R49" s="616"/>
      <c r="S49" s="616"/>
      <c r="T49" s="616"/>
      <c r="U49" s="616"/>
      <c r="V49" s="616"/>
      <c r="W49" s="616"/>
      <c r="X49" s="616"/>
      <c r="Y49" s="616"/>
      <c r="Z49" s="616"/>
      <c r="AA49" s="616"/>
      <c r="AB49" s="616"/>
      <c r="AC49" s="616"/>
      <c r="AD49" s="616"/>
      <c r="AE49" s="616"/>
      <c r="AF49" s="616"/>
      <c r="AG49" s="616"/>
      <c r="AH49" s="616"/>
      <c r="AI49" s="616"/>
      <c r="AJ49" s="616"/>
      <c r="AK49" s="616"/>
      <c r="AL49" s="616"/>
      <c r="AM49" s="616"/>
      <c r="AN49" s="616"/>
      <c r="AO49" s="616"/>
      <c r="AP49" s="616"/>
      <c r="AQ49" s="616"/>
      <c r="AR49" s="616"/>
      <c r="AS49" s="616"/>
      <c r="AT49" s="616"/>
      <c r="AU49" s="616"/>
      <c r="AV49" s="616"/>
      <c r="AW49" s="616"/>
      <c r="AX49" s="616"/>
      <c r="AY49" s="616"/>
      <c r="AZ49" s="616"/>
      <c r="BA49" s="616"/>
      <c r="BB49" s="616"/>
      <c r="BC49" s="616"/>
      <c r="BD49" s="616"/>
      <c r="BE49" s="616"/>
      <c r="BF49" s="616"/>
      <c r="BG49" s="616"/>
      <c r="BH49" s="616"/>
      <c r="BI49" s="616"/>
      <c r="BJ49" s="616"/>
      <c r="BK49" s="616"/>
      <c r="BL49" s="616"/>
      <c r="BM49" s="616"/>
      <c r="BN49" s="616"/>
      <c r="BO49" s="616"/>
      <c r="BP49" s="616"/>
      <c r="BQ49" s="616"/>
      <c r="BR49" s="616"/>
      <c r="BS49" s="616"/>
      <c r="BT49" s="616"/>
      <c r="BU49" s="616"/>
      <c r="BV49" s="616"/>
      <c r="BW49" s="616"/>
      <c r="BX49" s="616"/>
      <c r="BY49" s="616"/>
      <c r="BZ49" s="616"/>
      <c r="CA49" s="616"/>
      <c r="CB49" s="616"/>
      <c r="CC49" s="616"/>
      <c r="CD49" s="616"/>
      <c r="CE49" s="616"/>
      <c r="CF49" s="616"/>
      <c r="CG49" s="616"/>
      <c r="CH49" s="616"/>
      <c r="CI49" s="616"/>
      <c r="CJ49" s="616"/>
      <c r="CK49" s="616"/>
      <c r="CL49" s="616"/>
      <c r="CM49" s="616"/>
      <c r="CN49" s="616"/>
      <c r="CO49" s="616"/>
      <c r="CP49" s="616"/>
      <c r="CQ49" s="616"/>
      <c r="CR49" s="616"/>
      <c r="CS49" s="616"/>
      <c r="CT49" s="616"/>
      <c r="CU49" s="616"/>
      <c r="CV49" s="616"/>
      <c r="CW49" s="616"/>
      <c r="CX49" s="616"/>
      <c r="CY49" s="616"/>
      <c r="CZ49" s="616"/>
      <c r="DA49" s="616"/>
      <c r="DB49" s="616"/>
      <c r="DC49" s="616"/>
      <c r="DD49" s="616"/>
      <c r="DE49" s="616"/>
      <c r="DF49" s="616"/>
      <c r="DG49" s="616"/>
      <c r="DH49" s="616"/>
      <c r="DI49" s="616"/>
      <c r="DJ49" s="616"/>
      <c r="DK49" s="616"/>
      <c r="DL49" s="616"/>
      <c r="DM49" s="616"/>
      <c r="DN49" s="616"/>
      <c r="DO49" s="616"/>
      <c r="DP49" s="616"/>
      <c r="DQ49" s="616"/>
      <c r="DR49" s="616"/>
      <c r="DS49" s="616"/>
      <c r="DT49" s="616"/>
      <c r="DU49" s="616"/>
      <c r="DV49" s="616"/>
      <c r="DW49" s="616"/>
      <c r="DX49" s="616"/>
      <c r="DY49" s="616"/>
      <c r="DZ49" s="616"/>
      <c r="EA49" s="616"/>
      <c r="EB49" s="616"/>
      <c r="EC49" s="616"/>
      <c r="ED49" s="182" t="str">
        <f t="shared" si="0"/>
        <v>xxxxxxxxxxxxxxxxxxxxxxxxxxxxxxxxxxxxxxxxxxxxxxxxxxxxxxxxxxxxxxxxxxxxxxxxxxxxxxxxxxxxxxxxxxxxxxxxxxxxxxxxxxxxxxxxxxxxxxxxxxxxxxxx</v>
      </c>
    </row>
    <row r="50" spans="1:134" ht="13" x14ac:dyDescent="0.3">
      <c r="A50" s="704"/>
      <c r="B50" s="561" t="s">
        <v>166</v>
      </c>
      <c r="C50" s="874"/>
      <c r="D50" s="874"/>
      <c r="E50" s="874"/>
      <c r="F50" s="874"/>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c r="DJ50" s="613"/>
      <c r="DK50" s="613"/>
      <c r="DL50" s="613"/>
      <c r="DM50" s="613"/>
      <c r="DN50" s="613"/>
      <c r="DO50" s="613"/>
      <c r="DP50" s="613"/>
      <c r="DQ50" s="613"/>
      <c r="DR50" s="613"/>
      <c r="DS50" s="613"/>
      <c r="DT50" s="613"/>
      <c r="DU50" s="613"/>
      <c r="DV50" s="613"/>
      <c r="DW50" s="613"/>
      <c r="DX50" s="613"/>
      <c r="DY50" s="613"/>
      <c r="DZ50" s="613"/>
      <c r="EA50" s="613"/>
      <c r="EB50" s="613"/>
      <c r="EC50" s="613"/>
      <c r="ED50" s="182" t="str">
        <f t="shared" si="0"/>
        <v>xxxxxxxxxxxxxxxxxxxxxxxxxxxxxxxxxxxxxxxxxxxxxxxxxxxxxxxxxxxxxxxxxxxxxxxxxxxxxxxxxxxxxxxxxxxxxxxxxxxxxxxxxxxxxxxxxxxxxxxxxxxxxxxx</v>
      </c>
    </row>
    <row r="51" spans="1:134" x14ac:dyDescent="0.25">
      <c r="A51" s="704">
        <v>2310</v>
      </c>
      <c r="B51" s="227" t="s">
        <v>179</v>
      </c>
      <c r="C51" s="874">
        <f>SUMPRODUCT(SUMIF('Subsidiary Trial Balance Input'!$A:$A,'Subsidiary TB Converter'!$G51:$EC51,'Subsidiary Trial Balance Input'!C:C))</f>
        <v>0</v>
      </c>
      <c r="D51" s="874">
        <f>SUMPRODUCT(SUMIF('Subsidiary Trial Balance Input'!$A:$A,'Subsidiary TB Converter'!$G51:$EC51,'Subsidiary Trial Balance Input'!D:D))</f>
        <v>0</v>
      </c>
      <c r="E51" s="874">
        <f>SUMPRODUCT(SUMIF('Subsidiary Trial Balance Input'!$A:$A,'Subsidiary TB Converter'!$G51:$EC51,'Subsidiary Trial Balance Input'!E:E))</f>
        <v>0</v>
      </c>
      <c r="F51" s="874"/>
      <c r="G51" s="670"/>
      <c r="H51" s="670"/>
      <c r="I51" s="670"/>
      <c r="J51" s="670"/>
      <c r="K51" s="670"/>
      <c r="L51" s="670"/>
      <c r="M51" s="670"/>
      <c r="N51" s="670"/>
      <c r="O51" s="670"/>
      <c r="P51" s="670"/>
      <c r="Q51" s="670"/>
      <c r="R51" s="670"/>
      <c r="S51" s="670"/>
      <c r="T51" s="670"/>
      <c r="U51" s="670"/>
      <c r="V51" s="670"/>
      <c r="W51" s="670"/>
      <c r="X51" s="670"/>
      <c r="Y51" s="670"/>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32"/>
      <c r="BM51" s="132"/>
      <c r="BN51" s="132"/>
      <c r="BO51" s="132"/>
      <c r="BP51" s="132"/>
      <c r="BQ51" s="132"/>
      <c r="BR51" s="132"/>
      <c r="BS51" s="132"/>
      <c r="BT51" s="132"/>
      <c r="BU51" s="132"/>
      <c r="BV51" s="132"/>
      <c r="BW51" s="132"/>
      <c r="BX51" s="132"/>
      <c r="BY51" s="132"/>
      <c r="BZ51" s="132"/>
      <c r="CA51" s="132"/>
      <c r="CB51" s="132"/>
      <c r="CC51" s="132"/>
      <c r="CD51" s="132"/>
      <c r="CE51" s="132"/>
      <c r="CF51" s="132"/>
      <c r="CG51" s="132"/>
      <c r="CH51" s="132"/>
      <c r="CI51" s="132"/>
      <c r="CJ51" s="132"/>
      <c r="CK51" s="132"/>
      <c r="CL51" s="132"/>
      <c r="CM51" s="132"/>
      <c r="CN51" s="132"/>
      <c r="CO51" s="132"/>
      <c r="CP51" s="132"/>
      <c r="CQ51" s="132"/>
      <c r="CR51" s="132"/>
      <c r="CS51" s="132"/>
      <c r="CT51" s="132"/>
      <c r="CU51" s="132"/>
      <c r="CV51" s="132"/>
      <c r="CW51" s="132"/>
      <c r="CX51" s="132"/>
      <c r="CY51" s="132"/>
      <c r="CZ51" s="132"/>
      <c r="DA51" s="132"/>
      <c r="DB51" s="132"/>
      <c r="DC51" s="132"/>
      <c r="DD51" s="132"/>
      <c r="DE51" s="132"/>
      <c r="DF51" s="132"/>
      <c r="DG51" s="132"/>
      <c r="DH51" s="132"/>
      <c r="DI51" s="132"/>
      <c r="DJ51" s="132"/>
      <c r="DK51" s="132"/>
      <c r="DL51" s="132"/>
      <c r="DM51" s="132"/>
      <c r="DN51" s="132"/>
      <c r="DO51" s="132"/>
      <c r="DP51" s="132"/>
      <c r="DQ51" s="132"/>
      <c r="DR51" s="132"/>
      <c r="DS51" s="132"/>
      <c r="DT51" s="132"/>
      <c r="DU51" s="132"/>
      <c r="DV51" s="132"/>
      <c r="DW51" s="132"/>
      <c r="DX51" s="132"/>
      <c r="DY51" s="132"/>
      <c r="DZ51" s="132"/>
      <c r="EA51" s="132"/>
      <c r="EB51" s="132"/>
      <c r="EC51" s="132"/>
      <c r="ED51" s="182" t="str">
        <f t="shared" si="0"/>
        <v>xxxxxxxxxxxxxxxxxxxxxxxxxxxxxxxxxxxxxxxxxxxxxxxxxxxxxxxxxxxxxxxxxxxxxxxxxxxxxxxxxxxxxxxxxxxxxxxxxxxxxxxxxxxxxxxxxxxxxxxxxxxxxxxx</v>
      </c>
    </row>
    <row r="52" spans="1:134" x14ac:dyDescent="0.25">
      <c r="A52" s="704">
        <v>2325</v>
      </c>
      <c r="B52" s="227" t="s">
        <v>180</v>
      </c>
      <c r="C52" s="874">
        <f>SUMPRODUCT(SUMIF('Subsidiary Trial Balance Input'!$A:$A,'Subsidiary TB Converter'!$G52:$EC52,'Subsidiary Trial Balance Input'!C:C))</f>
        <v>0</v>
      </c>
      <c r="D52" s="874">
        <f>SUMPRODUCT(SUMIF('Subsidiary Trial Balance Input'!$A:$A,'Subsidiary TB Converter'!$G52:$EC52,'Subsidiary Trial Balance Input'!D:D))</f>
        <v>0</v>
      </c>
      <c r="E52" s="874">
        <f>SUMPRODUCT(SUMIF('Subsidiary Trial Balance Input'!$A:$A,'Subsidiary TB Converter'!$G52:$EC52,'Subsidiary Trial Balance Input'!E:E))</f>
        <v>0</v>
      </c>
      <c r="F52" s="874"/>
      <c r="G52" s="670"/>
      <c r="H52" s="670"/>
      <c r="I52" s="670"/>
      <c r="J52" s="670"/>
      <c r="K52" s="670"/>
      <c r="L52" s="670"/>
      <c r="M52" s="670"/>
      <c r="N52" s="670"/>
      <c r="O52" s="670"/>
      <c r="P52" s="670"/>
      <c r="Q52" s="670"/>
      <c r="R52" s="670"/>
      <c r="S52" s="670"/>
      <c r="T52" s="670"/>
      <c r="U52" s="670"/>
      <c r="V52" s="670"/>
      <c r="W52" s="670"/>
      <c r="X52" s="670"/>
      <c r="Y52" s="670"/>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2"/>
      <c r="CH52" s="132"/>
      <c r="CI52" s="132"/>
      <c r="CJ52" s="132"/>
      <c r="CK52" s="132"/>
      <c r="CL52" s="132"/>
      <c r="CM52" s="132"/>
      <c r="CN52" s="132"/>
      <c r="CO52" s="132"/>
      <c r="CP52" s="132"/>
      <c r="CQ52" s="132"/>
      <c r="CR52" s="132"/>
      <c r="CS52" s="132"/>
      <c r="CT52" s="132"/>
      <c r="CU52" s="132"/>
      <c r="CV52" s="132"/>
      <c r="CW52" s="132"/>
      <c r="CX52" s="132"/>
      <c r="CY52" s="132"/>
      <c r="CZ52" s="132"/>
      <c r="DA52" s="132"/>
      <c r="DB52" s="132"/>
      <c r="DC52" s="132"/>
      <c r="DD52" s="132"/>
      <c r="DE52" s="132"/>
      <c r="DF52" s="132"/>
      <c r="DG52" s="132"/>
      <c r="DH52" s="132"/>
      <c r="DI52" s="132"/>
      <c r="DJ52" s="132"/>
      <c r="DK52" s="132"/>
      <c r="DL52" s="132"/>
      <c r="DM52" s="132"/>
      <c r="DN52" s="132"/>
      <c r="DO52" s="132"/>
      <c r="DP52" s="132"/>
      <c r="DQ52" s="132"/>
      <c r="DR52" s="132"/>
      <c r="DS52" s="132"/>
      <c r="DT52" s="132"/>
      <c r="DU52" s="132"/>
      <c r="DV52" s="132"/>
      <c r="DW52" s="132"/>
      <c r="DX52" s="132"/>
      <c r="DY52" s="132"/>
      <c r="DZ52" s="132"/>
      <c r="EA52" s="132"/>
      <c r="EB52" s="132"/>
      <c r="EC52" s="132"/>
      <c r="ED52" s="182" t="str">
        <f t="shared" si="0"/>
        <v>xxxxxxxxxxxxxxxxxxxxxxxxxxxxxxxxxxxxxxxxxxxxxxxxxxxxxxxxxxxxxxxxxxxxxxxxxxxxxxxxxxxxxxxxxxxxxxxxxxxxxxxxxxxxxxxxxxxxxxxxxxxxxxxx</v>
      </c>
    </row>
    <row r="53" spans="1:134" x14ac:dyDescent="0.25">
      <c r="A53" s="704">
        <v>2360</v>
      </c>
      <c r="B53" s="227" t="s">
        <v>322</v>
      </c>
      <c r="C53" s="874">
        <f>SUMPRODUCT(SUMIF('Subsidiary Trial Balance Input'!$A:$A,'Subsidiary TB Converter'!$G53:$EC53,'Subsidiary Trial Balance Input'!C:C))</f>
        <v>0</v>
      </c>
      <c r="D53" s="874">
        <f>SUMPRODUCT(SUMIF('Subsidiary Trial Balance Input'!$A:$A,'Subsidiary TB Converter'!$G53:$EC53,'Subsidiary Trial Balance Input'!D:D))</f>
        <v>0</v>
      </c>
      <c r="E53" s="874">
        <f>SUMPRODUCT(SUMIF('Subsidiary Trial Balance Input'!$A:$A,'Subsidiary TB Converter'!$G53:$EC53,'Subsidiary Trial Balance Input'!E:E))</f>
        <v>0</v>
      </c>
      <c r="F53" s="874"/>
      <c r="G53" s="670"/>
      <c r="H53" s="670"/>
      <c r="I53" s="132"/>
      <c r="J53" s="670"/>
      <c r="K53" s="670"/>
      <c r="L53" s="670"/>
      <c r="M53" s="670"/>
      <c r="N53" s="670"/>
      <c r="O53" s="670"/>
      <c r="P53" s="670"/>
      <c r="Q53" s="670"/>
      <c r="R53" s="670"/>
      <c r="S53" s="670"/>
      <c r="T53" s="670"/>
      <c r="U53" s="670"/>
      <c r="V53" s="670"/>
      <c r="W53" s="670"/>
      <c r="X53" s="670"/>
      <c r="Y53" s="670"/>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32"/>
      <c r="BM53" s="132"/>
      <c r="BN53" s="132"/>
      <c r="BO53" s="132"/>
      <c r="BP53" s="132"/>
      <c r="BQ53" s="132"/>
      <c r="BR53" s="132"/>
      <c r="BS53" s="132"/>
      <c r="BT53" s="132"/>
      <c r="BU53" s="132"/>
      <c r="BV53" s="132"/>
      <c r="BW53" s="132"/>
      <c r="BX53" s="132"/>
      <c r="BY53" s="132"/>
      <c r="BZ53" s="132"/>
      <c r="CA53" s="132"/>
      <c r="CB53" s="132"/>
      <c r="CC53" s="132"/>
      <c r="CD53" s="132"/>
      <c r="CE53" s="132"/>
      <c r="CF53" s="132"/>
      <c r="CG53" s="132"/>
      <c r="CH53" s="132"/>
      <c r="CI53" s="132"/>
      <c r="CJ53" s="132"/>
      <c r="CK53" s="132"/>
      <c r="CL53" s="132"/>
      <c r="CM53" s="132"/>
      <c r="CN53" s="132"/>
      <c r="CO53" s="132"/>
      <c r="CP53" s="132"/>
      <c r="CQ53" s="132"/>
      <c r="CR53" s="132"/>
      <c r="CS53" s="132"/>
      <c r="CT53" s="132"/>
      <c r="CU53" s="132"/>
      <c r="CV53" s="132"/>
      <c r="CW53" s="132"/>
      <c r="CX53" s="132"/>
      <c r="CY53" s="132"/>
      <c r="CZ53" s="132"/>
      <c r="DA53" s="132"/>
      <c r="DB53" s="132"/>
      <c r="DC53" s="132"/>
      <c r="DD53" s="132"/>
      <c r="DE53" s="132"/>
      <c r="DF53" s="132"/>
      <c r="DG53" s="132"/>
      <c r="DH53" s="132"/>
      <c r="DI53" s="132"/>
      <c r="DJ53" s="132"/>
      <c r="DK53" s="132"/>
      <c r="DL53" s="132"/>
      <c r="DM53" s="132"/>
      <c r="DN53" s="132"/>
      <c r="DO53" s="132"/>
      <c r="DP53" s="132"/>
      <c r="DQ53" s="132"/>
      <c r="DR53" s="132"/>
      <c r="DS53" s="132"/>
      <c r="DT53" s="132"/>
      <c r="DU53" s="132"/>
      <c r="DV53" s="132"/>
      <c r="DW53" s="132"/>
      <c r="DX53" s="132"/>
      <c r="DY53" s="132"/>
      <c r="DZ53" s="132"/>
      <c r="EA53" s="132"/>
      <c r="EB53" s="132"/>
      <c r="EC53" s="132"/>
      <c r="ED53" s="182" t="str">
        <f t="shared" si="0"/>
        <v>xxxxxxxxxxxxxxxxxxxxxxxxxxxxxxxxxxxxxxxxxxxxxxxxxxxxxxxxxxxxxxxxxxxxxxxxxxxxxxxxxxxxxxxxxxxxxxxxxxxxxxxxxxxxxxxxxxxxxxxxxxxxxxxx</v>
      </c>
    </row>
    <row r="54" spans="1:134" x14ac:dyDescent="0.25">
      <c r="A54" s="704">
        <v>2370</v>
      </c>
      <c r="B54" s="227" t="s">
        <v>181</v>
      </c>
      <c r="C54" s="874">
        <f>SUMPRODUCT(SUMIF('Subsidiary Trial Balance Input'!$A:$A,'Subsidiary TB Converter'!$G54:$EC54,'Subsidiary Trial Balance Input'!C:C))</f>
        <v>0</v>
      </c>
      <c r="D54" s="874">
        <f>SUMPRODUCT(SUMIF('Subsidiary Trial Balance Input'!$A:$A,'Subsidiary TB Converter'!$G54:$EC54,'Subsidiary Trial Balance Input'!D:D))</f>
        <v>0</v>
      </c>
      <c r="E54" s="874">
        <f>SUMPRODUCT(SUMIF('Subsidiary Trial Balance Input'!$A:$A,'Subsidiary TB Converter'!$G54:$EC54,'Subsidiary Trial Balance Input'!E:E))</f>
        <v>0</v>
      </c>
      <c r="F54" s="874"/>
      <c r="G54" s="670"/>
      <c r="H54" s="670"/>
      <c r="I54" s="670"/>
      <c r="J54" s="670"/>
      <c r="K54" s="670"/>
      <c r="L54" s="670"/>
      <c r="M54" s="670"/>
      <c r="N54" s="670"/>
      <c r="O54" s="670"/>
      <c r="P54" s="670"/>
      <c r="Q54" s="670"/>
      <c r="R54" s="670"/>
      <c r="S54" s="670"/>
      <c r="T54" s="670"/>
      <c r="U54" s="670"/>
      <c r="V54" s="670"/>
      <c r="W54" s="670"/>
      <c r="X54" s="670"/>
      <c r="Y54" s="670"/>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132"/>
      <c r="BH54" s="132"/>
      <c r="BI54" s="132"/>
      <c r="BJ54" s="132"/>
      <c r="BK54" s="132"/>
      <c r="BL54" s="132"/>
      <c r="BM54" s="132"/>
      <c r="BN54" s="132"/>
      <c r="BO54" s="132"/>
      <c r="BP54" s="132"/>
      <c r="BQ54" s="132"/>
      <c r="BR54" s="132"/>
      <c r="BS54" s="132"/>
      <c r="BT54" s="132"/>
      <c r="BU54" s="132"/>
      <c r="BV54" s="132"/>
      <c r="BW54" s="132"/>
      <c r="BX54" s="132"/>
      <c r="BY54" s="132"/>
      <c r="BZ54" s="132"/>
      <c r="CA54" s="132"/>
      <c r="CB54" s="132"/>
      <c r="CC54" s="132"/>
      <c r="CD54" s="132"/>
      <c r="CE54" s="132"/>
      <c r="CF54" s="132"/>
      <c r="CG54" s="132"/>
      <c r="CH54" s="132"/>
      <c r="CI54" s="132"/>
      <c r="CJ54" s="132"/>
      <c r="CK54" s="132"/>
      <c r="CL54" s="132"/>
      <c r="CM54" s="132"/>
      <c r="CN54" s="132"/>
      <c r="CO54" s="132"/>
      <c r="CP54" s="132"/>
      <c r="CQ54" s="132"/>
      <c r="CR54" s="132"/>
      <c r="CS54" s="132"/>
      <c r="CT54" s="132"/>
      <c r="CU54" s="132"/>
      <c r="CV54" s="132"/>
      <c r="CW54" s="132"/>
      <c r="CX54" s="132"/>
      <c r="CY54" s="132"/>
      <c r="CZ54" s="132"/>
      <c r="DA54" s="132"/>
      <c r="DB54" s="132"/>
      <c r="DC54" s="132"/>
      <c r="DD54" s="132"/>
      <c r="DE54" s="132"/>
      <c r="DF54" s="132"/>
      <c r="DG54" s="132"/>
      <c r="DH54" s="132"/>
      <c r="DI54" s="132"/>
      <c r="DJ54" s="132"/>
      <c r="DK54" s="132"/>
      <c r="DL54" s="132"/>
      <c r="DM54" s="132"/>
      <c r="DN54" s="132"/>
      <c r="DO54" s="132"/>
      <c r="DP54" s="132"/>
      <c r="DQ54" s="132"/>
      <c r="DR54" s="132"/>
      <c r="DS54" s="132"/>
      <c r="DT54" s="132"/>
      <c r="DU54" s="132"/>
      <c r="DV54" s="132"/>
      <c r="DW54" s="132"/>
      <c r="DX54" s="132"/>
      <c r="DY54" s="132"/>
      <c r="DZ54" s="132"/>
      <c r="EA54" s="132"/>
      <c r="EB54" s="132"/>
      <c r="EC54" s="132"/>
      <c r="ED54" s="182" t="str">
        <f t="shared" si="0"/>
        <v>xxxxxxxxxxxxxxxxxxxxxxxxxxxxxxxxxxxxxxxxxxxxxxxxxxxxxxxxxxxxxxxxxxxxxxxxxxxxxxxxxxxxxxxxxxxxxxxxxxxxxxxxxxxxxxxxxxxxxxxxxxxxxxxx</v>
      </c>
    </row>
    <row r="55" spans="1:134" x14ac:dyDescent="0.25">
      <c r="A55" s="704">
        <v>2380</v>
      </c>
      <c r="B55" s="227" t="s">
        <v>182</v>
      </c>
      <c r="C55" s="874">
        <f>SUMPRODUCT(SUMIF('Subsidiary Trial Balance Input'!$A:$A,'Subsidiary TB Converter'!$G55:$EC55,'Subsidiary Trial Balance Input'!C:C))</f>
        <v>0</v>
      </c>
      <c r="D55" s="874">
        <f>SUMPRODUCT(SUMIF('Subsidiary Trial Balance Input'!$A:$A,'Subsidiary TB Converter'!$G55:$EC55,'Subsidiary Trial Balance Input'!D:D))</f>
        <v>0</v>
      </c>
      <c r="E55" s="874">
        <f>SUMPRODUCT(SUMIF('Subsidiary Trial Balance Input'!$A:$A,'Subsidiary TB Converter'!$G55:$EC55,'Subsidiary Trial Balance Input'!E:E))</f>
        <v>0</v>
      </c>
      <c r="F55" s="874"/>
      <c r="G55" s="670"/>
      <c r="H55" s="670"/>
      <c r="I55" s="670"/>
      <c r="J55" s="670"/>
      <c r="K55" s="670"/>
      <c r="L55" s="670"/>
      <c r="M55" s="670"/>
      <c r="N55" s="670"/>
      <c r="O55" s="670"/>
      <c r="P55" s="670"/>
      <c r="Q55" s="670"/>
      <c r="R55" s="670"/>
      <c r="S55" s="670"/>
      <c r="T55" s="670"/>
      <c r="U55" s="670"/>
      <c r="V55" s="670"/>
      <c r="W55" s="670"/>
      <c r="X55" s="670"/>
      <c r="Y55" s="670"/>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c r="BN55" s="132"/>
      <c r="BO55" s="132"/>
      <c r="BP55" s="132"/>
      <c r="BQ55" s="132"/>
      <c r="BR55" s="132"/>
      <c r="BS55" s="132"/>
      <c r="BT55" s="132"/>
      <c r="BU55" s="132"/>
      <c r="BV55" s="132"/>
      <c r="BW55" s="132"/>
      <c r="BX55" s="132"/>
      <c r="BY55" s="132"/>
      <c r="BZ55" s="132"/>
      <c r="CA55" s="132"/>
      <c r="CB55" s="132"/>
      <c r="CC55" s="132"/>
      <c r="CD55" s="132"/>
      <c r="CE55" s="132"/>
      <c r="CF55" s="132"/>
      <c r="CG55" s="132"/>
      <c r="CH55" s="132"/>
      <c r="CI55" s="132"/>
      <c r="CJ55" s="132"/>
      <c r="CK55" s="132"/>
      <c r="CL55" s="132"/>
      <c r="CM55" s="132"/>
      <c r="CN55" s="132"/>
      <c r="CO55" s="132"/>
      <c r="CP55" s="132"/>
      <c r="CQ55" s="132"/>
      <c r="CR55" s="132"/>
      <c r="CS55" s="132"/>
      <c r="CT55" s="132"/>
      <c r="CU55" s="132"/>
      <c r="CV55" s="132"/>
      <c r="CW55" s="132"/>
      <c r="CX55" s="132"/>
      <c r="CY55" s="132"/>
      <c r="CZ55" s="132"/>
      <c r="DA55" s="132"/>
      <c r="DB55" s="132"/>
      <c r="DC55" s="132"/>
      <c r="DD55" s="132"/>
      <c r="DE55" s="132"/>
      <c r="DF55" s="132"/>
      <c r="DG55" s="132"/>
      <c r="DH55" s="132"/>
      <c r="DI55" s="132"/>
      <c r="DJ55" s="132"/>
      <c r="DK55" s="132"/>
      <c r="DL55" s="132"/>
      <c r="DM55" s="132"/>
      <c r="DN55" s="132"/>
      <c r="DO55" s="132"/>
      <c r="DP55" s="132"/>
      <c r="DQ55" s="132"/>
      <c r="DR55" s="132"/>
      <c r="DS55" s="132"/>
      <c r="DT55" s="132"/>
      <c r="DU55" s="132"/>
      <c r="DV55" s="132"/>
      <c r="DW55" s="132"/>
      <c r="DX55" s="132"/>
      <c r="DY55" s="132"/>
      <c r="DZ55" s="132"/>
      <c r="EA55" s="132"/>
      <c r="EB55" s="132"/>
      <c r="EC55" s="132"/>
      <c r="ED55" s="182" t="str">
        <f t="shared" si="0"/>
        <v>xxxxxxxxxxxxxxxxxxxxxxxxxxxxxxxxxxxxxxxxxxxxxxxxxxxxxxxxxxxxxxxxxxxxxxxxxxxxxxxxxxxxxxxxxxxxxxxxxxxxxxxxxxxxxxxxxxxxxxxxxxxxxxxx</v>
      </c>
    </row>
    <row r="56" spans="1:134" x14ac:dyDescent="0.25">
      <c r="A56" s="704"/>
      <c r="B56" s="5"/>
      <c r="C56" s="874"/>
      <c r="D56" s="874"/>
      <c r="E56" s="874"/>
      <c r="F56" s="874"/>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c r="BD56" s="132"/>
      <c r="BE56" s="132"/>
      <c r="BF56" s="132"/>
      <c r="BG56" s="132"/>
      <c r="BH56" s="132"/>
      <c r="BI56" s="132"/>
      <c r="BJ56" s="132"/>
      <c r="BK56" s="132"/>
      <c r="BL56" s="132"/>
      <c r="BM56" s="132"/>
      <c r="BN56" s="132"/>
      <c r="BO56" s="132"/>
      <c r="BP56" s="132"/>
      <c r="BQ56" s="132"/>
      <c r="BR56" s="132"/>
      <c r="BS56" s="132"/>
      <c r="BT56" s="132"/>
      <c r="BU56" s="132"/>
      <c r="BV56" s="132"/>
      <c r="BW56" s="132"/>
      <c r="BX56" s="132"/>
      <c r="BY56" s="132"/>
      <c r="BZ56" s="132"/>
      <c r="CA56" s="132"/>
      <c r="CB56" s="132"/>
      <c r="CC56" s="132"/>
      <c r="CD56" s="132"/>
      <c r="CE56" s="132"/>
      <c r="CF56" s="132"/>
      <c r="CG56" s="132"/>
      <c r="CH56" s="132"/>
      <c r="CI56" s="132"/>
      <c r="CJ56" s="132"/>
      <c r="CK56" s="132"/>
      <c r="CL56" s="132"/>
      <c r="CM56" s="132"/>
      <c r="CN56" s="132"/>
      <c r="CO56" s="132"/>
      <c r="CP56" s="132"/>
      <c r="CQ56" s="132"/>
      <c r="CR56" s="132"/>
      <c r="CS56" s="132"/>
      <c r="CT56" s="132"/>
      <c r="CU56" s="132"/>
      <c r="CV56" s="132"/>
      <c r="CW56" s="132"/>
      <c r="CX56" s="132"/>
      <c r="CY56" s="132"/>
      <c r="CZ56" s="132"/>
      <c r="DA56" s="132"/>
      <c r="DB56" s="132"/>
      <c r="DC56" s="132"/>
      <c r="DD56" s="132"/>
      <c r="DE56" s="132"/>
      <c r="DF56" s="132"/>
      <c r="DG56" s="132"/>
      <c r="DH56" s="132"/>
      <c r="DI56" s="132"/>
      <c r="DJ56" s="132"/>
      <c r="DK56" s="132"/>
      <c r="DL56" s="132"/>
      <c r="DM56" s="132"/>
      <c r="DN56" s="132"/>
      <c r="DO56" s="132"/>
      <c r="DP56" s="132"/>
      <c r="DQ56" s="132"/>
      <c r="DR56" s="132"/>
      <c r="DS56" s="132"/>
      <c r="DT56" s="132"/>
      <c r="DU56" s="132"/>
      <c r="DV56" s="132"/>
      <c r="DW56" s="132"/>
      <c r="DX56" s="132"/>
      <c r="DY56" s="132"/>
      <c r="DZ56" s="132"/>
      <c r="EA56" s="132"/>
      <c r="EB56" s="132"/>
      <c r="EC56" s="132"/>
      <c r="ED56" s="182" t="str">
        <f t="shared" si="0"/>
        <v>xxxxxxxxxxxxxxxxxxxxxxxxxxxxxxxxxxxxxxxxxxxxxxxxxxxxxxxxxxxxxxxxxxxxxxxxxxxxxxxxxxxxxxxxxxxxxxxxxxxxxxxxxxxxxxxxxxxxxxxxxxxxxxxx</v>
      </c>
    </row>
    <row r="57" spans="1:134" ht="13" x14ac:dyDescent="0.3">
      <c r="A57" s="230"/>
      <c r="B57" s="232" t="s">
        <v>184</v>
      </c>
      <c r="C57" s="877"/>
      <c r="D57" s="877"/>
      <c r="E57" s="877"/>
      <c r="F57" s="877"/>
      <c r="G57" s="616"/>
      <c r="H57" s="616"/>
      <c r="I57" s="616"/>
      <c r="J57" s="616"/>
      <c r="K57" s="616"/>
      <c r="L57" s="616"/>
      <c r="M57" s="616"/>
      <c r="N57" s="616"/>
      <c r="O57" s="616"/>
      <c r="P57" s="616"/>
      <c r="Q57" s="616"/>
      <c r="R57" s="616"/>
      <c r="S57" s="616"/>
      <c r="T57" s="616"/>
      <c r="U57" s="616"/>
      <c r="V57" s="616"/>
      <c r="W57" s="616"/>
      <c r="X57" s="616"/>
      <c r="Y57" s="616"/>
      <c r="Z57" s="616"/>
      <c r="AA57" s="616"/>
      <c r="AB57" s="616"/>
      <c r="AC57" s="616"/>
      <c r="AD57" s="616"/>
      <c r="AE57" s="616"/>
      <c r="AF57" s="616"/>
      <c r="AG57" s="616"/>
      <c r="AH57" s="616"/>
      <c r="AI57" s="616"/>
      <c r="AJ57" s="616"/>
      <c r="AK57" s="616"/>
      <c r="AL57" s="616"/>
      <c r="AM57" s="616"/>
      <c r="AN57" s="616"/>
      <c r="AO57" s="616"/>
      <c r="AP57" s="616"/>
      <c r="AQ57" s="616"/>
      <c r="AR57" s="616"/>
      <c r="AS57" s="616"/>
      <c r="AT57" s="616"/>
      <c r="AU57" s="616"/>
      <c r="AV57" s="616"/>
      <c r="AW57" s="616"/>
      <c r="AX57" s="616"/>
      <c r="AY57" s="616"/>
      <c r="AZ57" s="616"/>
      <c r="BA57" s="616"/>
      <c r="BB57" s="616"/>
      <c r="BC57" s="616"/>
      <c r="BD57" s="616"/>
      <c r="BE57" s="616"/>
      <c r="BF57" s="616"/>
      <c r="BG57" s="616"/>
      <c r="BH57" s="616"/>
      <c r="BI57" s="616"/>
      <c r="BJ57" s="616"/>
      <c r="BK57" s="616"/>
      <c r="BL57" s="616"/>
      <c r="BM57" s="616"/>
      <c r="BN57" s="616"/>
      <c r="BO57" s="616"/>
      <c r="BP57" s="616"/>
      <c r="BQ57" s="616"/>
      <c r="BR57" s="616"/>
      <c r="BS57" s="616"/>
      <c r="BT57" s="616"/>
      <c r="BU57" s="616"/>
      <c r="BV57" s="616"/>
      <c r="BW57" s="616"/>
      <c r="BX57" s="616"/>
      <c r="BY57" s="616"/>
      <c r="BZ57" s="616"/>
      <c r="CA57" s="616"/>
      <c r="CB57" s="616"/>
      <c r="CC57" s="616"/>
      <c r="CD57" s="616"/>
      <c r="CE57" s="616"/>
      <c r="CF57" s="616"/>
      <c r="CG57" s="616"/>
      <c r="CH57" s="616"/>
      <c r="CI57" s="616"/>
      <c r="CJ57" s="616"/>
      <c r="CK57" s="616"/>
      <c r="CL57" s="616"/>
      <c r="CM57" s="616"/>
      <c r="CN57" s="616"/>
      <c r="CO57" s="616"/>
      <c r="CP57" s="616"/>
      <c r="CQ57" s="616"/>
      <c r="CR57" s="616"/>
      <c r="CS57" s="616"/>
      <c r="CT57" s="616"/>
      <c r="CU57" s="616"/>
      <c r="CV57" s="616"/>
      <c r="CW57" s="616"/>
      <c r="CX57" s="616"/>
      <c r="CY57" s="616"/>
      <c r="CZ57" s="616"/>
      <c r="DA57" s="616"/>
      <c r="DB57" s="616"/>
      <c r="DC57" s="616"/>
      <c r="DD57" s="616"/>
      <c r="DE57" s="616"/>
      <c r="DF57" s="616"/>
      <c r="DG57" s="616"/>
      <c r="DH57" s="616"/>
      <c r="DI57" s="616"/>
      <c r="DJ57" s="616"/>
      <c r="DK57" s="616"/>
      <c r="DL57" s="616"/>
      <c r="DM57" s="616"/>
      <c r="DN57" s="616"/>
      <c r="DO57" s="616"/>
      <c r="DP57" s="616"/>
      <c r="DQ57" s="616"/>
      <c r="DR57" s="616"/>
      <c r="DS57" s="616"/>
      <c r="DT57" s="616"/>
      <c r="DU57" s="616"/>
      <c r="DV57" s="616"/>
      <c r="DW57" s="616"/>
      <c r="DX57" s="616"/>
      <c r="DY57" s="616"/>
      <c r="DZ57" s="616"/>
      <c r="EA57" s="616"/>
      <c r="EB57" s="616"/>
      <c r="EC57" s="616"/>
      <c r="ED57" s="182" t="str">
        <f t="shared" si="0"/>
        <v>xxxxxxxxxxxxxxxxxxxxxxxxxxxxxxxxxxxxxxxxxxxxxxxxxxxxxxxxxxxxxxxxxxxxxxxxxxxxxxxxxxxxxxxxxxxxxxxxxxxxxxxxxxxxxxxxxxxxxxxxxxxxxxxx</v>
      </c>
    </row>
    <row r="58" spans="1:134" ht="13" x14ac:dyDescent="0.3">
      <c r="A58" s="704"/>
      <c r="B58" s="561" t="s">
        <v>166</v>
      </c>
      <c r="C58" s="874"/>
      <c r="D58" s="874"/>
      <c r="E58" s="874"/>
      <c r="F58" s="874"/>
      <c r="G58" s="613"/>
      <c r="H58" s="613"/>
      <c r="I58" s="613"/>
      <c r="J58" s="613"/>
      <c r="K58" s="613"/>
      <c r="L58" s="613"/>
      <c r="M58" s="613"/>
      <c r="N58" s="613"/>
      <c r="O58" s="613"/>
      <c r="P58" s="613"/>
      <c r="Q58" s="613"/>
      <c r="R58" s="613"/>
      <c r="S58" s="613"/>
      <c r="T58" s="613"/>
      <c r="U58" s="613"/>
      <c r="V58" s="613"/>
      <c r="W58" s="613"/>
      <c r="X58" s="613"/>
      <c r="Y58" s="613"/>
      <c r="Z58" s="613"/>
      <c r="AA58" s="613"/>
      <c r="AB58" s="613"/>
      <c r="AC58" s="613"/>
      <c r="AD58" s="613"/>
      <c r="AE58" s="613"/>
      <c r="AF58" s="613"/>
      <c r="AG58" s="613"/>
      <c r="AH58" s="613"/>
      <c r="AI58" s="613"/>
      <c r="AJ58" s="613"/>
      <c r="AK58" s="613"/>
      <c r="AL58" s="613"/>
      <c r="AM58" s="613"/>
      <c r="AN58" s="613"/>
      <c r="AO58" s="613"/>
      <c r="AP58" s="613"/>
      <c r="AQ58" s="613"/>
      <c r="AR58" s="613"/>
      <c r="AS58" s="613"/>
      <c r="AT58" s="613"/>
      <c r="AU58" s="613"/>
      <c r="AV58" s="613"/>
      <c r="AW58" s="613"/>
      <c r="AX58" s="613"/>
      <c r="AY58" s="613"/>
      <c r="AZ58" s="613"/>
      <c r="BA58" s="613"/>
      <c r="BB58" s="613"/>
      <c r="BC58" s="613"/>
      <c r="BD58" s="613"/>
      <c r="BE58" s="613"/>
      <c r="BF58" s="613"/>
      <c r="BG58" s="613"/>
      <c r="BH58" s="613"/>
      <c r="BI58" s="613"/>
      <c r="BJ58" s="613"/>
      <c r="BK58" s="613"/>
      <c r="BL58" s="613"/>
      <c r="BM58" s="613"/>
      <c r="BN58" s="613"/>
      <c r="BO58" s="613"/>
      <c r="BP58" s="613"/>
      <c r="BQ58" s="613"/>
      <c r="BR58" s="613"/>
      <c r="BS58" s="613"/>
      <c r="BT58" s="613"/>
      <c r="BU58" s="613"/>
      <c r="BV58" s="613"/>
      <c r="BW58" s="613"/>
      <c r="BX58" s="613"/>
      <c r="BY58" s="613"/>
      <c r="BZ58" s="613"/>
      <c r="CA58" s="613"/>
      <c r="CB58" s="613"/>
      <c r="CC58" s="613"/>
      <c r="CD58" s="613"/>
      <c r="CE58" s="613"/>
      <c r="CF58" s="613"/>
      <c r="CG58" s="613"/>
      <c r="CH58" s="613"/>
      <c r="CI58" s="613"/>
      <c r="CJ58" s="613"/>
      <c r="CK58" s="613"/>
      <c r="CL58" s="613"/>
      <c r="CM58" s="613"/>
      <c r="CN58" s="613"/>
      <c r="CO58" s="613"/>
      <c r="CP58" s="613"/>
      <c r="CQ58" s="613"/>
      <c r="CR58" s="613"/>
      <c r="CS58" s="613"/>
      <c r="CT58" s="613"/>
      <c r="CU58" s="613"/>
      <c r="CV58" s="613"/>
      <c r="CW58" s="613"/>
      <c r="CX58" s="613"/>
      <c r="CY58" s="613"/>
      <c r="CZ58" s="613"/>
      <c r="DA58" s="613"/>
      <c r="DB58" s="613"/>
      <c r="DC58" s="613"/>
      <c r="DD58" s="613"/>
      <c r="DE58" s="613"/>
      <c r="DF58" s="613"/>
      <c r="DG58" s="613"/>
      <c r="DH58" s="613"/>
      <c r="DI58" s="613"/>
      <c r="DJ58" s="613"/>
      <c r="DK58" s="613"/>
      <c r="DL58" s="613"/>
      <c r="DM58" s="613"/>
      <c r="DN58" s="613"/>
      <c r="DO58" s="613"/>
      <c r="DP58" s="613"/>
      <c r="DQ58" s="613"/>
      <c r="DR58" s="613"/>
      <c r="DS58" s="613"/>
      <c r="DT58" s="613"/>
      <c r="DU58" s="613"/>
      <c r="DV58" s="613"/>
      <c r="DW58" s="613"/>
      <c r="DX58" s="613"/>
      <c r="DY58" s="613"/>
      <c r="DZ58" s="613"/>
      <c r="EA58" s="613"/>
      <c r="EB58" s="613"/>
      <c r="EC58" s="613"/>
      <c r="ED58" s="182" t="str">
        <f t="shared" si="0"/>
        <v>xxxxxxxxxxxxxxxxxxxxxxxxxxxxxxxxxxxxxxxxxxxxxxxxxxxxxxxxxxxxxxxxxxxxxxxxxxxxxxxxxxxxxxxxxxxxxxxxxxxxxxxxxxxxxxxxxxxxxxxxxxxxxxxx</v>
      </c>
    </row>
    <row r="59" spans="1:134" x14ac:dyDescent="0.25">
      <c r="A59" s="704">
        <v>2110</v>
      </c>
      <c r="B59" s="227" t="s">
        <v>185</v>
      </c>
      <c r="C59" s="874">
        <f>SUMPRODUCT(SUMIF('Subsidiary Trial Balance Input'!$A:$A,'Subsidiary TB Converter'!$G59:$EC59,'Subsidiary Trial Balance Input'!C:C))</f>
        <v>0</v>
      </c>
      <c r="D59" s="874">
        <f>SUMPRODUCT(SUMIF('Subsidiary Trial Balance Input'!$A:$A,'Subsidiary TB Converter'!$G59:$EC59,'Subsidiary Trial Balance Input'!D:D))</f>
        <v>0</v>
      </c>
      <c r="E59" s="874">
        <f>SUMPRODUCT(SUMIF('Subsidiary Trial Balance Input'!$A:$A,'Subsidiary TB Converter'!$G59:$EC59,'Subsidiary Trial Balance Input'!E:E))</f>
        <v>0</v>
      </c>
      <c r="F59" s="874"/>
      <c r="G59" s="670"/>
      <c r="H59" s="670"/>
      <c r="I59" s="670"/>
      <c r="J59" s="670"/>
      <c r="K59" s="670"/>
      <c r="L59" s="670"/>
      <c r="M59" s="670"/>
      <c r="N59" s="670"/>
      <c r="O59" s="670"/>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2"/>
      <c r="BJ59" s="132"/>
      <c r="BK59" s="132"/>
      <c r="BL59" s="132"/>
      <c r="BM59" s="132"/>
      <c r="BN59" s="132"/>
      <c r="BO59" s="132"/>
      <c r="BP59" s="132"/>
      <c r="BQ59" s="132"/>
      <c r="BR59" s="132"/>
      <c r="BS59" s="132"/>
      <c r="BT59" s="132"/>
      <c r="BU59" s="132"/>
      <c r="BV59" s="132"/>
      <c r="BW59" s="132"/>
      <c r="BX59" s="132"/>
      <c r="BY59" s="132"/>
      <c r="BZ59" s="132"/>
      <c r="CA59" s="132"/>
      <c r="CB59" s="132"/>
      <c r="CC59" s="132"/>
      <c r="CD59" s="132"/>
      <c r="CE59" s="132"/>
      <c r="CF59" s="132"/>
      <c r="CG59" s="132"/>
      <c r="CH59" s="132"/>
      <c r="CI59" s="132"/>
      <c r="CJ59" s="132"/>
      <c r="CK59" s="132"/>
      <c r="CL59" s="132"/>
      <c r="CM59" s="132"/>
      <c r="CN59" s="132"/>
      <c r="CO59" s="132"/>
      <c r="CP59" s="132"/>
      <c r="CQ59" s="132"/>
      <c r="CR59" s="132"/>
      <c r="CS59" s="132"/>
      <c r="CT59" s="132"/>
      <c r="CU59" s="132"/>
      <c r="CV59" s="132"/>
      <c r="CW59" s="132"/>
      <c r="CX59" s="132"/>
      <c r="CY59" s="132"/>
      <c r="CZ59" s="132"/>
      <c r="DA59" s="132"/>
      <c r="DB59" s="132"/>
      <c r="DC59" s="132"/>
      <c r="DD59" s="132"/>
      <c r="DE59" s="132"/>
      <c r="DF59" s="132"/>
      <c r="DG59" s="132"/>
      <c r="DH59" s="132"/>
      <c r="DI59" s="132"/>
      <c r="DJ59" s="132"/>
      <c r="DK59" s="132"/>
      <c r="DL59" s="132"/>
      <c r="DM59" s="132"/>
      <c r="DN59" s="132"/>
      <c r="DO59" s="132"/>
      <c r="DP59" s="132"/>
      <c r="DQ59" s="132"/>
      <c r="DR59" s="132"/>
      <c r="DS59" s="132"/>
      <c r="DT59" s="132"/>
      <c r="DU59" s="132"/>
      <c r="DV59" s="132"/>
      <c r="DW59" s="132"/>
      <c r="DX59" s="132"/>
      <c r="DY59" s="132"/>
      <c r="DZ59" s="132"/>
      <c r="EA59" s="132"/>
      <c r="EB59" s="132"/>
      <c r="EC59" s="132"/>
      <c r="ED59" s="182" t="str">
        <f>CONCATENATE("x",G59,"x",H59,"x",I59,"x",J59,"x",K59,"x",L59,"x",M59,"x",N59,"x",O59,"x",P59,"x",Q59,"x",R59,"x",S59,"x",T59,"x",U59,"x",V59,"x",W59,"x",X59,"x",Y59,"x",Z59,"x",AA59,"x",AB59,"x",AC59,"x",AD59,"x",AE59,"x",AF59,"x",AG59,"x",AH59,"x",AI59,"x",AJ59,"x",AK59,"x",AL59,"x",AM59,"x",AN59,"x",AO59,"x",AP59,"x",AQ59,"x",AR59,"x",AS59,"x",AT59,"x",AU59,"x",AV59,"x",AW59,"x",AX59,"x",AY59,"x",AZ59,"x",BA59,"x",BB59,"x",BC59,"x",BD59,"x",BE59,"x",BF59,"x",BG59,"x",BH59,"x",BI59,"x",BJ59,"x",BK59,"x",BL59,"x",BM59,"x",BN59,"x",BO59,"x",BP59,"x",BQ59,"x",BR59,"x",BS59,"x",BT59,"x",BU59,"x",BV59,"x",BW59,"x",BX59,"x",BY59,"x",BZ59,"x",CA59,"x",CB59,"x",CC59,"x",CD59,"x",CE59,"x",CF59,"x",CG59,"x",CH59,"x",CI59,"x",CJ59,"x",CK59,"x",CL59,"x",CM59,"x",CN59,"x",CO59,"x",CP59,"x",CQ59,"x",CR59,"x",CS59,"x",CT59,"x",CU59,"x",CV59,"x",CW59,"x",CX59,"x",CY59,"x",CZ59,"x",DA59,"x",DB59,"x",DC59,"x",DD59,"x",DE59,"x",DF59,"x",DG59,"x",DH59,"x",DI59,"x",DJ59,"x",DK59,"x",DL59,"x",DM59,"x",DN59,"x",DO59,"x",DP59,"x",DQ59,"x",DR59,"x",DS59,"x",DT59,"x",DU59,"x",DV59,"x",DW59,"x",DX59,"x",DY59,"x",DZ59,"x",EA59,"x",EB59,"x",EC59,"x")</f>
        <v>xxxxxxxxxxxxxxxxxxxxxxxxxxxxxxxxxxxxxxxxxxxxxxxxxxxxxxxxxxxxxxxxxxxxxxxxxxxxxxxxxxxxxxxxxxxxxxxxxxxxxxxxxxxxxxxxxxxxxxxxxxxxxxxx</v>
      </c>
    </row>
    <row r="60" spans="1:134" x14ac:dyDescent="0.25">
      <c r="A60" s="704">
        <v>2120</v>
      </c>
      <c r="B60" s="227" t="s">
        <v>186</v>
      </c>
      <c r="C60" s="874">
        <f>SUMPRODUCT(SUMIF('Subsidiary Trial Balance Input'!$A:$A,'Subsidiary TB Converter'!$G60:$EC60,'Subsidiary Trial Balance Input'!C:C))</f>
        <v>0</v>
      </c>
      <c r="D60" s="874">
        <f>SUMPRODUCT(SUMIF('Subsidiary Trial Balance Input'!$A:$A,'Subsidiary TB Converter'!$G60:$EC60,'Subsidiary Trial Balance Input'!D:D))</f>
        <v>0</v>
      </c>
      <c r="E60" s="874">
        <f>SUMPRODUCT(SUMIF('Subsidiary Trial Balance Input'!$A:$A,'Subsidiary TB Converter'!$G60:$EC60,'Subsidiary Trial Balance Input'!E:E))</f>
        <v>0</v>
      </c>
      <c r="F60" s="874"/>
      <c r="G60" s="670"/>
      <c r="H60" s="670"/>
      <c r="I60" s="670"/>
      <c r="J60" s="670"/>
      <c r="K60" s="670"/>
      <c r="L60" s="670"/>
      <c r="M60" s="670"/>
      <c r="N60" s="670"/>
      <c r="O60" s="670"/>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c r="AW60" s="132"/>
      <c r="AX60" s="132"/>
      <c r="AY60" s="132"/>
      <c r="AZ60" s="132"/>
      <c r="BA60" s="132"/>
      <c r="BB60" s="132"/>
      <c r="BC60" s="132"/>
      <c r="BD60" s="132"/>
      <c r="BE60" s="132"/>
      <c r="BF60" s="132"/>
      <c r="BG60" s="132"/>
      <c r="BH60" s="132"/>
      <c r="BI60" s="132"/>
      <c r="BJ60" s="132"/>
      <c r="BK60" s="132"/>
      <c r="BL60" s="132"/>
      <c r="BM60" s="132"/>
      <c r="BN60" s="132"/>
      <c r="BO60" s="132"/>
      <c r="BP60" s="132"/>
      <c r="BQ60" s="132"/>
      <c r="BR60" s="132"/>
      <c r="BS60" s="132"/>
      <c r="BT60" s="132"/>
      <c r="BU60" s="132"/>
      <c r="BV60" s="132"/>
      <c r="BW60" s="132"/>
      <c r="BX60" s="132"/>
      <c r="BY60" s="132"/>
      <c r="BZ60" s="132"/>
      <c r="CA60" s="132"/>
      <c r="CB60" s="132"/>
      <c r="CC60" s="132"/>
      <c r="CD60" s="132"/>
      <c r="CE60" s="132"/>
      <c r="CF60" s="132"/>
      <c r="CG60" s="132"/>
      <c r="CH60" s="132"/>
      <c r="CI60" s="132"/>
      <c r="CJ60" s="132"/>
      <c r="CK60" s="132"/>
      <c r="CL60" s="132"/>
      <c r="CM60" s="132"/>
      <c r="CN60" s="132"/>
      <c r="CO60" s="132"/>
      <c r="CP60" s="132"/>
      <c r="CQ60" s="132"/>
      <c r="CR60" s="132"/>
      <c r="CS60" s="132"/>
      <c r="CT60" s="132"/>
      <c r="CU60" s="132"/>
      <c r="CV60" s="132"/>
      <c r="CW60" s="132"/>
      <c r="CX60" s="132"/>
      <c r="CY60" s="132"/>
      <c r="CZ60" s="132"/>
      <c r="DA60" s="132"/>
      <c r="DB60" s="132"/>
      <c r="DC60" s="132"/>
      <c r="DD60" s="132"/>
      <c r="DE60" s="132"/>
      <c r="DF60" s="132"/>
      <c r="DG60" s="132"/>
      <c r="DH60" s="132"/>
      <c r="DI60" s="132"/>
      <c r="DJ60" s="132"/>
      <c r="DK60" s="132"/>
      <c r="DL60" s="132"/>
      <c r="DM60" s="132"/>
      <c r="DN60" s="132"/>
      <c r="DO60" s="132"/>
      <c r="DP60" s="132"/>
      <c r="DQ60" s="132"/>
      <c r="DR60" s="132"/>
      <c r="DS60" s="132"/>
      <c r="DT60" s="132"/>
      <c r="DU60" s="132"/>
      <c r="DV60" s="132"/>
      <c r="DW60" s="132"/>
      <c r="DX60" s="132"/>
      <c r="DY60" s="132"/>
      <c r="DZ60" s="132"/>
      <c r="EA60" s="132"/>
      <c r="EB60" s="132"/>
      <c r="EC60" s="132"/>
      <c r="ED60" s="182" t="str">
        <f t="shared" si="0"/>
        <v>xxxxxxxxxxxxxxxxxxxxxxxxxxxxxxxxxxxxxxxxxxxxxxxxxxxxxxxxxxxxxxxxxxxxxxxxxxxxxxxxxxxxxxxxxxxxxxxxxxxxxxxxxxxxxxxxxxxxxxxxxxxxxxxx</v>
      </c>
    </row>
    <row r="61" spans="1:134" ht="13" x14ac:dyDescent="0.25">
      <c r="A61" s="704">
        <v>2130</v>
      </c>
      <c r="B61" s="227" t="s">
        <v>187</v>
      </c>
      <c r="C61" s="874">
        <f>SUMPRODUCT(SUMIF('Subsidiary Trial Balance Input'!$A:$A,'Subsidiary TB Converter'!$G61:$EC61,'Subsidiary Trial Balance Input'!C:C))</f>
        <v>0</v>
      </c>
      <c r="D61" s="874">
        <f>SUMPRODUCT(SUMIF('Subsidiary Trial Balance Input'!$A:$A,'Subsidiary TB Converter'!$G61:$EC61,'Subsidiary Trial Balance Input'!D:D))</f>
        <v>0</v>
      </c>
      <c r="E61" s="874">
        <f>SUMPRODUCT(SUMIF('Subsidiary Trial Balance Input'!$A:$A,'Subsidiary TB Converter'!$G61:$EC61,'Subsidiary Trial Balance Input'!E:E))</f>
        <v>0</v>
      </c>
      <c r="F61" s="874"/>
      <c r="G61" s="670"/>
      <c r="H61" s="613"/>
      <c r="I61" s="613"/>
      <c r="J61" s="613"/>
      <c r="K61" s="613"/>
      <c r="L61" s="613"/>
      <c r="M61" s="613"/>
      <c r="N61" s="613"/>
      <c r="O61" s="613"/>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132"/>
      <c r="AZ61" s="132"/>
      <c r="BA61" s="132"/>
      <c r="BB61" s="132"/>
      <c r="BC61" s="132"/>
      <c r="BD61" s="132"/>
      <c r="BE61" s="132"/>
      <c r="BF61" s="132"/>
      <c r="BG61" s="132"/>
      <c r="BH61" s="132"/>
      <c r="BI61" s="132"/>
      <c r="BJ61" s="132"/>
      <c r="BK61" s="132"/>
      <c r="BL61" s="132"/>
      <c r="BM61" s="132"/>
      <c r="BN61" s="132"/>
      <c r="BO61" s="132"/>
      <c r="BP61" s="132"/>
      <c r="BQ61" s="132"/>
      <c r="BR61" s="132"/>
      <c r="BS61" s="132"/>
      <c r="BT61" s="132"/>
      <c r="BU61" s="132"/>
      <c r="BV61" s="132"/>
      <c r="BW61" s="132"/>
      <c r="BX61" s="132"/>
      <c r="BY61" s="132"/>
      <c r="BZ61" s="132"/>
      <c r="CA61" s="132"/>
      <c r="CB61" s="132"/>
      <c r="CC61" s="132"/>
      <c r="CD61" s="132"/>
      <c r="CE61" s="132"/>
      <c r="CF61" s="132"/>
      <c r="CG61" s="132"/>
      <c r="CH61" s="132"/>
      <c r="CI61" s="132"/>
      <c r="CJ61" s="132"/>
      <c r="CK61" s="132"/>
      <c r="CL61" s="132"/>
      <c r="CM61" s="132"/>
      <c r="CN61" s="132"/>
      <c r="CO61" s="132"/>
      <c r="CP61" s="132"/>
      <c r="CQ61" s="132"/>
      <c r="CR61" s="132"/>
      <c r="CS61" s="132"/>
      <c r="CT61" s="132"/>
      <c r="CU61" s="132"/>
      <c r="CV61" s="132"/>
      <c r="CW61" s="132"/>
      <c r="CX61" s="132"/>
      <c r="CY61" s="132"/>
      <c r="CZ61" s="132"/>
      <c r="DA61" s="132"/>
      <c r="DB61" s="132"/>
      <c r="DC61" s="132"/>
      <c r="DD61" s="132"/>
      <c r="DE61" s="132"/>
      <c r="DF61" s="132"/>
      <c r="DG61" s="132"/>
      <c r="DH61" s="132"/>
      <c r="DI61" s="132"/>
      <c r="DJ61" s="132"/>
      <c r="DK61" s="132"/>
      <c r="DL61" s="132"/>
      <c r="DM61" s="132"/>
      <c r="DN61" s="132"/>
      <c r="DO61" s="132"/>
      <c r="DP61" s="132"/>
      <c r="DQ61" s="132"/>
      <c r="DR61" s="132"/>
      <c r="DS61" s="132"/>
      <c r="DT61" s="132"/>
      <c r="DU61" s="132"/>
      <c r="DV61" s="132"/>
      <c r="DW61" s="132"/>
      <c r="DX61" s="132"/>
      <c r="DY61" s="132"/>
      <c r="DZ61" s="132"/>
      <c r="EA61" s="132"/>
      <c r="EB61" s="132"/>
      <c r="EC61" s="132"/>
      <c r="ED61" s="182" t="str">
        <f t="shared" si="0"/>
        <v>xxxxxxxxxxxxxxxxxxxxxxxxxxxxxxxxxxxxxxxxxxxxxxxxxxxxxxxxxxxxxxxxxxxxxxxxxxxxxxxxxxxxxxxxxxxxxxxxxxxxxxxxxxxxxxxxxxxxxxxxxxxxxxxx</v>
      </c>
    </row>
    <row r="62" spans="1:134" x14ac:dyDescent="0.25">
      <c r="A62" s="704">
        <v>2136</v>
      </c>
      <c r="B62" s="60" t="s">
        <v>131</v>
      </c>
      <c r="C62" s="874">
        <f>SUMPRODUCT(SUMIF('Subsidiary Trial Balance Input'!$A:$A,'Subsidiary TB Converter'!$G62:$EC62,'Subsidiary Trial Balance Input'!C:C))</f>
        <v>0</v>
      </c>
      <c r="D62" s="874">
        <f>SUMPRODUCT(SUMIF('Subsidiary Trial Balance Input'!$A:$A,'Subsidiary TB Converter'!$G62:$EC62,'Subsidiary Trial Balance Input'!D:D))</f>
        <v>0</v>
      </c>
      <c r="E62" s="874">
        <f>SUMPRODUCT(SUMIF('Subsidiary Trial Balance Input'!$A:$A,'Subsidiary TB Converter'!$G62:$EC62,'Subsidiary Trial Balance Input'!E:E))</f>
        <v>0</v>
      </c>
      <c r="F62" s="874"/>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c r="AW62" s="132"/>
      <c r="AX62" s="132"/>
      <c r="AY62" s="132"/>
      <c r="AZ62" s="132"/>
      <c r="BA62" s="132"/>
      <c r="BB62" s="132"/>
      <c r="BC62" s="132"/>
      <c r="BD62" s="132"/>
      <c r="BE62" s="132"/>
      <c r="BF62" s="132"/>
      <c r="BG62" s="132"/>
      <c r="BH62" s="132"/>
      <c r="BI62" s="132"/>
      <c r="BJ62" s="132"/>
      <c r="BK62" s="132"/>
      <c r="BL62" s="132"/>
      <c r="BM62" s="132"/>
      <c r="BN62" s="132"/>
      <c r="BO62" s="132"/>
      <c r="BP62" s="132"/>
      <c r="BQ62" s="132"/>
      <c r="BR62" s="132"/>
      <c r="BS62" s="132"/>
      <c r="BT62" s="132"/>
      <c r="BU62" s="132"/>
      <c r="BV62" s="132"/>
      <c r="BW62" s="132"/>
      <c r="BX62" s="132"/>
      <c r="BY62" s="132"/>
      <c r="BZ62" s="132"/>
      <c r="CA62" s="132"/>
      <c r="CB62" s="132"/>
      <c r="CC62" s="132"/>
      <c r="CD62" s="132"/>
      <c r="CE62" s="132"/>
      <c r="CF62" s="132"/>
      <c r="CG62" s="132"/>
      <c r="CH62" s="132"/>
      <c r="CI62" s="132"/>
      <c r="CJ62" s="132"/>
      <c r="CK62" s="132"/>
      <c r="CL62" s="132"/>
      <c r="CM62" s="132"/>
      <c r="CN62" s="132"/>
      <c r="CO62" s="132"/>
      <c r="CP62" s="132"/>
      <c r="CQ62" s="132"/>
      <c r="CR62" s="132"/>
      <c r="CS62" s="132"/>
      <c r="CT62" s="132"/>
      <c r="CU62" s="132"/>
      <c r="CV62" s="132"/>
      <c r="CW62" s="132"/>
      <c r="CX62" s="132"/>
      <c r="CY62" s="132"/>
      <c r="CZ62" s="132"/>
      <c r="DA62" s="132"/>
      <c r="DB62" s="132"/>
      <c r="DC62" s="132"/>
      <c r="DD62" s="132"/>
      <c r="DE62" s="132"/>
      <c r="DF62" s="132"/>
      <c r="DG62" s="132"/>
      <c r="DH62" s="132"/>
      <c r="DI62" s="132"/>
      <c r="DJ62" s="132"/>
      <c r="DK62" s="132"/>
      <c r="DL62" s="132"/>
      <c r="DM62" s="132"/>
      <c r="DN62" s="132"/>
      <c r="DO62" s="132"/>
      <c r="DP62" s="132"/>
      <c r="DQ62" s="132"/>
      <c r="DR62" s="132"/>
      <c r="DS62" s="132"/>
      <c r="DT62" s="132"/>
      <c r="DU62" s="132"/>
      <c r="DV62" s="132"/>
      <c r="DW62" s="132"/>
      <c r="DX62" s="132"/>
      <c r="DY62" s="132"/>
      <c r="DZ62" s="132"/>
      <c r="EA62" s="132"/>
      <c r="EB62" s="132"/>
      <c r="EC62" s="132"/>
      <c r="ED62" s="182" t="str">
        <f t="shared" si="0"/>
        <v>xxxxxxxxxxxxxxxxxxxxxxxxxxxxxxxxxxxxxxxxxxxxxxxxxxxxxxxxxxxxxxxxxxxxxxxxxxxxxxxxxxxxxxxxxxxxxxxxxxxxxxxxxxxxxxxxxxxxxxxxxxxxxxxx</v>
      </c>
    </row>
    <row r="63" spans="1:134" x14ac:dyDescent="0.25">
      <c r="A63" s="704">
        <v>2170</v>
      </c>
      <c r="B63" s="227" t="s">
        <v>188</v>
      </c>
      <c r="C63" s="874">
        <f>SUMPRODUCT(SUMIF('Subsidiary Trial Balance Input'!$A:$A,'Subsidiary TB Converter'!$G63:$EC63,'Subsidiary Trial Balance Input'!C:C))</f>
        <v>0</v>
      </c>
      <c r="D63" s="874">
        <f>SUMPRODUCT(SUMIF('Subsidiary Trial Balance Input'!$A:$A,'Subsidiary TB Converter'!$G63:$EC63,'Subsidiary Trial Balance Input'!D:D))</f>
        <v>0</v>
      </c>
      <c r="E63" s="874">
        <f>SUMPRODUCT(SUMIF('Subsidiary Trial Balance Input'!$A:$A,'Subsidiary TB Converter'!$G63:$EC63,'Subsidiary Trial Balance Input'!E:E))</f>
        <v>0</v>
      </c>
      <c r="F63" s="874"/>
      <c r="G63" s="670"/>
      <c r="H63" s="670"/>
      <c r="I63" s="670"/>
      <c r="J63" s="670"/>
      <c r="K63" s="670"/>
      <c r="L63" s="670"/>
      <c r="M63" s="670"/>
      <c r="N63" s="670"/>
      <c r="O63" s="670"/>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c r="AN63" s="132"/>
      <c r="AO63" s="132"/>
      <c r="AP63" s="132"/>
      <c r="AQ63" s="132"/>
      <c r="AR63" s="132"/>
      <c r="AS63" s="132"/>
      <c r="AT63" s="132"/>
      <c r="AU63" s="132"/>
      <c r="AV63" s="132"/>
      <c r="AW63" s="132"/>
      <c r="AX63" s="132"/>
      <c r="AY63" s="132"/>
      <c r="AZ63" s="132"/>
      <c r="BA63" s="132"/>
      <c r="BB63" s="132"/>
      <c r="BC63" s="132"/>
      <c r="BD63" s="132"/>
      <c r="BE63" s="132"/>
      <c r="BF63" s="132"/>
      <c r="BG63" s="132"/>
      <c r="BH63" s="132"/>
      <c r="BI63" s="132"/>
      <c r="BJ63" s="132"/>
      <c r="BK63" s="132"/>
      <c r="BL63" s="132"/>
      <c r="BM63" s="132"/>
      <c r="BN63" s="132"/>
      <c r="BO63" s="132"/>
      <c r="BP63" s="132"/>
      <c r="BQ63" s="132"/>
      <c r="BR63" s="132"/>
      <c r="BS63" s="132"/>
      <c r="BT63" s="132"/>
      <c r="BU63" s="132"/>
      <c r="BV63" s="132"/>
      <c r="BW63" s="132"/>
      <c r="BX63" s="132"/>
      <c r="BY63" s="132"/>
      <c r="BZ63" s="132"/>
      <c r="CA63" s="132"/>
      <c r="CB63" s="132"/>
      <c r="CC63" s="132"/>
      <c r="CD63" s="132"/>
      <c r="CE63" s="132"/>
      <c r="CF63" s="132"/>
      <c r="CG63" s="132"/>
      <c r="CH63" s="132"/>
      <c r="CI63" s="132"/>
      <c r="CJ63" s="132"/>
      <c r="CK63" s="132"/>
      <c r="CL63" s="132"/>
      <c r="CM63" s="132"/>
      <c r="CN63" s="132"/>
      <c r="CO63" s="132"/>
      <c r="CP63" s="132"/>
      <c r="CQ63" s="132"/>
      <c r="CR63" s="132"/>
      <c r="CS63" s="132"/>
      <c r="CT63" s="132"/>
      <c r="CU63" s="132"/>
      <c r="CV63" s="132"/>
      <c r="CW63" s="132"/>
      <c r="CX63" s="132"/>
      <c r="CY63" s="132"/>
      <c r="CZ63" s="132"/>
      <c r="DA63" s="132"/>
      <c r="DB63" s="132"/>
      <c r="DC63" s="132"/>
      <c r="DD63" s="132"/>
      <c r="DE63" s="132"/>
      <c r="DF63" s="132"/>
      <c r="DG63" s="132"/>
      <c r="DH63" s="132"/>
      <c r="DI63" s="132"/>
      <c r="DJ63" s="132"/>
      <c r="DK63" s="132"/>
      <c r="DL63" s="132"/>
      <c r="DM63" s="132"/>
      <c r="DN63" s="132"/>
      <c r="DO63" s="132"/>
      <c r="DP63" s="132"/>
      <c r="DQ63" s="132"/>
      <c r="DR63" s="132"/>
      <c r="DS63" s="132"/>
      <c r="DT63" s="132"/>
      <c r="DU63" s="132"/>
      <c r="DV63" s="132"/>
      <c r="DW63" s="132"/>
      <c r="DX63" s="132"/>
      <c r="DY63" s="132"/>
      <c r="DZ63" s="132"/>
      <c r="EA63" s="132"/>
      <c r="EB63" s="132"/>
      <c r="EC63" s="132"/>
      <c r="ED63" s="182" t="str">
        <f t="shared" si="0"/>
        <v>xxxxxxxxxxxxxxxxxxxxxxxxxxxxxxxxxxxxxxxxxxxxxxxxxxxxxxxxxxxxxxxxxxxxxxxxxxxxxxxxxxxxxxxxxxxxxxxxxxxxxxxxxxxxxxxxxxxxxxxxxxxxxxxx</v>
      </c>
    </row>
    <row r="64" spans="1:134" x14ac:dyDescent="0.25">
      <c r="A64" s="704">
        <v>2155</v>
      </c>
      <c r="B64" s="227" t="s">
        <v>189</v>
      </c>
      <c r="C64" s="874">
        <f>SUMPRODUCT(SUMIF('Subsidiary Trial Balance Input'!$A:$A,'Subsidiary TB Converter'!$G64:$EC64,'Subsidiary Trial Balance Input'!C:C))</f>
        <v>0</v>
      </c>
      <c r="D64" s="874">
        <f>SUMPRODUCT(SUMIF('Subsidiary Trial Balance Input'!$A:$A,'Subsidiary TB Converter'!$G64:$EC64,'Subsidiary Trial Balance Input'!D:D))</f>
        <v>0</v>
      </c>
      <c r="E64" s="874">
        <f>SUMPRODUCT(SUMIF('Subsidiary Trial Balance Input'!$A:$A,'Subsidiary TB Converter'!$G64:$EC64,'Subsidiary Trial Balance Input'!E:E))</f>
        <v>0</v>
      </c>
      <c r="F64" s="874"/>
      <c r="G64" s="670"/>
      <c r="H64" s="670"/>
      <c r="I64" s="670"/>
      <c r="J64" s="670"/>
      <c r="K64" s="670"/>
      <c r="L64" s="670"/>
      <c r="M64" s="670"/>
      <c r="N64" s="670"/>
      <c r="O64" s="670"/>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c r="AP64" s="132"/>
      <c r="AQ64" s="132"/>
      <c r="AR64" s="132"/>
      <c r="AS64" s="132"/>
      <c r="AT64" s="132"/>
      <c r="AU64" s="132"/>
      <c r="AV64" s="132"/>
      <c r="AW64" s="132"/>
      <c r="AX64" s="132"/>
      <c r="AY64" s="132"/>
      <c r="AZ64" s="132"/>
      <c r="BA64" s="132"/>
      <c r="BB64" s="132"/>
      <c r="BC64" s="132"/>
      <c r="BD64" s="132"/>
      <c r="BE64" s="132"/>
      <c r="BF64" s="132"/>
      <c r="BG64" s="132"/>
      <c r="BH64" s="132"/>
      <c r="BI64" s="132"/>
      <c r="BJ64" s="132"/>
      <c r="BK64" s="132"/>
      <c r="BL64" s="132"/>
      <c r="BM64" s="132"/>
      <c r="BN64" s="132"/>
      <c r="BO64" s="132"/>
      <c r="BP64" s="132"/>
      <c r="BQ64" s="132"/>
      <c r="BR64" s="132"/>
      <c r="BS64" s="132"/>
      <c r="BT64" s="132"/>
      <c r="BU64" s="132"/>
      <c r="BV64" s="132"/>
      <c r="BW64" s="132"/>
      <c r="BX64" s="132"/>
      <c r="BY64" s="132"/>
      <c r="BZ64" s="132"/>
      <c r="CA64" s="132"/>
      <c r="CB64" s="132"/>
      <c r="CC64" s="132"/>
      <c r="CD64" s="132"/>
      <c r="CE64" s="132"/>
      <c r="CF64" s="132"/>
      <c r="CG64" s="132"/>
      <c r="CH64" s="132"/>
      <c r="CI64" s="132"/>
      <c r="CJ64" s="132"/>
      <c r="CK64" s="132"/>
      <c r="CL64" s="132"/>
      <c r="CM64" s="132"/>
      <c r="CN64" s="132"/>
      <c r="CO64" s="132"/>
      <c r="CP64" s="132"/>
      <c r="CQ64" s="132"/>
      <c r="CR64" s="132"/>
      <c r="CS64" s="132"/>
      <c r="CT64" s="132"/>
      <c r="CU64" s="132"/>
      <c r="CV64" s="132"/>
      <c r="CW64" s="132"/>
      <c r="CX64" s="132"/>
      <c r="CY64" s="132"/>
      <c r="CZ64" s="132"/>
      <c r="DA64" s="132"/>
      <c r="DB64" s="132"/>
      <c r="DC64" s="132"/>
      <c r="DD64" s="132"/>
      <c r="DE64" s="132"/>
      <c r="DF64" s="132"/>
      <c r="DG64" s="132"/>
      <c r="DH64" s="132"/>
      <c r="DI64" s="132"/>
      <c r="DJ64" s="132"/>
      <c r="DK64" s="132"/>
      <c r="DL64" s="132"/>
      <c r="DM64" s="132"/>
      <c r="DN64" s="132"/>
      <c r="DO64" s="132"/>
      <c r="DP64" s="132"/>
      <c r="DQ64" s="132"/>
      <c r="DR64" s="132"/>
      <c r="DS64" s="132"/>
      <c r="DT64" s="132"/>
      <c r="DU64" s="132"/>
      <c r="DV64" s="132"/>
      <c r="DW64" s="132"/>
      <c r="DX64" s="132"/>
      <c r="DY64" s="132"/>
      <c r="DZ64" s="132"/>
      <c r="EA64" s="132"/>
      <c r="EB64" s="132"/>
      <c r="EC64" s="132"/>
      <c r="ED64" s="182" t="str">
        <f t="shared" si="0"/>
        <v>xxxxxxxxxxxxxxxxxxxxxxxxxxxxxxxxxxxxxxxxxxxxxxxxxxxxxxxxxxxxxxxxxxxxxxxxxxxxxxxxxxxxxxxxxxxxxxxxxxxxxxxxxxxxxxxxxxxxxxxxxxxxxxxx</v>
      </c>
    </row>
    <row r="65" spans="1:134" x14ac:dyDescent="0.25">
      <c r="A65" s="704">
        <v>2160</v>
      </c>
      <c r="B65" s="227" t="s">
        <v>190</v>
      </c>
      <c r="C65" s="874">
        <f>SUMPRODUCT(SUMIF('Subsidiary Trial Balance Input'!$A:$A,'Subsidiary TB Converter'!$G65:$EC65,'Subsidiary Trial Balance Input'!C:C))</f>
        <v>0</v>
      </c>
      <c r="D65" s="874">
        <f>SUMPRODUCT(SUMIF('Subsidiary Trial Balance Input'!$A:$A,'Subsidiary TB Converter'!$G65:$EC65,'Subsidiary Trial Balance Input'!D:D))</f>
        <v>0</v>
      </c>
      <c r="E65" s="874">
        <f>SUMPRODUCT(SUMIF('Subsidiary Trial Balance Input'!$A:$A,'Subsidiary TB Converter'!$G65:$EC65,'Subsidiary Trial Balance Input'!E:E))</f>
        <v>0</v>
      </c>
      <c r="F65" s="874"/>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J65" s="132"/>
      <c r="BK65" s="132"/>
      <c r="BL65" s="132"/>
      <c r="BM65" s="132"/>
      <c r="BN65" s="132"/>
      <c r="BO65" s="132"/>
      <c r="BP65" s="132"/>
      <c r="BQ65" s="132"/>
      <c r="BR65" s="132"/>
      <c r="BS65" s="132"/>
      <c r="BT65" s="132"/>
      <c r="BU65" s="132"/>
      <c r="BV65" s="132"/>
      <c r="BW65" s="132"/>
      <c r="BX65" s="132"/>
      <c r="BY65" s="132"/>
      <c r="BZ65" s="132"/>
      <c r="CA65" s="132"/>
      <c r="CB65" s="132"/>
      <c r="CC65" s="132"/>
      <c r="CD65" s="132"/>
      <c r="CE65" s="132"/>
      <c r="CF65" s="132"/>
      <c r="CG65" s="132"/>
      <c r="CH65" s="132"/>
      <c r="CI65" s="132"/>
      <c r="CJ65" s="132"/>
      <c r="CK65" s="132"/>
      <c r="CL65" s="132"/>
      <c r="CM65" s="132"/>
      <c r="CN65" s="132"/>
      <c r="CO65" s="132"/>
      <c r="CP65" s="132"/>
      <c r="CQ65" s="132"/>
      <c r="CR65" s="132"/>
      <c r="CS65" s="132"/>
      <c r="CT65" s="132"/>
      <c r="CU65" s="132"/>
      <c r="CV65" s="132"/>
      <c r="CW65" s="132"/>
      <c r="CX65" s="132"/>
      <c r="CY65" s="132"/>
      <c r="CZ65" s="132"/>
      <c r="DA65" s="132"/>
      <c r="DB65" s="132"/>
      <c r="DC65" s="132"/>
      <c r="DD65" s="132"/>
      <c r="DE65" s="132"/>
      <c r="DF65" s="132"/>
      <c r="DG65" s="132"/>
      <c r="DH65" s="132"/>
      <c r="DI65" s="132"/>
      <c r="DJ65" s="132"/>
      <c r="DK65" s="132"/>
      <c r="DL65" s="132"/>
      <c r="DM65" s="132"/>
      <c r="DN65" s="132"/>
      <c r="DO65" s="132"/>
      <c r="DP65" s="132"/>
      <c r="DQ65" s="132"/>
      <c r="DR65" s="132"/>
      <c r="DS65" s="132"/>
      <c r="DT65" s="132"/>
      <c r="DU65" s="132"/>
      <c r="DV65" s="132"/>
      <c r="DW65" s="132"/>
      <c r="DX65" s="132"/>
      <c r="DY65" s="132"/>
      <c r="DZ65" s="132"/>
      <c r="EA65" s="132"/>
      <c r="EB65" s="132"/>
      <c r="EC65" s="132"/>
      <c r="ED65" s="182" t="str">
        <f t="shared" si="0"/>
        <v>xxxxxxxxxxxxxxxxxxxxxxxxxxxxxxxxxxxxxxxxxxxxxxxxxxxxxxxxxxxxxxxxxxxxxxxxxxxxxxxxxxxxxxxxxxxxxxxxxxxxxxxxxxxxxxxxxxxxxxxxxxxxxxxx</v>
      </c>
    </row>
    <row r="66" spans="1:134" x14ac:dyDescent="0.25">
      <c r="A66" s="704">
        <v>2180</v>
      </c>
      <c r="B66" s="227" t="s">
        <v>181</v>
      </c>
      <c r="C66" s="874">
        <f>SUMPRODUCT(SUMIF('Subsidiary Trial Balance Input'!$A:$A,'Subsidiary TB Converter'!$G66:$EC66,'Subsidiary Trial Balance Input'!C:C))</f>
        <v>0</v>
      </c>
      <c r="D66" s="874">
        <f>SUMPRODUCT(SUMIF('Subsidiary Trial Balance Input'!$A:$A,'Subsidiary TB Converter'!$G66:$EC66,'Subsidiary Trial Balance Input'!D:D))</f>
        <v>0</v>
      </c>
      <c r="E66" s="874">
        <f>SUMPRODUCT(SUMIF('Subsidiary Trial Balance Input'!$A:$A,'Subsidiary TB Converter'!$G66:$EC66,'Subsidiary Trial Balance Input'!E:E))</f>
        <v>0</v>
      </c>
      <c r="F66" s="874"/>
      <c r="G66" s="670"/>
      <c r="H66" s="670"/>
      <c r="I66" s="670"/>
      <c r="J66" s="670"/>
      <c r="K66" s="670"/>
      <c r="L66" s="670"/>
      <c r="M66" s="670"/>
      <c r="N66" s="670"/>
      <c r="O66" s="670"/>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c r="AP66" s="132"/>
      <c r="AQ66" s="132"/>
      <c r="AR66" s="132"/>
      <c r="AS66" s="132"/>
      <c r="AT66" s="132"/>
      <c r="AU66" s="132"/>
      <c r="AV66" s="132"/>
      <c r="AW66" s="132"/>
      <c r="AX66" s="132"/>
      <c r="AY66" s="132"/>
      <c r="AZ66" s="132"/>
      <c r="BA66" s="132"/>
      <c r="BB66" s="132"/>
      <c r="BC66" s="132"/>
      <c r="BD66" s="132"/>
      <c r="BE66" s="132"/>
      <c r="BF66" s="132"/>
      <c r="BG66" s="132"/>
      <c r="BH66" s="132"/>
      <c r="BI66" s="132"/>
      <c r="BJ66" s="132"/>
      <c r="BK66" s="132"/>
      <c r="BL66" s="132"/>
      <c r="BM66" s="132"/>
      <c r="BN66" s="132"/>
      <c r="BO66" s="132"/>
      <c r="BP66" s="132"/>
      <c r="BQ66" s="132"/>
      <c r="BR66" s="132"/>
      <c r="BS66" s="132"/>
      <c r="BT66" s="132"/>
      <c r="BU66" s="132"/>
      <c r="BV66" s="132"/>
      <c r="BW66" s="132"/>
      <c r="BX66" s="132"/>
      <c r="BY66" s="132"/>
      <c r="BZ66" s="132"/>
      <c r="CA66" s="132"/>
      <c r="CB66" s="132"/>
      <c r="CC66" s="132"/>
      <c r="CD66" s="132"/>
      <c r="CE66" s="132"/>
      <c r="CF66" s="132"/>
      <c r="CG66" s="132"/>
      <c r="CH66" s="132"/>
      <c r="CI66" s="132"/>
      <c r="CJ66" s="132"/>
      <c r="CK66" s="132"/>
      <c r="CL66" s="132"/>
      <c r="CM66" s="132"/>
      <c r="CN66" s="132"/>
      <c r="CO66" s="132"/>
      <c r="CP66" s="132"/>
      <c r="CQ66" s="132"/>
      <c r="CR66" s="132"/>
      <c r="CS66" s="132"/>
      <c r="CT66" s="132"/>
      <c r="CU66" s="132"/>
      <c r="CV66" s="132"/>
      <c r="CW66" s="132"/>
      <c r="CX66" s="132"/>
      <c r="CY66" s="132"/>
      <c r="CZ66" s="132"/>
      <c r="DA66" s="132"/>
      <c r="DB66" s="132"/>
      <c r="DC66" s="132"/>
      <c r="DD66" s="132"/>
      <c r="DE66" s="132"/>
      <c r="DF66" s="132"/>
      <c r="DG66" s="132"/>
      <c r="DH66" s="132"/>
      <c r="DI66" s="132"/>
      <c r="DJ66" s="132"/>
      <c r="DK66" s="132"/>
      <c r="DL66" s="132"/>
      <c r="DM66" s="132"/>
      <c r="DN66" s="132"/>
      <c r="DO66" s="132"/>
      <c r="DP66" s="132"/>
      <c r="DQ66" s="132"/>
      <c r="DR66" s="132"/>
      <c r="DS66" s="132"/>
      <c r="DT66" s="132"/>
      <c r="DU66" s="132"/>
      <c r="DV66" s="132"/>
      <c r="DW66" s="132"/>
      <c r="DX66" s="132"/>
      <c r="DY66" s="132"/>
      <c r="DZ66" s="132"/>
      <c r="EA66" s="132"/>
      <c r="EB66" s="132"/>
      <c r="EC66" s="132"/>
      <c r="ED66" s="182" t="str">
        <f t="shared" si="0"/>
        <v>xxxxxxxxxxxxxxxxxxxxxxxxxxxxxxxxxxxxxxxxxxxxxxxxxxxxxxxxxxxxxxxxxxxxxxxxxxxxxxxxxxxxxxxxxxxxxxxxxxxxxxxxxxxxxxxxxxxxxxxxxxxxxxxx</v>
      </c>
    </row>
    <row r="67" spans="1:134" x14ac:dyDescent="0.25">
      <c r="A67" s="704">
        <v>2195</v>
      </c>
      <c r="B67" s="227" t="s">
        <v>132</v>
      </c>
      <c r="C67" s="874">
        <f>SUMPRODUCT(SUMIF('Subsidiary Trial Balance Input'!$A:$A,'Subsidiary TB Converter'!$G67:$EC67,'Subsidiary Trial Balance Input'!C:C))</f>
        <v>0</v>
      </c>
      <c r="D67" s="874">
        <f>SUMPRODUCT(SUMIF('Subsidiary Trial Balance Input'!$A:$A,'Subsidiary TB Converter'!$G67:$EC67,'Subsidiary Trial Balance Input'!D:D))</f>
        <v>0</v>
      </c>
      <c r="E67" s="874">
        <f>SUMPRODUCT(SUMIF('Subsidiary Trial Balance Input'!$A:$A,'Subsidiary TB Converter'!$G67:$EC67,'Subsidiary Trial Balance Input'!E:E))</f>
        <v>0</v>
      </c>
      <c r="F67" s="874"/>
      <c r="G67" s="670"/>
      <c r="H67" s="670"/>
      <c r="I67" s="670"/>
      <c r="J67" s="670"/>
      <c r="K67" s="670"/>
      <c r="L67" s="670"/>
      <c r="M67" s="670"/>
      <c r="N67" s="670"/>
      <c r="O67" s="670"/>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c r="AP67" s="132"/>
      <c r="AQ67" s="132"/>
      <c r="AR67" s="132"/>
      <c r="AS67" s="132"/>
      <c r="AT67" s="132"/>
      <c r="AU67" s="132"/>
      <c r="AV67" s="132"/>
      <c r="AW67" s="132"/>
      <c r="AX67" s="132"/>
      <c r="AY67" s="132"/>
      <c r="AZ67" s="132"/>
      <c r="BA67" s="132"/>
      <c r="BB67" s="132"/>
      <c r="BC67" s="132"/>
      <c r="BD67" s="132"/>
      <c r="BE67" s="132"/>
      <c r="BF67" s="132"/>
      <c r="BG67" s="132"/>
      <c r="BH67" s="132"/>
      <c r="BI67" s="132"/>
      <c r="BJ67" s="132"/>
      <c r="BK67" s="132"/>
      <c r="BL67" s="132"/>
      <c r="BM67" s="132"/>
      <c r="BN67" s="132"/>
      <c r="BO67" s="132"/>
      <c r="BP67" s="132"/>
      <c r="BQ67" s="132"/>
      <c r="BR67" s="132"/>
      <c r="BS67" s="132"/>
      <c r="BT67" s="132"/>
      <c r="BU67" s="132"/>
      <c r="BV67" s="132"/>
      <c r="BW67" s="132"/>
      <c r="BX67" s="132"/>
      <c r="BY67" s="132"/>
      <c r="BZ67" s="132"/>
      <c r="CA67" s="132"/>
      <c r="CB67" s="132"/>
      <c r="CC67" s="132"/>
      <c r="CD67" s="132"/>
      <c r="CE67" s="132"/>
      <c r="CF67" s="132"/>
      <c r="CG67" s="132"/>
      <c r="CH67" s="132"/>
      <c r="CI67" s="132"/>
      <c r="CJ67" s="132"/>
      <c r="CK67" s="132"/>
      <c r="CL67" s="132"/>
      <c r="CM67" s="132"/>
      <c r="CN67" s="132"/>
      <c r="CO67" s="132"/>
      <c r="CP67" s="132"/>
      <c r="CQ67" s="132"/>
      <c r="CR67" s="132"/>
      <c r="CS67" s="132"/>
      <c r="CT67" s="132"/>
      <c r="CU67" s="132"/>
      <c r="CV67" s="132"/>
      <c r="CW67" s="132"/>
      <c r="CX67" s="132"/>
      <c r="CY67" s="132"/>
      <c r="CZ67" s="132"/>
      <c r="DA67" s="132"/>
      <c r="DB67" s="132"/>
      <c r="DC67" s="132"/>
      <c r="DD67" s="132"/>
      <c r="DE67" s="132"/>
      <c r="DF67" s="132"/>
      <c r="DG67" s="132"/>
      <c r="DH67" s="132"/>
      <c r="DI67" s="132"/>
      <c r="DJ67" s="132"/>
      <c r="DK67" s="132"/>
      <c r="DL67" s="132"/>
      <c r="DM67" s="132"/>
      <c r="DN67" s="132"/>
      <c r="DO67" s="132"/>
      <c r="DP67" s="132"/>
      <c r="DQ67" s="132"/>
      <c r="DR67" s="132"/>
      <c r="DS67" s="132"/>
      <c r="DT67" s="132"/>
      <c r="DU67" s="132"/>
      <c r="DV67" s="132"/>
      <c r="DW67" s="132"/>
      <c r="DX67" s="132"/>
      <c r="DY67" s="132"/>
      <c r="DZ67" s="132"/>
      <c r="EA67" s="132"/>
      <c r="EB67" s="132"/>
      <c r="EC67" s="132"/>
      <c r="ED67" s="182" t="str">
        <f t="shared" si="0"/>
        <v>xxxxxxxxxxxxxxxxxxxxxxxxxxxxxxxxxxxxxxxxxxxxxxxxxxxxxxxxxxxxxxxxxxxxxxxxxxxxxxxxxxxxxxxxxxxxxxxxxxxxxxxxxxxxxxxxxxxxxxxxxxxxxxxx</v>
      </c>
    </row>
    <row r="68" spans="1:134" x14ac:dyDescent="0.25">
      <c r="A68" s="704">
        <v>2196</v>
      </c>
      <c r="B68" s="227" t="s">
        <v>124</v>
      </c>
      <c r="C68" s="874">
        <f>SUMPRODUCT(SUMIF('Subsidiary Trial Balance Input'!$A:$A,'Subsidiary TB Converter'!$G68:$EC68,'Subsidiary Trial Balance Input'!C:C))</f>
        <v>0</v>
      </c>
      <c r="D68" s="874">
        <f>SUMPRODUCT(SUMIF('Subsidiary Trial Balance Input'!$A:$A,'Subsidiary TB Converter'!$G68:$EC68,'Subsidiary Trial Balance Input'!D:D))</f>
        <v>0</v>
      </c>
      <c r="E68" s="874">
        <f>SUMPRODUCT(SUMIF('Subsidiary Trial Balance Input'!$A:$A,'Subsidiary TB Converter'!$G68:$EC68,'Subsidiary Trial Balance Input'!E:E))</f>
        <v>0</v>
      </c>
      <c r="F68" s="874"/>
      <c r="G68" s="670"/>
      <c r="H68" s="670"/>
      <c r="I68" s="670"/>
      <c r="J68" s="670"/>
      <c r="K68" s="670"/>
      <c r="L68" s="670"/>
      <c r="M68" s="670"/>
      <c r="N68" s="670"/>
      <c r="O68" s="670"/>
      <c r="P68" s="132"/>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2"/>
      <c r="AN68" s="132"/>
      <c r="AO68" s="132"/>
      <c r="AP68" s="132"/>
      <c r="AQ68" s="132"/>
      <c r="AR68" s="132"/>
      <c r="AS68" s="132"/>
      <c r="AT68" s="132"/>
      <c r="AU68" s="132"/>
      <c r="AV68" s="132"/>
      <c r="AW68" s="132"/>
      <c r="AX68" s="132"/>
      <c r="AY68" s="132"/>
      <c r="AZ68" s="132"/>
      <c r="BA68" s="132"/>
      <c r="BB68" s="132"/>
      <c r="BC68" s="132"/>
      <c r="BD68" s="132"/>
      <c r="BE68" s="132"/>
      <c r="BF68" s="132"/>
      <c r="BG68" s="132"/>
      <c r="BH68" s="132"/>
      <c r="BI68" s="132"/>
      <c r="BJ68" s="132"/>
      <c r="BK68" s="132"/>
      <c r="BL68" s="132"/>
      <c r="BM68" s="132"/>
      <c r="BN68" s="132"/>
      <c r="BO68" s="132"/>
      <c r="BP68" s="132"/>
      <c r="BQ68" s="132"/>
      <c r="BR68" s="132"/>
      <c r="BS68" s="132"/>
      <c r="BT68" s="132"/>
      <c r="BU68" s="132"/>
      <c r="BV68" s="132"/>
      <c r="BW68" s="132"/>
      <c r="BX68" s="132"/>
      <c r="BY68" s="132"/>
      <c r="BZ68" s="132"/>
      <c r="CA68" s="132"/>
      <c r="CB68" s="132"/>
      <c r="CC68" s="132"/>
      <c r="CD68" s="132"/>
      <c r="CE68" s="132"/>
      <c r="CF68" s="132"/>
      <c r="CG68" s="132"/>
      <c r="CH68" s="132"/>
      <c r="CI68" s="132"/>
      <c r="CJ68" s="132"/>
      <c r="CK68" s="132"/>
      <c r="CL68" s="132"/>
      <c r="CM68" s="132"/>
      <c r="CN68" s="132"/>
      <c r="CO68" s="132"/>
      <c r="CP68" s="132"/>
      <c r="CQ68" s="132"/>
      <c r="CR68" s="132"/>
      <c r="CS68" s="132"/>
      <c r="CT68" s="132"/>
      <c r="CU68" s="132"/>
      <c r="CV68" s="132"/>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82" t="str">
        <f t="shared" si="0"/>
        <v>xxxxxxxxxxxxxxxxxxxxxxxxxxxxxxxxxxxxxxxxxxxxxxxxxxxxxxxxxxxxxxxxxxxxxxxxxxxxxxxxxxxxxxxxxxxxxxxxxxxxxxxxxxxxxxxxxxxxxxxxxxxxxxxx</v>
      </c>
    </row>
    <row r="69" spans="1:134" x14ac:dyDescent="0.25">
      <c r="A69" s="704"/>
      <c r="B69" s="5"/>
      <c r="C69" s="874"/>
      <c r="D69" s="874"/>
      <c r="E69" s="874"/>
      <c r="F69" s="874"/>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c r="AP69" s="132"/>
      <c r="AQ69" s="132"/>
      <c r="AR69" s="132"/>
      <c r="AS69" s="132"/>
      <c r="AT69" s="132"/>
      <c r="AU69" s="132"/>
      <c r="AV69" s="132"/>
      <c r="AW69" s="132"/>
      <c r="AX69" s="132"/>
      <c r="AY69" s="132"/>
      <c r="AZ69" s="132"/>
      <c r="BA69" s="132"/>
      <c r="BB69" s="132"/>
      <c r="BC69" s="132"/>
      <c r="BD69" s="132"/>
      <c r="BE69" s="132"/>
      <c r="BF69" s="132"/>
      <c r="BG69" s="132"/>
      <c r="BH69" s="132"/>
      <c r="BI69" s="132"/>
      <c r="BJ69" s="132"/>
      <c r="BK69" s="132"/>
      <c r="BL69" s="132"/>
      <c r="BM69" s="132"/>
      <c r="BN69" s="132"/>
      <c r="BO69" s="132"/>
      <c r="BP69" s="132"/>
      <c r="BQ69" s="132"/>
      <c r="BR69" s="132"/>
      <c r="BS69" s="132"/>
      <c r="BT69" s="132"/>
      <c r="BU69" s="132"/>
      <c r="BV69" s="132"/>
      <c r="BW69" s="132"/>
      <c r="BX69" s="132"/>
      <c r="BY69" s="132"/>
      <c r="BZ69" s="132"/>
      <c r="CA69" s="132"/>
      <c r="CB69" s="132"/>
      <c r="CC69" s="132"/>
      <c r="CD69" s="132"/>
      <c r="CE69" s="132"/>
      <c r="CF69" s="132"/>
      <c r="CG69" s="132"/>
      <c r="CH69" s="132"/>
      <c r="CI69" s="132"/>
      <c r="CJ69" s="132"/>
      <c r="CK69" s="132"/>
      <c r="CL69" s="132"/>
      <c r="CM69" s="132"/>
      <c r="CN69" s="132"/>
      <c r="CO69" s="132"/>
      <c r="CP69" s="132"/>
      <c r="CQ69" s="132"/>
      <c r="CR69" s="132"/>
      <c r="CS69" s="132"/>
      <c r="CT69" s="132"/>
      <c r="CU69" s="132"/>
      <c r="CV69" s="132"/>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82" t="str">
        <f t="shared" si="0"/>
        <v>xxxxxxxxxxxxxxxxxxxxxxxxxxxxxxxxxxxxxxxxxxxxxxxxxxxxxxxxxxxxxxxxxxxxxxxxxxxxxxxxxxxxxxxxxxxxxxxxxxxxxxxxxxxxxxxxxxxxxxxxxxxxxxxx</v>
      </c>
    </row>
    <row r="70" spans="1:134" ht="13" x14ac:dyDescent="0.3">
      <c r="A70" s="230"/>
      <c r="B70" s="232" t="s">
        <v>191</v>
      </c>
      <c r="C70" s="877"/>
      <c r="D70" s="877"/>
      <c r="E70" s="877"/>
      <c r="F70" s="877"/>
      <c r="G70" s="616"/>
      <c r="H70" s="616"/>
      <c r="I70" s="616"/>
      <c r="J70" s="616"/>
      <c r="K70" s="616"/>
      <c r="L70" s="616"/>
      <c r="M70" s="616"/>
      <c r="N70" s="616"/>
      <c r="O70" s="616"/>
      <c r="P70" s="616"/>
      <c r="Q70" s="616"/>
      <c r="R70" s="616"/>
      <c r="S70" s="616"/>
      <c r="T70" s="616"/>
      <c r="U70" s="616"/>
      <c r="V70" s="616"/>
      <c r="W70" s="616"/>
      <c r="X70" s="616"/>
      <c r="Y70" s="616"/>
      <c r="Z70" s="616"/>
      <c r="AA70" s="616"/>
      <c r="AB70" s="616"/>
      <c r="AC70" s="616"/>
      <c r="AD70" s="616"/>
      <c r="AE70" s="616"/>
      <c r="AF70" s="616"/>
      <c r="AG70" s="616"/>
      <c r="AH70" s="616"/>
      <c r="AI70" s="616"/>
      <c r="AJ70" s="616"/>
      <c r="AK70" s="616"/>
      <c r="AL70" s="616"/>
      <c r="AM70" s="616"/>
      <c r="AN70" s="616"/>
      <c r="AO70" s="616"/>
      <c r="AP70" s="616"/>
      <c r="AQ70" s="616"/>
      <c r="AR70" s="616"/>
      <c r="AS70" s="616"/>
      <c r="AT70" s="616"/>
      <c r="AU70" s="616"/>
      <c r="AV70" s="616"/>
      <c r="AW70" s="616"/>
      <c r="AX70" s="616"/>
      <c r="AY70" s="616"/>
      <c r="AZ70" s="616"/>
      <c r="BA70" s="616"/>
      <c r="BB70" s="616"/>
      <c r="BC70" s="616"/>
      <c r="BD70" s="616"/>
      <c r="BE70" s="616"/>
      <c r="BF70" s="616"/>
      <c r="BG70" s="616"/>
      <c r="BH70" s="616"/>
      <c r="BI70" s="616"/>
      <c r="BJ70" s="616"/>
      <c r="BK70" s="616"/>
      <c r="BL70" s="616"/>
      <c r="BM70" s="616"/>
      <c r="BN70" s="616"/>
      <c r="BO70" s="616"/>
      <c r="BP70" s="616"/>
      <c r="BQ70" s="616"/>
      <c r="BR70" s="616"/>
      <c r="BS70" s="616"/>
      <c r="BT70" s="616"/>
      <c r="BU70" s="616"/>
      <c r="BV70" s="616"/>
      <c r="BW70" s="616"/>
      <c r="BX70" s="616"/>
      <c r="BY70" s="616"/>
      <c r="BZ70" s="616"/>
      <c r="CA70" s="616"/>
      <c r="CB70" s="616"/>
      <c r="CC70" s="616"/>
      <c r="CD70" s="616"/>
      <c r="CE70" s="616"/>
      <c r="CF70" s="616"/>
      <c r="CG70" s="616"/>
      <c r="CH70" s="616"/>
      <c r="CI70" s="616"/>
      <c r="CJ70" s="616"/>
      <c r="CK70" s="616"/>
      <c r="CL70" s="616"/>
      <c r="CM70" s="616"/>
      <c r="CN70" s="616"/>
      <c r="CO70" s="616"/>
      <c r="CP70" s="616"/>
      <c r="CQ70" s="616"/>
      <c r="CR70" s="616"/>
      <c r="CS70" s="616"/>
      <c r="CT70" s="616"/>
      <c r="CU70" s="616"/>
      <c r="CV70" s="616"/>
      <c r="CW70" s="616"/>
      <c r="CX70" s="616"/>
      <c r="CY70" s="616"/>
      <c r="CZ70" s="616"/>
      <c r="DA70" s="616"/>
      <c r="DB70" s="616"/>
      <c r="DC70" s="616"/>
      <c r="DD70" s="616"/>
      <c r="DE70" s="616"/>
      <c r="DF70" s="616"/>
      <c r="DG70" s="616"/>
      <c r="DH70" s="616"/>
      <c r="DI70" s="616"/>
      <c r="DJ70" s="616"/>
      <c r="DK70" s="616"/>
      <c r="DL70" s="616"/>
      <c r="DM70" s="616"/>
      <c r="DN70" s="616"/>
      <c r="DO70" s="616"/>
      <c r="DP70" s="616"/>
      <c r="DQ70" s="616"/>
      <c r="DR70" s="616"/>
      <c r="DS70" s="616"/>
      <c r="DT70" s="616"/>
      <c r="DU70" s="616"/>
      <c r="DV70" s="616"/>
      <c r="DW70" s="616"/>
      <c r="DX70" s="616"/>
      <c r="DY70" s="616"/>
      <c r="DZ70" s="616"/>
      <c r="EA70" s="616"/>
      <c r="EB70" s="616"/>
      <c r="EC70" s="616"/>
      <c r="ED70" s="182" t="str">
        <f t="shared" si="0"/>
        <v>xxxxxxxxxxxxxxxxxxxxxxxxxxxxxxxxxxxxxxxxxxxxxxxxxxxxxxxxxxxxxxxxxxxxxxxxxxxxxxxxxxxxxxxxxxxxxxxxxxxxxxxxxxxxxxxxxxxxxxxxxxxxxxxx</v>
      </c>
    </row>
    <row r="71" spans="1:134" ht="13" x14ac:dyDescent="0.3">
      <c r="A71" s="704"/>
      <c r="B71" s="561" t="s">
        <v>154</v>
      </c>
      <c r="C71" s="874"/>
      <c r="D71" s="874"/>
      <c r="E71" s="874"/>
      <c r="F71" s="874"/>
      <c r="G71" s="613"/>
      <c r="H71" s="613"/>
      <c r="I71" s="613"/>
      <c r="J71" s="613"/>
      <c r="K71" s="613"/>
      <c r="L71" s="613"/>
      <c r="M71" s="613"/>
      <c r="N71" s="613"/>
      <c r="O71" s="613"/>
      <c r="P71" s="613"/>
      <c r="Q71" s="613"/>
      <c r="R71" s="613"/>
      <c r="S71" s="613"/>
      <c r="T71" s="613"/>
      <c r="U71" s="613"/>
      <c r="V71" s="613"/>
      <c r="W71" s="613"/>
      <c r="X71" s="613"/>
      <c r="Y71" s="613"/>
      <c r="Z71" s="613"/>
      <c r="AA71" s="613"/>
      <c r="AB71" s="613"/>
      <c r="AC71" s="613"/>
      <c r="AD71" s="613"/>
      <c r="AE71" s="613"/>
      <c r="AF71" s="613"/>
      <c r="AG71" s="613"/>
      <c r="AH71" s="613"/>
      <c r="AI71" s="613"/>
      <c r="AJ71" s="613"/>
      <c r="AK71" s="613"/>
      <c r="AL71" s="613"/>
      <c r="AM71" s="613"/>
      <c r="AN71" s="613"/>
      <c r="AO71" s="613"/>
      <c r="AP71" s="613"/>
      <c r="AQ71" s="613"/>
      <c r="AR71" s="613"/>
      <c r="AS71" s="613"/>
      <c r="AT71" s="613"/>
      <c r="AU71" s="613"/>
      <c r="AV71" s="613"/>
      <c r="AW71" s="613"/>
      <c r="AX71" s="613"/>
      <c r="AY71" s="613"/>
      <c r="AZ71" s="613"/>
      <c r="BA71" s="613"/>
      <c r="BB71" s="613"/>
      <c r="BC71" s="613"/>
      <c r="BD71" s="613"/>
      <c r="BE71" s="613"/>
      <c r="BF71" s="613"/>
      <c r="BG71" s="613"/>
      <c r="BH71" s="613"/>
      <c r="BI71" s="613"/>
      <c r="BJ71" s="613"/>
      <c r="BK71" s="613"/>
      <c r="BL71" s="613"/>
      <c r="BM71" s="613"/>
      <c r="BN71" s="613"/>
      <c r="BO71" s="613"/>
      <c r="BP71" s="613"/>
      <c r="BQ71" s="613"/>
      <c r="BR71" s="613"/>
      <c r="BS71" s="613"/>
      <c r="BT71" s="613"/>
      <c r="BU71" s="613"/>
      <c r="BV71" s="613"/>
      <c r="BW71" s="613"/>
      <c r="BX71" s="613"/>
      <c r="BY71" s="613"/>
      <c r="BZ71" s="613"/>
      <c r="CA71" s="613"/>
      <c r="CB71" s="613"/>
      <c r="CC71" s="613"/>
      <c r="CD71" s="613"/>
      <c r="CE71" s="613"/>
      <c r="CF71" s="613"/>
      <c r="CG71" s="613"/>
      <c r="CH71" s="613"/>
      <c r="CI71" s="613"/>
      <c r="CJ71" s="613"/>
      <c r="CK71" s="613"/>
      <c r="CL71" s="613"/>
      <c r="CM71" s="613"/>
      <c r="CN71" s="613"/>
      <c r="CO71" s="613"/>
      <c r="CP71" s="613"/>
      <c r="CQ71" s="613"/>
      <c r="CR71" s="613"/>
      <c r="CS71" s="613"/>
      <c r="CT71" s="613"/>
      <c r="CU71" s="613"/>
      <c r="CV71" s="613"/>
      <c r="CW71" s="613"/>
      <c r="CX71" s="613"/>
      <c r="CY71" s="613"/>
      <c r="CZ71" s="613"/>
      <c r="DA71" s="613"/>
      <c r="DB71" s="613"/>
      <c r="DC71" s="613"/>
      <c r="DD71" s="613"/>
      <c r="DE71" s="613"/>
      <c r="DF71" s="613"/>
      <c r="DG71" s="613"/>
      <c r="DH71" s="613"/>
      <c r="DI71" s="613"/>
      <c r="DJ71" s="613"/>
      <c r="DK71" s="613"/>
      <c r="DL71" s="613"/>
      <c r="DM71" s="613"/>
      <c r="DN71" s="613"/>
      <c r="DO71" s="613"/>
      <c r="DP71" s="613"/>
      <c r="DQ71" s="613"/>
      <c r="DR71" s="613"/>
      <c r="DS71" s="613"/>
      <c r="DT71" s="613"/>
      <c r="DU71" s="613"/>
      <c r="DV71" s="613"/>
      <c r="DW71" s="613"/>
      <c r="DX71" s="613"/>
      <c r="DY71" s="613"/>
      <c r="DZ71" s="613"/>
      <c r="EA71" s="613"/>
      <c r="EB71" s="613"/>
      <c r="EC71" s="613"/>
      <c r="ED71" s="182" t="str">
        <f t="shared" ref="ED71:ED132" si="1">CONCATENATE("x",G71,"x",H71,"x",I71,"x",J71,"x",K71,"x",L71,"x",M71,"x",N71,"x",O71,"x",P71,"x",Q71,"x",R71,"x",S71,"x",T71,"x",U71,"x",V71,"x",W71,"x",X71,"x",Y71,"x",Z71,"x",AA71,"x",AB71,"x",AC71,"x",AD71,"x",AE71,"x",AF71,"x",AG71,"x",AH71,"x",AI71,"x",AJ71,"x",AK71,"x",AL71,"x",AM71,"x",AN71,"x",AO71,"x",AP71,"x",AQ71,"x",AR71,"x",AS71,"x",AT71,"x",AU71,"x",AV71,"x",AW71,"x",AX71,"x",AY71,"x",AZ71,"x",BA71,"x",BB71,"x",BC71,"x",BD71,"x",BE71,"x",BF71,"x",BG71,"x",BH71,"x",BI71,"x",BJ71,"x",BK71,"x",BL71,"x",BM71,"x",BN71,"x",BO71,"x",BP71,"x",BQ71,"x",BR71,"x",BS71,"x",BT71,"x",BU71,"x",BV71,"x",BW71,"x",BX71,"x",BY71,"x",BZ71,"x",CA71,"x",CB71,"x",CC71,"x",CD71,"x",CE71,"x",CF71,"x",CG71,"x",CH71,"x",CI71,"x",CJ71,"x",CK71,"x",CL71,"x",CM71,"x",CN71,"x",CO71,"x",CP71,"x",CQ71,"x",CR71,"x",CS71,"x",CT71,"x",CU71,"x",CV71,"x",CW71,"x",CX71,"x",CY71,"x",CZ71,"x",DA71,"x",DB71,"x",DC71,"x",DD71,"x",DE71,"x",DF71,"x",DG71,"x",DH71,"x",DI71,"x",DJ71,"x",DK71,"x",DL71,"x",DM71,"x",DN71,"x",DO71,"x",DP71,"x",DQ71,"x",DR71,"x",DS71,"x",DT71,"x",DU71,"x",DV71,"x",DW71,"x",DX71,"x",DY71,"x",DZ71,"x",EA71,"x",EB71,"x",EC71,"x")</f>
        <v>xxxxxxxxxxxxxxxxxxxxxxxxxxxxxxxxxxxxxxxxxxxxxxxxxxxxxxxxxxxxxxxxxxxxxxxxxxxxxxxxxxxxxxxxxxxxxxxxxxxxxxxxxxxxxxxxxxxxxxxxxxxxxxxx</v>
      </c>
    </row>
    <row r="72" spans="1:134" x14ac:dyDescent="0.25">
      <c r="A72" s="704">
        <v>1710</v>
      </c>
      <c r="B72" s="60" t="s">
        <v>128</v>
      </c>
      <c r="C72" s="874">
        <f>SUMPRODUCT(SUMIF('Subsidiary Trial Balance Input'!$A:$A,'Subsidiary TB Converter'!$G72:$EC72,'Subsidiary Trial Balance Input'!C:C))</f>
        <v>0</v>
      </c>
      <c r="D72" s="874">
        <f>SUMPRODUCT(SUMIF('Subsidiary Trial Balance Input'!$A:$A,'Subsidiary TB Converter'!$G72:$EC72,'Subsidiary Trial Balance Input'!D:D))</f>
        <v>0</v>
      </c>
      <c r="E72" s="874">
        <f>SUMPRODUCT(SUMIF('Subsidiary Trial Balance Input'!$A:$A,'Subsidiary TB Converter'!$G72:$EC72,'Subsidiary Trial Balance Input'!E:E))</f>
        <v>0</v>
      </c>
      <c r="F72" s="874"/>
      <c r="G72" s="88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c r="AS72" s="132"/>
      <c r="AT72" s="132"/>
      <c r="AU72" s="132"/>
      <c r="AV72" s="132"/>
      <c r="AW72" s="132"/>
      <c r="AX72" s="132"/>
      <c r="AY72" s="132"/>
      <c r="AZ72" s="132"/>
      <c r="BA72" s="132"/>
      <c r="BB72" s="132"/>
      <c r="BC72" s="132"/>
      <c r="BD72" s="132"/>
      <c r="BE72" s="132"/>
      <c r="BF72" s="132"/>
      <c r="BG72" s="132"/>
      <c r="BH72" s="132"/>
      <c r="BI72" s="132"/>
      <c r="BJ72" s="132"/>
      <c r="BK72" s="132"/>
      <c r="BL72" s="132"/>
      <c r="BM72" s="132"/>
      <c r="BN72" s="132"/>
      <c r="BO72" s="132"/>
      <c r="BP72" s="132"/>
      <c r="BQ72" s="132"/>
      <c r="BR72" s="132"/>
      <c r="BS72" s="132"/>
      <c r="BT72" s="132"/>
      <c r="BU72" s="132"/>
      <c r="BV72" s="132"/>
      <c r="BW72" s="132"/>
      <c r="BX72" s="132"/>
      <c r="BY72" s="132"/>
      <c r="BZ72" s="132"/>
      <c r="CA72" s="132"/>
      <c r="CB72" s="132"/>
      <c r="CC72" s="132"/>
      <c r="CD72" s="132"/>
      <c r="CE72" s="132"/>
      <c r="CF72" s="132"/>
      <c r="CG72" s="132"/>
      <c r="CH72" s="132"/>
      <c r="CI72" s="132"/>
      <c r="CJ72" s="132"/>
      <c r="CK72" s="132"/>
      <c r="CL72" s="132"/>
      <c r="CM72" s="132"/>
      <c r="CN72" s="132"/>
      <c r="CO72" s="132"/>
      <c r="CP72" s="132"/>
      <c r="CQ72" s="132"/>
      <c r="CR72" s="132"/>
      <c r="CS72" s="132"/>
      <c r="CT72" s="132"/>
      <c r="CU72" s="132"/>
      <c r="CV72" s="132"/>
      <c r="CW72" s="132"/>
      <c r="CX72" s="132"/>
      <c r="CY72" s="132"/>
      <c r="CZ72" s="132"/>
      <c r="DA72" s="132"/>
      <c r="DB72" s="132"/>
      <c r="DC72" s="132"/>
      <c r="DD72" s="132"/>
      <c r="DE72" s="132"/>
      <c r="DF72" s="132"/>
      <c r="DG72" s="132"/>
      <c r="DH72" s="132"/>
      <c r="DI72" s="132"/>
      <c r="DJ72" s="132"/>
      <c r="DK72" s="132"/>
      <c r="DL72" s="132"/>
      <c r="DM72" s="132"/>
      <c r="DN72" s="132"/>
      <c r="DO72" s="132"/>
      <c r="DP72" s="132"/>
      <c r="DQ72" s="132"/>
      <c r="DR72" s="132"/>
      <c r="DS72" s="132"/>
      <c r="DT72" s="132"/>
      <c r="DU72" s="132"/>
      <c r="DV72" s="132"/>
      <c r="DW72" s="132"/>
      <c r="DX72" s="132"/>
      <c r="DY72" s="132"/>
      <c r="DZ72" s="132"/>
      <c r="EA72" s="132"/>
      <c r="EB72" s="132"/>
      <c r="EC72" s="132"/>
      <c r="ED72" s="182" t="str">
        <f t="shared" si="1"/>
        <v>xxxxxxxxxxxxxxxxxxxxxxxxxxxxxxxxxxxxxxxxxxxxxxxxxxxxxxxxxxxxxxxxxxxxxxxxxxxxxxxxxxxxxxxxxxxxxxxxxxxxxxxxxxxxxxxxxxxxxxxxxxxxxxxx</v>
      </c>
    </row>
    <row r="73" spans="1:134" ht="13" x14ac:dyDescent="0.25">
      <c r="A73" s="704">
        <v>1320</v>
      </c>
      <c r="B73" s="227" t="s">
        <v>192</v>
      </c>
      <c r="C73" s="874">
        <f>SUMPRODUCT(SUMIF('Subsidiary Trial Balance Input'!$A:$A,'Subsidiary TB Converter'!$G73:$EC73,'Subsidiary Trial Balance Input'!C:C))</f>
        <v>0</v>
      </c>
      <c r="D73" s="874">
        <f>SUMPRODUCT(SUMIF('Subsidiary Trial Balance Input'!$A:$A,'Subsidiary TB Converter'!$G73:$EC73,'Subsidiary Trial Balance Input'!D:D))</f>
        <v>0</v>
      </c>
      <c r="E73" s="874">
        <f>SUMPRODUCT(SUMIF('Subsidiary Trial Balance Input'!$A:$A,'Subsidiary TB Converter'!$G73:$EC73,'Subsidiary Trial Balance Input'!E:E))</f>
        <v>0</v>
      </c>
      <c r="F73" s="874"/>
      <c r="G73" s="670"/>
      <c r="H73" s="132"/>
      <c r="I73" s="613"/>
      <c r="J73" s="613"/>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c r="AS73" s="132"/>
      <c r="AT73" s="132"/>
      <c r="AU73" s="132"/>
      <c r="AV73" s="132"/>
      <c r="AW73" s="132"/>
      <c r="AX73" s="132"/>
      <c r="AY73" s="132"/>
      <c r="AZ73" s="132"/>
      <c r="BA73" s="132"/>
      <c r="BB73" s="132"/>
      <c r="BC73" s="132"/>
      <c r="BD73" s="132"/>
      <c r="BE73" s="132"/>
      <c r="BF73" s="132"/>
      <c r="BG73" s="132"/>
      <c r="BH73" s="132"/>
      <c r="BI73" s="132"/>
      <c r="BJ73" s="132"/>
      <c r="BK73" s="132"/>
      <c r="BL73" s="132"/>
      <c r="BM73" s="132"/>
      <c r="BN73" s="132"/>
      <c r="BO73" s="132"/>
      <c r="BP73" s="132"/>
      <c r="BQ73" s="132"/>
      <c r="BR73" s="132"/>
      <c r="BS73" s="132"/>
      <c r="BT73" s="132"/>
      <c r="BU73" s="132"/>
      <c r="BV73" s="132"/>
      <c r="BW73" s="132"/>
      <c r="BX73" s="132"/>
      <c r="BY73" s="132"/>
      <c r="BZ73" s="132"/>
      <c r="CA73" s="132"/>
      <c r="CB73" s="132"/>
      <c r="CC73" s="132"/>
      <c r="CD73" s="132"/>
      <c r="CE73" s="132"/>
      <c r="CF73" s="132"/>
      <c r="CG73" s="132"/>
      <c r="CH73" s="132"/>
      <c r="CI73" s="132"/>
      <c r="CJ73" s="132"/>
      <c r="CK73" s="132"/>
      <c r="CL73" s="132"/>
      <c r="CM73" s="132"/>
      <c r="CN73" s="132"/>
      <c r="CO73" s="132"/>
      <c r="CP73" s="132"/>
      <c r="CQ73" s="132"/>
      <c r="CR73" s="132"/>
      <c r="CS73" s="132"/>
      <c r="CT73" s="132"/>
      <c r="CU73" s="132"/>
      <c r="CV73" s="132"/>
      <c r="CW73" s="132"/>
      <c r="CX73" s="132"/>
      <c r="CY73" s="132"/>
      <c r="CZ73" s="132"/>
      <c r="DA73" s="132"/>
      <c r="DB73" s="132"/>
      <c r="DC73" s="132"/>
      <c r="DD73" s="132"/>
      <c r="DE73" s="132"/>
      <c r="DF73" s="132"/>
      <c r="DG73" s="132"/>
      <c r="DH73" s="132"/>
      <c r="DI73" s="132"/>
      <c r="DJ73" s="132"/>
      <c r="DK73" s="132"/>
      <c r="DL73" s="132"/>
      <c r="DM73" s="132"/>
      <c r="DN73" s="132"/>
      <c r="DO73" s="132"/>
      <c r="DP73" s="132"/>
      <c r="DQ73" s="132"/>
      <c r="DR73" s="132"/>
      <c r="DS73" s="132"/>
      <c r="DT73" s="132"/>
      <c r="DU73" s="132"/>
      <c r="DV73" s="132"/>
      <c r="DW73" s="132"/>
      <c r="DX73" s="132"/>
      <c r="DY73" s="132"/>
      <c r="DZ73" s="132"/>
      <c r="EA73" s="132"/>
      <c r="EB73" s="132"/>
      <c r="EC73" s="132"/>
      <c r="ED73" s="182" t="str">
        <f t="shared" si="1"/>
        <v>xxxxxxxxxxxxxxxxxxxxxxxxxxxxxxxxxxxxxxxxxxxxxxxxxxxxxxxxxxxxxxxxxxxxxxxxxxxxxxxxxxxxxxxxxxxxxxxxxxxxxxxxxxxxxxxxxxxxxxxxxxxxxxxx</v>
      </c>
    </row>
    <row r="74" spans="1:134" ht="13" x14ac:dyDescent="0.25">
      <c r="A74" s="704">
        <v>1330</v>
      </c>
      <c r="B74" s="227" t="s">
        <v>193</v>
      </c>
      <c r="C74" s="874">
        <f>SUMPRODUCT(SUMIF('Subsidiary Trial Balance Input'!$A:$A,'Subsidiary TB Converter'!$G74:$EC74,'Subsidiary Trial Balance Input'!C:C))</f>
        <v>0</v>
      </c>
      <c r="D74" s="874">
        <f>SUMPRODUCT(SUMIF('Subsidiary Trial Balance Input'!$A:$A,'Subsidiary TB Converter'!$G74:$EC74,'Subsidiary Trial Balance Input'!D:D))</f>
        <v>0</v>
      </c>
      <c r="E74" s="874">
        <f>SUMPRODUCT(SUMIF('Subsidiary Trial Balance Input'!$A:$A,'Subsidiary TB Converter'!$G74:$EC74,'Subsidiary Trial Balance Input'!E:E))</f>
        <v>0</v>
      </c>
      <c r="F74" s="874"/>
      <c r="G74" s="670"/>
      <c r="H74" s="613"/>
      <c r="I74" s="613"/>
      <c r="J74" s="613"/>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c r="CL74" s="132"/>
      <c r="CM74" s="132"/>
      <c r="CN74" s="132"/>
      <c r="CO74" s="132"/>
      <c r="CP74" s="132"/>
      <c r="CQ74" s="132"/>
      <c r="CR74" s="132"/>
      <c r="CS74" s="132"/>
      <c r="CT74" s="132"/>
      <c r="CU74" s="132"/>
      <c r="CV74" s="132"/>
      <c r="CW74" s="132"/>
      <c r="CX74" s="132"/>
      <c r="CY74" s="132"/>
      <c r="CZ74" s="132"/>
      <c r="DA74" s="132"/>
      <c r="DB74" s="132"/>
      <c r="DC74" s="132"/>
      <c r="DD74" s="132"/>
      <c r="DE74" s="132"/>
      <c r="DF74" s="132"/>
      <c r="DG74" s="132"/>
      <c r="DH74" s="132"/>
      <c r="DI74" s="132"/>
      <c r="DJ74" s="132"/>
      <c r="DK74" s="132"/>
      <c r="DL74" s="132"/>
      <c r="DM74" s="132"/>
      <c r="DN74" s="132"/>
      <c r="DO74" s="132"/>
      <c r="DP74" s="132"/>
      <c r="DQ74" s="132"/>
      <c r="DR74" s="132"/>
      <c r="DS74" s="132"/>
      <c r="DT74" s="132"/>
      <c r="DU74" s="132"/>
      <c r="DV74" s="132"/>
      <c r="DW74" s="132"/>
      <c r="DX74" s="132"/>
      <c r="DY74" s="132"/>
      <c r="DZ74" s="132"/>
      <c r="EA74" s="132"/>
      <c r="EB74" s="132"/>
      <c r="EC74" s="132"/>
      <c r="ED74" s="182" t="str">
        <f t="shared" si="1"/>
        <v>xxxxxxxxxxxxxxxxxxxxxxxxxxxxxxxxxxxxxxxxxxxxxxxxxxxxxxxxxxxxxxxxxxxxxxxxxxxxxxxxxxxxxxxxxxxxxxxxxxxxxxxxxxxxxxxxxxxxxxxxxxxxxxxx</v>
      </c>
    </row>
    <row r="75" spans="1:134" x14ac:dyDescent="0.25">
      <c r="A75" s="704">
        <v>1720</v>
      </c>
      <c r="B75" s="227" t="s">
        <v>162</v>
      </c>
      <c r="C75" s="874">
        <f>SUMPRODUCT(SUMIF('Subsidiary Trial Balance Input'!$A:$A,'Subsidiary TB Converter'!$G75:$EC75,'Subsidiary Trial Balance Input'!C:C))</f>
        <v>0</v>
      </c>
      <c r="D75" s="874">
        <f>SUMPRODUCT(SUMIF('Subsidiary Trial Balance Input'!$A:$A,'Subsidiary TB Converter'!$G75:$EC75,'Subsidiary Trial Balance Input'!D:D))</f>
        <v>0</v>
      </c>
      <c r="E75" s="874">
        <f>SUMPRODUCT(SUMIF('Subsidiary Trial Balance Input'!$A:$A,'Subsidiary TB Converter'!$G75:$EC75,'Subsidiary Trial Balance Input'!E:E))</f>
        <v>0</v>
      </c>
      <c r="F75" s="874"/>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E75" s="132"/>
      <c r="BF75" s="132"/>
      <c r="BG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32"/>
      <c r="DK75" s="132"/>
      <c r="DL75" s="132"/>
      <c r="DM75" s="132"/>
      <c r="DN75" s="132"/>
      <c r="DO75" s="132"/>
      <c r="DP75" s="132"/>
      <c r="DQ75" s="132"/>
      <c r="DR75" s="132"/>
      <c r="DS75" s="132"/>
      <c r="DT75" s="132"/>
      <c r="DU75" s="132"/>
      <c r="DV75" s="132"/>
      <c r="DW75" s="132"/>
      <c r="DX75" s="132"/>
      <c r="DY75" s="132"/>
      <c r="DZ75" s="132"/>
      <c r="EA75" s="132"/>
      <c r="EB75" s="132"/>
      <c r="EC75" s="132"/>
      <c r="ED75" s="182" t="str">
        <f t="shared" si="1"/>
        <v>xxxxxxxxxxxxxxxxxxxxxxxxxxxxxxxxxxxxxxxxxxxxxxxxxxxxxxxxxxxxxxxxxxxxxxxxxxxxxxxxxxxxxxxxxxxxxxxxxxxxxxxxxxxxxxxxxxxxxxxxxxxxxxxx</v>
      </c>
    </row>
    <row r="76" spans="1:134" x14ac:dyDescent="0.25">
      <c r="A76" s="704">
        <v>1703</v>
      </c>
      <c r="B76" s="227" t="s">
        <v>194</v>
      </c>
      <c r="C76" s="874">
        <f>SUMPRODUCT(SUMIF('Subsidiary Trial Balance Input'!$A:$A,'Subsidiary TB Converter'!$G76:$EC76,'Subsidiary Trial Balance Input'!C:C))</f>
        <v>0</v>
      </c>
      <c r="D76" s="874">
        <f>SUMPRODUCT(SUMIF('Subsidiary Trial Balance Input'!$A:$A,'Subsidiary TB Converter'!$G76:$EC76,'Subsidiary Trial Balance Input'!D:D))</f>
        <v>0</v>
      </c>
      <c r="E76" s="874">
        <f>SUMPRODUCT(SUMIF('Subsidiary Trial Balance Input'!$A:$A,'Subsidiary TB Converter'!$G76:$EC76,'Subsidiary Trial Balance Input'!E:E))</f>
        <v>0</v>
      </c>
      <c r="F76" s="874"/>
      <c r="G76" s="860"/>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32"/>
      <c r="AR76" s="132"/>
      <c r="AS76" s="132"/>
      <c r="AT76" s="132"/>
      <c r="AU76" s="132"/>
      <c r="AV76" s="132"/>
      <c r="AW76" s="132"/>
      <c r="AX76" s="132"/>
      <c r="AY76" s="132"/>
      <c r="AZ76" s="132"/>
      <c r="BA76" s="132"/>
      <c r="BB76" s="132"/>
      <c r="BC76" s="132"/>
      <c r="BD76" s="132"/>
      <c r="BE76" s="132"/>
      <c r="BF76" s="132"/>
      <c r="BG76" s="132"/>
      <c r="BH76" s="132"/>
      <c r="BI76" s="132"/>
      <c r="BJ76" s="132"/>
      <c r="BK76" s="132"/>
      <c r="BL76" s="132"/>
      <c r="BM76" s="132"/>
      <c r="BN76" s="132"/>
      <c r="BO76" s="132"/>
      <c r="BP76" s="132"/>
      <c r="BQ76" s="132"/>
      <c r="BR76" s="132"/>
      <c r="BS76" s="132"/>
      <c r="BT76" s="132"/>
      <c r="BU76" s="132"/>
      <c r="BV76" s="132"/>
      <c r="BW76" s="132"/>
      <c r="BX76" s="132"/>
      <c r="BY76" s="132"/>
      <c r="BZ76" s="132"/>
      <c r="CA76" s="132"/>
      <c r="CB76" s="132"/>
      <c r="CC76" s="132"/>
      <c r="CD76" s="132"/>
      <c r="CE76" s="132"/>
      <c r="CF76" s="132"/>
      <c r="CG76" s="132"/>
      <c r="CH76" s="132"/>
      <c r="CI76" s="132"/>
      <c r="CJ76" s="132"/>
      <c r="CK76" s="132"/>
      <c r="CL76" s="132"/>
      <c r="CM76" s="132"/>
      <c r="CN76" s="132"/>
      <c r="CO76" s="132"/>
      <c r="CP76" s="132"/>
      <c r="CQ76" s="132"/>
      <c r="CR76" s="132"/>
      <c r="CS76" s="132"/>
      <c r="CT76" s="132"/>
      <c r="CU76" s="132"/>
      <c r="CV76" s="132"/>
      <c r="CW76" s="132"/>
      <c r="CX76" s="132"/>
      <c r="CY76" s="132"/>
      <c r="CZ76" s="132"/>
      <c r="DA76" s="132"/>
      <c r="DB76" s="132"/>
      <c r="DC76" s="132"/>
      <c r="DD76" s="132"/>
      <c r="DE76" s="132"/>
      <c r="DF76" s="132"/>
      <c r="DG76" s="132"/>
      <c r="DH76" s="132"/>
      <c r="DI76" s="132"/>
      <c r="DJ76" s="132"/>
      <c r="DK76" s="132"/>
      <c r="DL76" s="132"/>
      <c r="DM76" s="132"/>
      <c r="DN76" s="132"/>
      <c r="DO76" s="132"/>
      <c r="DP76" s="132"/>
      <c r="DQ76" s="132"/>
      <c r="DR76" s="132"/>
      <c r="DS76" s="132"/>
      <c r="DT76" s="132"/>
      <c r="DU76" s="132"/>
      <c r="DV76" s="132"/>
      <c r="DW76" s="132"/>
      <c r="DX76" s="132"/>
      <c r="DY76" s="132"/>
      <c r="DZ76" s="132"/>
      <c r="EA76" s="132"/>
      <c r="EB76" s="132"/>
      <c r="EC76" s="132"/>
      <c r="ED76" s="182" t="str">
        <f t="shared" si="1"/>
        <v>xxxxxxxxxxxxxxxxxxxxxxxxxxxxxxxxxxxxxxxxxxxxxxxxxxxxxxxxxxxxxxxxxxxxxxxxxxxxxxxxxxxxxxxxxxxxxxxxxxxxxxxxxxxxxxxxxxxxxxxxxxxxxxxx</v>
      </c>
    </row>
    <row r="77" spans="1:134" ht="13" x14ac:dyDescent="0.3">
      <c r="A77" s="704"/>
      <c r="B77" s="561"/>
      <c r="C77" s="874"/>
      <c r="D77" s="874"/>
      <c r="E77" s="874"/>
      <c r="F77" s="874"/>
      <c r="G77" s="132"/>
      <c r="H77" s="132"/>
      <c r="I77" s="132"/>
      <c r="J77" s="132"/>
      <c r="K77" s="132"/>
      <c r="L77" s="132"/>
      <c r="M77" s="132"/>
      <c r="N77" s="132"/>
      <c r="O77" s="132"/>
      <c r="P77" s="613"/>
      <c r="Q77" s="613"/>
      <c r="R77" s="613"/>
      <c r="S77" s="613"/>
      <c r="T77" s="613"/>
      <c r="U77" s="613"/>
      <c r="V77" s="613"/>
      <c r="W77" s="613"/>
      <c r="X77" s="613"/>
      <c r="Y77" s="613"/>
      <c r="Z77" s="613"/>
      <c r="AA77" s="613"/>
      <c r="AB77" s="613"/>
      <c r="AC77" s="613"/>
      <c r="AD77" s="613"/>
      <c r="AE77" s="613"/>
      <c r="AF77" s="613"/>
      <c r="AG77" s="613"/>
      <c r="AH77" s="613"/>
      <c r="AI77" s="613"/>
      <c r="AJ77" s="613"/>
      <c r="AK77" s="613"/>
      <c r="AL77" s="613"/>
      <c r="AM77" s="613"/>
      <c r="AN77" s="613"/>
      <c r="AO77" s="613"/>
      <c r="AP77" s="613"/>
      <c r="AQ77" s="613"/>
      <c r="AR77" s="613"/>
      <c r="AS77" s="613"/>
      <c r="AT77" s="613"/>
      <c r="AU77" s="613"/>
      <c r="AV77" s="613"/>
      <c r="AW77" s="613"/>
      <c r="AX77" s="613"/>
      <c r="AY77" s="613"/>
      <c r="AZ77" s="613"/>
      <c r="BA77" s="613"/>
      <c r="BB77" s="613"/>
      <c r="BC77" s="613"/>
      <c r="BD77" s="613"/>
      <c r="BE77" s="613"/>
      <c r="BF77" s="613"/>
      <c r="BG77" s="613"/>
      <c r="BH77" s="613"/>
      <c r="BI77" s="613"/>
      <c r="BJ77" s="613"/>
      <c r="BK77" s="613"/>
      <c r="BL77" s="613"/>
      <c r="BM77" s="613"/>
      <c r="BN77" s="613"/>
      <c r="BO77" s="613"/>
      <c r="BP77" s="613"/>
      <c r="BQ77" s="613"/>
      <c r="BR77" s="613"/>
      <c r="BS77" s="613"/>
      <c r="BT77" s="613"/>
      <c r="BU77" s="613"/>
      <c r="BV77" s="613"/>
      <c r="BW77" s="613"/>
      <c r="BX77" s="613"/>
      <c r="BY77" s="613"/>
      <c r="BZ77" s="613"/>
      <c r="CA77" s="613"/>
      <c r="CB77" s="613"/>
      <c r="CC77" s="613"/>
      <c r="CD77" s="613"/>
      <c r="CE77" s="613"/>
      <c r="CF77" s="613"/>
      <c r="CG77" s="613"/>
      <c r="CH77" s="613"/>
      <c r="CI77" s="613"/>
      <c r="CJ77" s="613"/>
      <c r="CK77" s="613"/>
      <c r="CL77" s="613"/>
      <c r="CM77" s="613"/>
      <c r="CN77" s="613"/>
      <c r="CO77" s="613"/>
      <c r="CP77" s="613"/>
      <c r="CQ77" s="613"/>
      <c r="CR77" s="613"/>
      <c r="CS77" s="613"/>
      <c r="CT77" s="613"/>
      <c r="CU77" s="613"/>
      <c r="CV77" s="613"/>
      <c r="CW77" s="613"/>
      <c r="CX77" s="613"/>
      <c r="CY77" s="613"/>
      <c r="CZ77" s="613"/>
      <c r="DA77" s="613"/>
      <c r="DB77" s="613"/>
      <c r="DC77" s="613"/>
      <c r="DD77" s="613"/>
      <c r="DE77" s="613"/>
      <c r="DF77" s="613"/>
      <c r="DG77" s="613"/>
      <c r="DH77" s="613"/>
      <c r="DI77" s="613"/>
      <c r="DJ77" s="613"/>
      <c r="DK77" s="613"/>
      <c r="DL77" s="613"/>
      <c r="DM77" s="613"/>
      <c r="DN77" s="613"/>
      <c r="DO77" s="613"/>
      <c r="DP77" s="613"/>
      <c r="DQ77" s="613"/>
      <c r="DR77" s="613"/>
      <c r="DS77" s="613"/>
      <c r="DT77" s="613"/>
      <c r="DU77" s="613"/>
      <c r="DV77" s="613"/>
      <c r="DW77" s="613"/>
      <c r="DX77" s="613"/>
      <c r="DY77" s="613"/>
      <c r="DZ77" s="613"/>
      <c r="EA77" s="613"/>
      <c r="EB77" s="613"/>
      <c r="EC77" s="613"/>
      <c r="ED77" s="182" t="str">
        <f t="shared" si="1"/>
        <v>xxxxxxxxxxxxxxxxxxxxxxxxxxxxxxxxxxxxxxxxxxxxxxxxxxxxxxxxxxxxxxxxxxxxxxxxxxxxxxxxxxxxxxxxxxxxxxxxxxxxxxxxxxxxxxxxxxxxxxxxxxxxxxxx</v>
      </c>
    </row>
    <row r="78" spans="1:134" ht="13" x14ac:dyDescent="0.3">
      <c r="A78" s="704"/>
      <c r="B78" s="561" t="s">
        <v>166</v>
      </c>
      <c r="C78" s="874"/>
      <c r="D78" s="874"/>
      <c r="E78" s="874"/>
      <c r="F78" s="874"/>
      <c r="G78" s="132"/>
      <c r="H78" s="132"/>
      <c r="I78" s="132"/>
      <c r="J78" s="132"/>
      <c r="K78" s="132"/>
      <c r="L78" s="132"/>
      <c r="M78" s="132"/>
      <c r="N78" s="132"/>
      <c r="O78" s="132"/>
      <c r="P78" s="613"/>
      <c r="Q78" s="613"/>
      <c r="R78" s="613"/>
      <c r="S78" s="613"/>
      <c r="T78" s="613"/>
      <c r="U78" s="613"/>
      <c r="V78" s="613"/>
      <c r="W78" s="613"/>
      <c r="X78" s="613"/>
      <c r="Y78" s="613"/>
      <c r="Z78" s="613"/>
      <c r="AA78" s="613"/>
      <c r="AB78" s="613"/>
      <c r="AC78" s="613"/>
      <c r="AD78" s="613"/>
      <c r="AE78" s="613"/>
      <c r="AF78" s="613"/>
      <c r="AG78" s="613"/>
      <c r="AH78" s="613"/>
      <c r="AI78" s="613"/>
      <c r="AJ78" s="613"/>
      <c r="AK78" s="613"/>
      <c r="AL78" s="613"/>
      <c r="AM78" s="613"/>
      <c r="AN78" s="613"/>
      <c r="AO78" s="613"/>
      <c r="AP78" s="613"/>
      <c r="AQ78" s="613"/>
      <c r="AR78" s="613"/>
      <c r="AS78" s="613"/>
      <c r="AT78" s="613"/>
      <c r="AU78" s="613"/>
      <c r="AV78" s="613"/>
      <c r="AW78" s="613"/>
      <c r="AX78" s="613"/>
      <c r="AY78" s="613"/>
      <c r="AZ78" s="613"/>
      <c r="BA78" s="613"/>
      <c r="BB78" s="613"/>
      <c r="BC78" s="613"/>
      <c r="BD78" s="613"/>
      <c r="BE78" s="613"/>
      <c r="BF78" s="613"/>
      <c r="BG78" s="613"/>
      <c r="BH78" s="613"/>
      <c r="BI78" s="613"/>
      <c r="BJ78" s="613"/>
      <c r="BK78" s="613"/>
      <c r="BL78" s="613"/>
      <c r="BM78" s="613"/>
      <c r="BN78" s="613"/>
      <c r="BO78" s="613"/>
      <c r="BP78" s="613"/>
      <c r="BQ78" s="613"/>
      <c r="BR78" s="613"/>
      <c r="BS78" s="613"/>
      <c r="BT78" s="613"/>
      <c r="BU78" s="613"/>
      <c r="BV78" s="613"/>
      <c r="BW78" s="613"/>
      <c r="BX78" s="613"/>
      <c r="BY78" s="613"/>
      <c r="BZ78" s="613"/>
      <c r="CA78" s="613"/>
      <c r="CB78" s="613"/>
      <c r="CC78" s="613"/>
      <c r="CD78" s="613"/>
      <c r="CE78" s="613"/>
      <c r="CF78" s="613"/>
      <c r="CG78" s="613"/>
      <c r="CH78" s="613"/>
      <c r="CI78" s="613"/>
      <c r="CJ78" s="613"/>
      <c r="CK78" s="613"/>
      <c r="CL78" s="613"/>
      <c r="CM78" s="613"/>
      <c r="CN78" s="613"/>
      <c r="CO78" s="613"/>
      <c r="CP78" s="613"/>
      <c r="CQ78" s="613"/>
      <c r="CR78" s="613"/>
      <c r="CS78" s="613"/>
      <c r="CT78" s="613"/>
      <c r="CU78" s="613"/>
      <c r="CV78" s="613"/>
      <c r="CW78" s="613"/>
      <c r="CX78" s="613"/>
      <c r="CY78" s="613"/>
      <c r="CZ78" s="613"/>
      <c r="DA78" s="613"/>
      <c r="DB78" s="613"/>
      <c r="DC78" s="613"/>
      <c r="DD78" s="613"/>
      <c r="DE78" s="613"/>
      <c r="DF78" s="613"/>
      <c r="DG78" s="613"/>
      <c r="DH78" s="613"/>
      <c r="DI78" s="613"/>
      <c r="DJ78" s="613"/>
      <c r="DK78" s="613"/>
      <c r="DL78" s="613"/>
      <c r="DM78" s="613"/>
      <c r="DN78" s="613"/>
      <c r="DO78" s="613"/>
      <c r="DP78" s="613"/>
      <c r="DQ78" s="613"/>
      <c r="DR78" s="613"/>
      <c r="DS78" s="613"/>
      <c r="DT78" s="613"/>
      <c r="DU78" s="613"/>
      <c r="DV78" s="613"/>
      <c r="DW78" s="613"/>
      <c r="DX78" s="613"/>
      <c r="DY78" s="613"/>
      <c r="DZ78" s="613"/>
      <c r="EA78" s="613"/>
      <c r="EB78" s="613"/>
      <c r="EC78" s="613"/>
      <c r="ED78" s="182" t="str">
        <f t="shared" si="1"/>
        <v>xxxxxxxxxxxxxxxxxxxxxxxxxxxxxxxxxxxxxxxxxxxxxxxxxxxxxxxxxxxxxxxxxxxxxxxxxxxxxxxxxxxxxxxxxxxxxxxxxxxxxxxxxxxxxxxxxxxxxxxxxxxxxxxx</v>
      </c>
    </row>
    <row r="79" spans="1:134" x14ac:dyDescent="0.25">
      <c r="A79" s="704">
        <v>2090</v>
      </c>
      <c r="B79" s="227" t="s">
        <v>323</v>
      </c>
      <c r="C79" s="874">
        <f>SUMPRODUCT(SUMIF('Subsidiary Trial Balance Input'!$A:$A,'Subsidiary TB Converter'!$G79:$EC79,'Subsidiary Trial Balance Input'!C:C))</f>
        <v>0</v>
      </c>
      <c r="D79" s="874">
        <f>SUMPRODUCT(SUMIF('Subsidiary Trial Balance Input'!$A:$A,'Subsidiary TB Converter'!$G79:$EC79,'Subsidiary Trial Balance Input'!D:D))</f>
        <v>0</v>
      </c>
      <c r="E79" s="874">
        <f>SUMPRODUCT(SUMIF('Subsidiary Trial Balance Input'!$A:$A,'Subsidiary TB Converter'!$G79:$EC79,'Subsidiary Trial Balance Input'!E:E))</f>
        <v>0</v>
      </c>
      <c r="F79" s="874"/>
      <c r="G79" s="620"/>
      <c r="H79" s="620"/>
      <c r="I79" s="620"/>
      <c r="J79" s="620"/>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2"/>
      <c r="AR79" s="132"/>
      <c r="AS79" s="132"/>
      <c r="AT79" s="132"/>
      <c r="AU79" s="132"/>
      <c r="AV79" s="132"/>
      <c r="AW79" s="132"/>
      <c r="AX79" s="132"/>
      <c r="AY79" s="132"/>
      <c r="AZ79" s="132"/>
      <c r="BA79" s="132"/>
      <c r="BB79" s="132"/>
      <c r="BC79" s="132"/>
      <c r="BD79" s="132"/>
      <c r="BE79" s="132"/>
      <c r="BF79" s="132"/>
      <c r="BG79" s="132"/>
      <c r="BH79" s="132"/>
      <c r="BI79" s="132"/>
      <c r="BJ79" s="132"/>
      <c r="BK79" s="132"/>
      <c r="BL79" s="132"/>
      <c r="BM79" s="132"/>
      <c r="BN79" s="132"/>
      <c r="BO79" s="132"/>
      <c r="BP79" s="132"/>
      <c r="BQ79" s="132"/>
      <c r="BR79" s="132"/>
      <c r="BS79" s="132"/>
      <c r="BT79" s="132"/>
      <c r="BU79" s="132"/>
      <c r="BV79" s="132"/>
      <c r="BW79" s="132"/>
      <c r="BX79" s="132"/>
      <c r="BY79" s="132"/>
      <c r="BZ79" s="132"/>
      <c r="CA79" s="132"/>
      <c r="CB79" s="132"/>
      <c r="CC79" s="132"/>
      <c r="CD79" s="132"/>
      <c r="CE79" s="132"/>
      <c r="CF79" s="132"/>
      <c r="CG79" s="132"/>
      <c r="CH79" s="132"/>
      <c r="CI79" s="132"/>
      <c r="CJ79" s="132"/>
      <c r="CK79" s="132"/>
      <c r="CL79" s="132"/>
      <c r="CM79" s="132"/>
      <c r="CN79" s="132"/>
      <c r="CO79" s="132"/>
      <c r="CP79" s="132"/>
      <c r="CQ79" s="132"/>
      <c r="CR79" s="132"/>
      <c r="CS79" s="132"/>
      <c r="CT79" s="132"/>
      <c r="CU79" s="132"/>
      <c r="CV79" s="132"/>
      <c r="CW79" s="132"/>
      <c r="CX79" s="132"/>
      <c r="CY79" s="132"/>
      <c r="CZ79" s="132"/>
      <c r="DA79" s="132"/>
      <c r="DB79" s="132"/>
      <c r="DC79" s="132"/>
      <c r="DD79" s="132"/>
      <c r="DE79" s="132"/>
      <c r="DF79" s="132"/>
      <c r="DG79" s="132"/>
      <c r="DH79" s="132"/>
      <c r="DI79" s="132"/>
      <c r="DJ79" s="132"/>
      <c r="DK79" s="132"/>
      <c r="DL79" s="132"/>
      <c r="DM79" s="132"/>
      <c r="DN79" s="132"/>
      <c r="DO79" s="132"/>
      <c r="DP79" s="132"/>
      <c r="DQ79" s="132"/>
      <c r="DR79" s="132"/>
      <c r="DS79" s="132"/>
      <c r="DT79" s="132"/>
      <c r="DU79" s="132"/>
      <c r="DV79" s="132"/>
      <c r="DW79" s="132"/>
      <c r="DX79" s="132"/>
      <c r="DY79" s="132"/>
      <c r="DZ79" s="132"/>
      <c r="EA79" s="132"/>
      <c r="EB79" s="132"/>
      <c r="EC79" s="132"/>
      <c r="ED79" s="182" t="str">
        <f t="shared" si="1"/>
        <v>xxxxxxxxxxxxxxxxxxxxxxxxxxxxxxxxxxxxxxxxxxxxxxxxxxxxxxxxxxxxxxxxxxxxxxxxxxxxxxxxxxxxxxxxxxxxxxxxxxxxxxxxxxxxxxxxxxxxxxxxxxxxxxxx</v>
      </c>
    </row>
    <row r="80" spans="1:134" x14ac:dyDescent="0.25">
      <c r="A80" s="704">
        <v>2084</v>
      </c>
      <c r="B80" s="227" t="s">
        <v>195</v>
      </c>
      <c r="C80" s="874">
        <f>SUMPRODUCT(SUMIF('Subsidiary Trial Balance Input'!$A:$A,'Subsidiary TB Converter'!$G80:$EC80,'Subsidiary Trial Balance Input'!C:C))</f>
        <v>0</v>
      </c>
      <c r="D80" s="874">
        <f>SUMPRODUCT(SUMIF('Subsidiary Trial Balance Input'!$A:$A,'Subsidiary TB Converter'!$G80:$EC80,'Subsidiary Trial Balance Input'!D:D))</f>
        <v>0</v>
      </c>
      <c r="E80" s="874">
        <f>SUMPRODUCT(SUMIF('Subsidiary Trial Balance Input'!$A:$A,'Subsidiary TB Converter'!$G80:$EC80,'Subsidiary Trial Balance Input'!E:E))</f>
        <v>0</v>
      </c>
      <c r="F80" s="874"/>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c r="BK80" s="132"/>
      <c r="BL80" s="132"/>
      <c r="BM80" s="132"/>
      <c r="BN80" s="132"/>
      <c r="BO80" s="132"/>
      <c r="BP80" s="132"/>
      <c r="BQ80" s="132"/>
      <c r="BR80" s="132"/>
      <c r="BS80" s="132"/>
      <c r="BT80" s="132"/>
      <c r="BU80" s="132"/>
      <c r="BV80" s="132"/>
      <c r="BW80" s="132"/>
      <c r="BX80" s="132"/>
      <c r="BY80" s="132"/>
      <c r="BZ80" s="132"/>
      <c r="CA80" s="132"/>
      <c r="CB80" s="132"/>
      <c r="CC80" s="132"/>
      <c r="CD80" s="132"/>
      <c r="CE80" s="132"/>
      <c r="CF80" s="132"/>
      <c r="CG80" s="132"/>
      <c r="CH80" s="132"/>
      <c r="CI80" s="132"/>
      <c r="CJ80" s="132"/>
      <c r="CK80" s="132"/>
      <c r="CL80" s="132"/>
      <c r="CM80" s="132"/>
      <c r="CN80" s="132"/>
      <c r="CO80" s="132"/>
      <c r="CP80" s="132"/>
      <c r="CQ80" s="132"/>
      <c r="CR80" s="132"/>
      <c r="CS80" s="132"/>
      <c r="CT80" s="132"/>
      <c r="CU80" s="132"/>
      <c r="CV80" s="132"/>
      <c r="CW80" s="132"/>
      <c r="CX80" s="132"/>
      <c r="CY80" s="132"/>
      <c r="CZ80" s="132"/>
      <c r="DA80" s="132"/>
      <c r="DB80" s="132"/>
      <c r="DC80" s="132"/>
      <c r="DD80" s="132"/>
      <c r="DE80" s="132"/>
      <c r="DF80" s="132"/>
      <c r="DG80" s="132"/>
      <c r="DH80" s="132"/>
      <c r="DI80" s="132"/>
      <c r="DJ80" s="132"/>
      <c r="DK80" s="132"/>
      <c r="DL80" s="132"/>
      <c r="DM80" s="132"/>
      <c r="DN80" s="132"/>
      <c r="DO80" s="132"/>
      <c r="DP80" s="132"/>
      <c r="DQ80" s="132"/>
      <c r="DR80" s="132"/>
      <c r="DS80" s="132"/>
      <c r="DT80" s="132"/>
      <c r="DU80" s="132"/>
      <c r="DV80" s="132"/>
      <c r="DW80" s="132"/>
      <c r="DX80" s="132"/>
      <c r="DY80" s="132"/>
      <c r="DZ80" s="132"/>
      <c r="EA80" s="132"/>
      <c r="EB80" s="132"/>
      <c r="EC80" s="132"/>
      <c r="ED80" s="182" t="str">
        <f t="shared" si="1"/>
        <v>xxxxxxxxxxxxxxxxxxxxxxxxxxxxxxxxxxxxxxxxxxxxxxxxxxxxxxxxxxxxxxxxxxxxxxxxxxxxxxxxxxxxxxxxxxxxxxxxxxxxxxxxxxxxxxxxxxxxxxxxxxxxxxxx</v>
      </c>
    </row>
    <row r="81" spans="1:134" x14ac:dyDescent="0.25">
      <c r="A81" s="704">
        <v>2070</v>
      </c>
      <c r="B81" s="227" t="s">
        <v>196</v>
      </c>
      <c r="C81" s="874">
        <f>SUMPRODUCT(SUMIF('Subsidiary Trial Balance Input'!$A:$A,'Subsidiary TB Converter'!$G81:$EC81,'Subsidiary Trial Balance Input'!C:C))</f>
        <v>0</v>
      </c>
      <c r="D81" s="874">
        <f>SUMPRODUCT(SUMIF('Subsidiary Trial Balance Input'!$A:$A,'Subsidiary TB Converter'!$G81:$EC81,'Subsidiary Trial Balance Input'!D:D))</f>
        <v>0</v>
      </c>
      <c r="E81" s="874">
        <f>SUMPRODUCT(SUMIF('Subsidiary Trial Balance Input'!$A:$A,'Subsidiary TB Converter'!$G81:$EC81,'Subsidiary Trial Balance Input'!E:E))</f>
        <v>0</v>
      </c>
      <c r="F81" s="874"/>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c r="AU81" s="132"/>
      <c r="AV81" s="132"/>
      <c r="AW81" s="132"/>
      <c r="AX81" s="132"/>
      <c r="AY81" s="132"/>
      <c r="AZ81" s="132"/>
      <c r="BA81" s="132"/>
      <c r="BB81" s="132"/>
      <c r="BC81" s="132"/>
      <c r="BD81" s="132"/>
      <c r="BE81" s="132"/>
      <c r="BF81" s="132"/>
      <c r="BG81" s="132"/>
      <c r="BH81" s="132"/>
      <c r="BI81" s="132"/>
      <c r="BJ81" s="132"/>
      <c r="BK81" s="132"/>
      <c r="BL81" s="132"/>
      <c r="BM81" s="132"/>
      <c r="BN81" s="132"/>
      <c r="BO81" s="132"/>
      <c r="BP81" s="132"/>
      <c r="BQ81" s="132"/>
      <c r="BR81" s="132"/>
      <c r="BS81" s="132"/>
      <c r="BT81" s="132"/>
      <c r="BU81" s="132"/>
      <c r="BV81" s="132"/>
      <c r="BW81" s="132"/>
      <c r="BX81" s="132"/>
      <c r="BY81" s="132"/>
      <c r="BZ81" s="132"/>
      <c r="CA81" s="132"/>
      <c r="CB81" s="132"/>
      <c r="CC81" s="132"/>
      <c r="CD81" s="132"/>
      <c r="CE81" s="132"/>
      <c r="CF81" s="132"/>
      <c r="CG81" s="132"/>
      <c r="CH81" s="132"/>
      <c r="CI81" s="132"/>
      <c r="CJ81" s="132"/>
      <c r="CK81" s="132"/>
      <c r="CL81" s="132"/>
      <c r="CM81" s="132"/>
      <c r="CN81" s="132"/>
      <c r="CO81" s="132"/>
      <c r="CP81" s="132"/>
      <c r="CQ81" s="132"/>
      <c r="CR81" s="132"/>
      <c r="CS81" s="132"/>
      <c r="CT81" s="132"/>
      <c r="CU81" s="132"/>
      <c r="CV81" s="132"/>
      <c r="CW81" s="132"/>
      <c r="CX81" s="132"/>
      <c r="CY81" s="132"/>
      <c r="CZ81" s="132"/>
      <c r="DA81" s="132"/>
      <c r="DB81" s="132"/>
      <c r="DC81" s="132"/>
      <c r="DD81" s="132"/>
      <c r="DE81" s="132"/>
      <c r="DF81" s="132"/>
      <c r="DG81" s="132"/>
      <c r="DH81" s="132"/>
      <c r="DI81" s="132"/>
      <c r="DJ81" s="132"/>
      <c r="DK81" s="132"/>
      <c r="DL81" s="132"/>
      <c r="DM81" s="132"/>
      <c r="DN81" s="132"/>
      <c r="DO81" s="132"/>
      <c r="DP81" s="132"/>
      <c r="DQ81" s="132"/>
      <c r="DR81" s="132"/>
      <c r="DS81" s="132"/>
      <c r="DT81" s="132"/>
      <c r="DU81" s="132"/>
      <c r="DV81" s="132"/>
      <c r="DW81" s="132"/>
      <c r="DX81" s="132"/>
      <c r="DY81" s="132"/>
      <c r="DZ81" s="132"/>
      <c r="EA81" s="132"/>
      <c r="EB81" s="132"/>
      <c r="EC81" s="132"/>
      <c r="ED81" s="182" t="str">
        <f t="shared" si="1"/>
        <v>xxxxxxxxxxxxxxxxxxxxxxxxxxxxxxxxxxxxxxxxxxxxxxxxxxxxxxxxxxxxxxxxxxxxxxxxxxxxxxxxxxxxxxxxxxxxxxxxxxxxxxxxxxxxxxxxxxxxxxxxxxxxxxxx</v>
      </c>
    </row>
    <row r="82" spans="1:134" x14ac:dyDescent="0.25">
      <c r="A82" s="704">
        <v>2082</v>
      </c>
      <c r="B82" s="227" t="s">
        <v>197</v>
      </c>
      <c r="C82" s="874">
        <f>SUMPRODUCT(SUMIF('Subsidiary Trial Balance Input'!$A:$A,'Subsidiary TB Converter'!$G82:$EC82,'Subsidiary Trial Balance Input'!C:C))</f>
        <v>0</v>
      </c>
      <c r="D82" s="874">
        <f>SUMPRODUCT(SUMIF('Subsidiary Trial Balance Input'!$A:$A,'Subsidiary TB Converter'!$G82:$EC82,'Subsidiary Trial Balance Input'!D:D))</f>
        <v>0</v>
      </c>
      <c r="E82" s="874">
        <f>SUMPRODUCT(SUMIF('Subsidiary Trial Balance Input'!$A:$A,'Subsidiary TB Converter'!$G82:$EC82,'Subsidiary Trial Balance Input'!E:E))</f>
        <v>0</v>
      </c>
      <c r="F82" s="874"/>
      <c r="G82" s="670"/>
      <c r="H82" s="670"/>
      <c r="I82" s="670"/>
      <c r="J82" s="670"/>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c r="CN82" s="132"/>
      <c r="CO82" s="132"/>
      <c r="CP82" s="132"/>
      <c r="CQ82" s="132"/>
      <c r="CR82" s="132"/>
      <c r="CS82" s="132"/>
      <c r="CT82" s="132"/>
      <c r="CU82" s="132"/>
      <c r="CV82" s="132"/>
      <c r="CW82" s="132"/>
      <c r="CX82" s="132"/>
      <c r="CY82" s="132"/>
      <c r="CZ82" s="132"/>
      <c r="DA82" s="132"/>
      <c r="DB82" s="132"/>
      <c r="DC82" s="132"/>
      <c r="DD82" s="132"/>
      <c r="DE82" s="132"/>
      <c r="DF82" s="132"/>
      <c r="DG82" s="132"/>
      <c r="DH82" s="132"/>
      <c r="DI82" s="132"/>
      <c r="DJ82" s="132"/>
      <c r="DK82" s="132"/>
      <c r="DL82" s="132"/>
      <c r="DM82" s="132"/>
      <c r="DN82" s="132"/>
      <c r="DO82" s="132"/>
      <c r="DP82" s="132"/>
      <c r="DQ82" s="132"/>
      <c r="DR82" s="132"/>
      <c r="DS82" s="132"/>
      <c r="DT82" s="132"/>
      <c r="DU82" s="132"/>
      <c r="DV82" s="132"/>
      <c r="DW82" s="132"/>
      <c r="DX82" s="132"/>
      <c r="DY82" s="132"/>
      <c r="DZ82" s="132"/>
      <c r="EA82" s="132"/>
      <c r="EB82" s="132"/>
      <c r="EC82" s="132"/>
      <c r="ED82" s="182" t="str">
        <f t="shared" si="1"/>
        <v>xxxxxxxxxxxxxxxxxxxxxxxxxxxxxxxxxxxxxxxxxxxxxxxxxxxxxxxxxxxxxxxxxxxxxxxxxxxxxxxxxxxxxxxxxxxxxxxxxxxxxxxxxxxxxxxxxxxxxxxxxxxxxxxx</v>
      </c>
    </row>
    <row r="83" spans="1:134" x14ac:dyDescent="0.25">
      <c r="A83" s="704">
        <v>2086</v>
      </c>
      <c r="B83" s="227" t="s">
        <v>198</v>
      </c>
      <c r="C83" s="874">
        <f>SUMPRODUCT(SUMIF('Subsidiary Trial Balance Input'!$A:$A,'Subsidiary TB Converter'!$G83:$EC83,'Subsidiary Trial Balance Input'!C:C))</f>
        <v>0</v>
      </c>
      <c r="D83" s="874">
        <f>SUMPRODUCT(SUMIF('Subsidiary Trial Balance Input'!$A:$A,'Subsidiary TB Converter'!$G83:$EC83,'Subsidiary Trial Balance Input'!D:D))</f>
        <v>0</v>
      </c>
      <c r="E83" s="874">
        <f>SUMPRODUCT(SUMIF('Subsidiary Trial Balance Input'!$A:$A,'Subsidiary TB Converter'!$G83:$EC83,'Subsidiary Trial Balance Input'!E:E))</f>
        <v>0</v>
      </c>
      <c r="F83" s="874"/>
      <c r="G83" s="670"/>
      <c r="H83" s="670"/>
      <c r="I83" s="670"/>
      <c r="J83" s="670"/>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c r="AU83" s="132"/>
      <c r="AV83" s="132"/>
      <c r="AW83" s="132"/>
      <c r="AX83" s="132"/>
      <c r="AY83" s="132"/>
      <c r="AZ83" s="132"/>
      <c r="BA83" s="132"/>
      <c r="BB83" s="132"/>
      <c r="BC83" s="132"/>
      <c r="BD83" s="132"/>
      <c r="BE83" s="132"/>
      <c r="BF83" s="132"/>
      <c r="BG83" s="132"/>
      <c r="BH83" s="132"/>
      <c r="BI83" s="132"/>
      <c r="BJ83" s="132"/>
      <c r="BK83" s="132"/>
      <c r="BL83" s="132"/>
      <c r="BM83" s="132"/>
      <c r="BN83" s="132"/>
      <c r="BO83" s="132"/>
      <c r="BP83" s="132"/>
      <c r="BQ83" s="132"/>
      <c r="BR83" s="132"/>
      <c r="BS83" s="132"/>
      <c r="BT83" s="132"/>
      <c r="BU83" s="132"/>
      <c r="BV83" s="132"/>
      <c r="BW83" s="132"/>
      <c r="BX83" s="132"/>
      <c r="BY83" s="132"/>
      <c r="BZ83" s="132"/>
      <c r="CA83" s="132"/>
      <c r="CB83" s="132"/>
      <c r="CC83" s="132"/>
      <c r="CD83" s="132"/>
      <c r="CE83" s="132"/>
      <c r="CF83" s="132"/>
      <c r="CG83" s="132"/>
      <c r="CH83" s="132"/>
      <c r="CI83" s="132"/>
      <c r="CJ83" s="132"/>
      <c r="CK83" s="132"/>
      <c r="CL83" s="132"/>
      <c r="CM83" s="132"/>
      <c r="CN83" s="132"/>
      <c r="CO83" s="132"/>
      <c r="CP83" s="132"/>
      <c r="CQ83" s="132"/>
      <c r="CR83" s="132"/>
      <c r="CS83" s="132"/>
      <c r="CT83" s="132"/>
      <c r="CU83" s="132"/>
      <c r="CV83" s="132"/>
      <c r="CW83" s="132"/>
      <c r="CX83" s="132"/>
      <c r="CY83" s="132"/>
      <c r="CZ83" s="132"/>
      <c r="DA83" s="132"/>
      <c r="DB83" s="132"/>
      <c r="DC83" s="132"/>
      <c r="DD83" s="132"/>
      <c r="DE83" s="132"/>
      <c r="DF83" s="132"/>
      <c r="DG83" s="132"/>
      <c r="DH83" s="132"/>
      <c r="DI83" s="132"/>
      <c r="DJ83" s="132"/>
      <c r="DK83" s="132"/>
      <c r="DL83" s="132"/>
      <c r="DM83" s="132"/>
      <c r="DN83" s="132"/>
      <c r="DO83" s="132"/>
      <c r="DP83" s="132"/>
      <c r="DQ83" s="132"/>
      <c r="DR83" s="132"/>
      <c r="DS83" s="132"/>
      <c r="DT83" s="132"/>
      <c r="DU83" s="132"/>
      <c r="DV83" s="132"/>
      <c r="DW83" s="132"/>
      <c r="DX83" s="132"/>
      <c r="DY83" s="132"/>
      <c r="DZ83" s="132"/>
      <c r="EA83" s="132"/>
      <c r="EB83" s="132"/>
      <c r="EC83" s="132"/>
      <c r="ED83" s="182" t="str">
        <f t="shared" si="1"/>
        <v>xxxxxxxxxxxxxxxxxxxxxxxxxxxxxxxxxxxxxxxxxxxxxxxxxxxxxxxxxxxxxxxxxxxxxxxxxxxxxxxxxxxxxxxxxxxxxxxxxxxxxxxxxxxxxxxxxxxxxxxxxxxxxxxx</v>
      </c>
    </row>
    <row r="84" spans="1:134" x14ac:dyDescent="0.25">
      <c r="A84" s="704">
        <v>2185</v>
      </c>
      <c r="B84" s="227" t="s">
        <v>199</v>
      </c>
      <c r="C84" s="874">
        <f>SUMPRODUCT(SUMIF('Subsidiary Trial Balance Input'!$A:$A,'Subsidiary TB Converter'!$G84:$EC84,'Subsidiary Trial Balance Input'!C:C))</f>
        <v>0</v>
      </c>
      <c r="D84" s="874">
        <f>SUMPRODUCT(SUMIF('Subsidiary Trial Balance Input'!$A:$A,'Subsidiary TB Converter'!$G84:$EC84,'Subsidiary Trial Balance Input'!D:D))</f>
        <v>0</v>
      </c>
      <c r="E84" s="874">
        <f>SUMPRODUCT(SUMIF('Subsidiary Trial Balance Input'!$A:$A,'Subsidiary TB Converter'!$G84:$EC84,'Subsidiary Trial Balance Input'!E:E))</f>
        <v>0</v>
      </c>
      <c r="F84" s="874"/>
      <c r="H84" s="670"/>
      <c r="I84" s="670"/>
      <c r="J84" s="670"/>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c r="CL84" s="132"/>
      <c r="CM84" s="132"/>
      <c r="CN84" s="132"/>
      <c r="CO84" s="132"/>
      <c r="CP84" s="132"/>
      <c r="CQ84" s="132"/>
      <c r="CR84" s="132"/>
      <c r="CS84" s="132"/>
      <c r="CT84" s="132"/>
      <c r="CU84" s="132"/>
      <c r="CV84" s="132"/>
      <c r="CW84" s="132"/>
      <c r="CX84" s="132"/>
      <c r="CY84" s="132"/>
      <c r="CZ84" s="132"/>
      <c r="DA84" s="132"/>
      <c r="DB84" s="132"/>
      <c r="DC84" s="132"/>
      <c r="DD84" s="132"/>
      <c r="DE84" s="132"/>
      <c r="DF84" s="132"/>
      <c r="DG84" s="132"/>
      <c r="DH84" s="132"/>
      <c r="DI84" s="132"/>
      <c r="DJ84" s="132"/>
      <c r="DK84" s="132"/>
      <c r="DL84" s="132"/>
      <c r="DM84" s="132"/>
      <c r="DN84" s="132"/>
      <c r="DO84" s="132"/>
      <c r="DP84" s="132"/>
      <c r="DQ84" s="132"/>
      <c r="DR84" s="132"/>
      <c r="DS84" s="132"/>
      <c r="DT84" s="132"/>
      <c r="DU84" s="132"/>
      <c r="DV84" s="132"/>
      <c r="DW84" s="132"/>
      <c r="DX84" s="132"/>
      <c r="DY84" s="132"/>
      <c r="DZ84" s="132"/>
      <c r="EA84" s="132"/>
      <c r="EB84" s="132"/>
      <c r="EC84" s="132"/>
      <c r="ED84" s="182" t="str">
        <f t="shared" si="1"/>
        <v>xxxxxxxxxxxxxxxxxxxxxxxxxxxxxxxxxxxxxxxxxxxxxxxxxxxxxxxxxxxxxxxxxxxxxxxxxxxxxxxxxxxxxxxxxxxxxxxxxxxxxxxxxxxxxxxxxxxxxxxxxxxxxxxx</v>
      </c>
    </row>
    <row r="85" spans="1:134" x14ac:dyDescent="0.25">
      <c r="A85" s="704">
        <v>2840</v>
      </c>
      <c r="B85" s="227" t="s">
        <v>200</v>
      </c>
      <c r="C85" s="874">
        <f>SUMPRODUCT(SUMIF('Subsidiary Trial Balance Input'!$A:$A,'Subsidiary TB Converter'!$G85:$EC85,'Subsidiary Trial Balance Input'!C:C))</f>
        <v>0</v>
      </c>
      <c r="D85" s="874">
        <f>SUMPRODUCT(SUMIF('Subsidiary Trial Balance Input'!$A:$A,'Subsidiary TB Converter'!$G85:$EC85,'Subsidiary Trial Balance Input'!D:D))</f>
        <v>0</v>
      </c>
      <c r="E85" s="874">
        <f>SUMPRODUCT(SUMIF('Subsidiary Trial Balance Input'!$A:$A,'Subsidiary TB Converter'!$G85:$EC85,'Subsidiary Trial Balance Input'!E:E))</f>
        <v>0</v>
      </c>
      <c r="F85" s="874"/>
      <c r="G85" s="670"/>
      <c r="H85" s="670"/>
      <c r="I85" s="670"/>
      <c r="J85" s="670"/>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c r="CL85" s="132"/>
      <c r="CM85" s="132"/>
      <c r="CN85" s="132"/>
      <c r="CO85" s="132"/>
      <c r="CP85" s="132"/>
      <c r="CQ85" s="132"/>
      <c r="CR85" s="132"/>
      <c r="CS85" s="132"/>
      <c r="CT85" s="132"/>
      <c r="CU85" s="132"/>
      <c r="CV85" s="132"/>
      <c r="CW85" s="132"/>
      <c r="CX85" s="132"/>
      <c r="CY85" s="132"/>
      <c r="CZ85" s="132"/>
      <c r="DA85" s="132"/>
      <c r="DB85" s="132"/>
      <c r="DC85" s="132"/>
      <c r="DD85" s="132"/>
      <c r="DE85" s="132"/>
      <c r="DF85" s="132"/>
      <c r="DG85" s="132"/>
      <c r="DH85" s="132"/>
      <c r="DI85" s="132"/>
      <c r="DJ85" s="132"/>
      <c r="DK85" s="132"/>
      <c r="DL85" s="132"/>
      <c r="DM85" s="132"/>
      <c r="DN85" s="132"/>
      <c r="DO85" s="132"/>
      <c r="DP85" s="132"/>
      <c r="DQ85" s="132"/>
      <c r="DR85" s="132"/>
      <c r="DS85" s="132"/>
      <c r="DT85" s="132"/>
      <c r="DU85" s="132"/>
      <c r="DV85" s="132"/>
      <c r="DW85" s="132"/>
      <c r="DX85" s="132"/>
      <c r="DY85" s="132"/>
      <c r="DZ85" s="132"/>
      <c r="EA85" s="132"/>
      <c r="EB85" s="132"/>
      <c r="EC85" s="132"/>
      <c r="ED85" s="182" t="str">
        <f t="shared" si="1"/>
        <v>xxxxxxxxxxxxxxxxxxxxxxxxxxxxxxxxxxxxxxxxxxxxxxxxxxxxxxxxxxxxxxxxxxxxxxxxxxxxxxxxxxxxxxxxxxxxxxxxxxxxxxxxxxxxxxxxxxxxxxxxxxxxxxxx</v>
      </c>
    </row>
    <row r="86" spans="1:134" x14ac:dyDescent="0.25">
      <c r="A86" s="704"/>
      <c r="B86" s="227"/>
      <c r="C86" s="874"/>
      <c r="D86" s="874"/>
      <c r="E86" s="874"/>
      <c r="F86" s="874"/>
      <c r="G86" s="670"/>
      <c r="H86" s="670"/>
      <c r="I86" s="670"/>
      <c r="J86" s="670"/>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c r="BC86" s="132"/>
      <c r="BD86" s="132"/>
      <c r="BE86" s="132"/>
      <c r="BF86" s="132"/>
      <c r="BG86" s="132"/>
      <c r="BH86" s="132"/>
      <c r="BI86" s="132"/>
      <c r="BJ86" s="132"/>
      <c r="BK86" s="132"/>
      <c r="BL86" s="132"/>
      <c r="BM86" s="132"/>
      <c r="BN86" s="132"/>
      <c r="BO86" s="132"/>
      <c r="BP86" s="132"/>
      <c r="BQ86" s="132"/>
      <c r="BR86" s="132"/>
      <c r="BS86" s="132"/>
      <c r="BT86" s="132"/>
      <c r="BU86" s="132"/>
      <c r="BV86" s="132"/>
      <c r="BW86" s="132"/>
      <c r="BX86" s="132"/>
      <c r="BY86" s="132"/>
      <c r="BZ86" s="132"/>
      <c r="CA86" s="132"/>
      <c r="CB86" s="132"/>
      <c r="CC86" s="132"/>
      <c r="CD86" s="132"/>
      <c r="CE86" s="132"/>
      <c r="CF86" s="132"/>
      <c r="CG86" s="132"/>
      <c r="CH86" s="132"/>
      <c r="CI86" s="132"/>
      <c r="CJ86" s="132"/>
      <c r="CK86" s="132"/>
      <c r="CL86" s="132"/>
      <c r="CM86" s="132"/>
      <c r="CN86" s="132"/>
      <c r="CO86" s="132"/>
      <c r="CP86" s="132"/>
      <c r="CQ86" s="132"/>
      <c r="CR86" s="132"/>
      <c r="CS86" s="132"/>
      <c r="CT86" s="132"/>
      <c r="CU86" s="132"/>
      <c r="CV86" s="132"/>
      <c r="CW86" s="132"/>
      <c r="CX86" s="132"/>
      <c r="CY86" s="132"/>
      <c r="CZ86" s="132"/>
      <c r="DA86" s="132"/>
      <c r="DB86" s="132"/>
      <c r="DC86" s="132"/>
      <c r="DD86" s="132"/>
      <c r="DE86" s="132"/>
      <c r="DF86" s="132"/>
      <c r="DG86" s="132"/>
      <c r="DH86" s="132"/>
      <c r="DI86" s="132"/>
      <c r="DJ86" s="132"/>
      <c r="DK86" s="132"/>
      <c r="DL86" s="132"/>
      <c r="DM86" s="132"/>
      <c r="DN86" s="132"/>
      <c r="DO86" s="132"/>
      <c r="DP86" s="132"/>
      <c r="DQ86" s="132"/>
      <c r="DR86" s="132"/>
      <c r="DS86" s="132"/>
      <c r="DT86" s="132"/>
      <c r="DU86" s="132"/>
      <c r="DV86" s="132"/>
      <c r="DW86" s="132"/>
      <c r="DX86" s="132"/>
      <c r="DY86" s="132"/>
      <c r="DZ86" s="132"/>
      <c r="EA86" s="132"/>
      <c r="EB86" s="132"/>
      <c r="EC86" s="132"/>
      <c r="ED86" s="182" t="str">
        <f t="shared" si="1"/>
        <v>xxxxxxxxxxxxxxxxxxxxxxxxxxxxxxxxxxxxxxxxxxxxxxxxxxxxxxxxxxxxxxxxxxxxxxxxxxxxxxxxxxxxxxxxxxxxxxxxxxxxxxxxxxxxxxxxxxxxxxxxxxxxxxxx</v>
      </c>
    </row>
    <row r="87" spans="1:134" ht="13" x14ac:dyDescent="0.3">
      <c r="A87" s="230"/>
      <c r="B87" s="232" t="s">
        <v>201</v>
      </c>
      <c r="C87" s="877"/>
      <c r="D87" s="877"/>
      <c r="E87" s="877"/>
      <c r="F87" s="877"/>
      <c r="G87" s="616"/>
      <c r="H87" s="616"/>
      <c r="I87" s="616"/>
      <c r="J87" s="616"/>
      <c r="K87" s="616"/>
      <c r="L87" s="616"/>
      <c r="M87" s="616"/>
      <c r="N87" s="616"/>
      <c r="O87" s="616"/>
      <c r="P87" s="616"/>
      <c r="Q87" s="616"/>
      <c r="R87" s="616"/>
      <c r="S87" s="616"/>
      <c r="T87" s="616"/>
      <c r="U87" s="616"/>
      <c r="V87" s="616"/>
      <c r="W87" s="616"/>
      <c r="X87" s="616"/>
      <c r="Y87" s="616"/>
      <c r="Z87" s="616"/>
      <c r="AA87" s="616"/>
      <c r="AB87" s="616"/>
      <c r="AC87" s="616"/>
      <c r="AD87" s="616"/>
      <c r="AE87" s="616"/>
      <c r="AF87" s="616"/>
      <c r="AG87" s="616"/>
      <c r="AH87" s="616"/>
      <c r="AI87" s="616"/>
      <c r="AJ87" s="616"/>
      <c r="AK87" s="616"/>
      <c r="AL87" s="616"/>
      <c r="AM87" s="616"/>
      <c r="AN87" s="616"/>
      <c r="AO87" s="616"/>
      <c r="AP87" s="616"/>
      <c r="AQ87" s="616"/>
      <c r="AR87" s="616"/>
      <c r="AS87" s="616"/>
      <c r="AT87" s="616"/>
      <c r="AU87" s="616"/>
      <c r="AV87" s="616"/>
      <c r="AW87" s="616"/>
      <c r="AX87" s="616"/>
      <c r="AY87" s="616"/>
      <c r="AZ87" s="616"/>
      <c r="BA87" s="616"/>
      <c r="BB87" s="616"/>
      <c r="BC87" s="616"/>
      <c r="BD87" s="616"/>
      <c r="BE87" s="616"/>
      <c r="BF87" s="616"/>
      <c r="BG87" s="616"/>
      <c r="BH87" s="616"/>
      <c r="BI87" s="616"/>
      <c r="BJ87" s="616"/>
      <c r="BK87" s="616"/>
      <c r="BL87" s="616"/>
      <c r="BM87" s="616"/>
      <c r="BN87" s="616"/>
      <c r="BO87" s="616"/>
      <c r="BP87" s="616"/>
      <c r="BQ87" s="616"/>
      <c r="BR87" s="616"/>
      <c r="BS87" s="616"/>
      <c r="BT87" s="616"/>
      <c r="BU87" s="616"/>
      <c r="BV87" s="616"/>
      <c r="BW87" s="616"/>
      <c r="BX87" s="616"/>
      <c r="BY87" s="616"/>
      <c r="BZ87" s="616"/>
      <c r="CA87" s="616"/>
      <c r="CB87" s="616"/>
      <c r="CC87" s="616"/>
      <c r="CD87" s="616"/>
      <c r="CE87" s="616"/>
      <c r="CF87" s="616"/>
      <c r="CG87" s="616"/>
      <c r="CH87" s="616"/>
      <c r="CI87" s="616"/>
      <c r="CJ87" s="616"/>
      <c r="CK87" s="616"/>
      <c r="CL87" s="616"/>
      <c r="CM87" s="616"/>
      <c r="CN87" s="616"/>
      <c r="CO87" s="616"/>
      <c r="CP87" s="616"/>
      <c r="CQ87" s="616"/>
      <c r="CR87" s="616"/>
      <c r="CS87" s="616"/>
      <c r="CT87" s="616"/>
      <c r="CU87" s="616"/>
      <c r="CV87" s="616"/>
      <c r="CW87" s="616"/>
      <c r="CX87" s="616"/>
      <c r="CY87" s="616"/>
      <c r="CZ87" s="616"/>
      <c r="DA87" s="616"/>
      <c r="DB87" s="616"/>
      <c r="DC87" s="616"/>
      <c r="DD87" s="616"/>
      <c r="DE87" s="616"/>
      <c r="DF87" s="616"/>
      <c r="DG87" s="616"/>
      <c r="DH87" s="616"/>
      <c r="DI87" s="616"/>
      <c r="DJ87" s="616"/>
      <c r="DK87" s="616"/>
      <c r="DL87" s="616"/>
      <c r="DM87" s="616"/>
      <c r="DN87" s="616"/>
      <c r="DO87" s="616"/>
      <c r="DP87" s="616"/>
      <c r="DQ87" s="616"/>
      <c r="DR87" s="616"/>
      <c r="DS87" s="616"/>
      <c r="DT87" s="616"/>
      <c r="DU87" s="616"/>
      <c r="DV87" s="616"/>
      <c r="DW87" s="616"/>
      <c r="DX87" s="616"/>
      <c r="DY87" s="616"/>
      <c r="DZ87" s="616"/>
      <c r="EA87" s="616"/>
      <c r="EB87" s="616"/>
      <c r="EC87" s="616"/>
      <c r="ED87" s="182" t="str">
        <f t="shared" si="1"/>
        <v>xxxxxxxxxxxxxxxxxxxxxxxxxxxxxxxxxxxxxxxxxxxxxxxxxxxxxxxxxxxxxxxxxxxxxxxxxxxxxxxxxxxxxxxxxxxxxxxxxxxxxxxxxxxxxxxxxxxxxxxxxxxxxxxx</v>
      </c>
    </row>
    <row r="88" spans="1:134" ht="13" x14ac:dyDescent="0.3">
      <c r="A88" s="704"/>
      <c r="B88" s="561" t="s">
        <v>166</v>
      </c>
      <c r="C88" s="874"/>
      <c r="D88" s="874"/>
      <c r="E88" s="874"/>
      <c r="F88" s="874"/>
      <c r="G88" s="613"/>
      <c r="H88" s="613"/>
      <c r="I88" s="613"/>
      <c r="J88" s="613"/>
      <c r="K88" s="613"/>
      <c r="L88" s="613"/>
      <c r="M88" s="613"/>
      <c r="N88" s="613"/>
      <c r="O88" s="613"/>
      <c r="P88" s="613"/>
      <c r="Q88" s="613"/>
      <c r="R88" s="613"/>
      <c r="S88" s="613"/>
      <c r="T88" s="613"/>
      <c r="U88" s="613"/>
      <c r="V88" s="613"/>
      <c r="W88" s="613"/>
      <c r="X88" s="613"/>
      <c r="Y88" s="613"/>
      <c r="Z88" s="613"/>
      <c r="AA88" s="613"/>
      <c r="AB88" s="613"/>
      <c r="AC88" s="613"/>
      <c r="AD88" s="613"/>
      <c r="AE88" s="613"/>
      <c r="AF88" s="613"/>
      <c r="AG88" s="613"/>
      <c r="AH88" s="613"/>
      <c r="AI88" s="613"/>
      <c r="AJ88" s="613"/>
      <c r="AK88" s="613"/>
      <c r="AL88" s="613"/>
      <c r="AM88" s="613"/>
      <c r="AN88" s="613"/>
      <c r="AO88" s="613"/>
      <c r="AP88" s="613"/>
      <c r="AQ88" s="613"/>
      <c r="AR88" s="613"/>
      <c r="AS88" s="613"/>
      <c r="AT88" s="613"/>
      <c r="AU88" s="613"/>
      <c r="AV88" s="613"/>
      <c r="AW88" s="613"/>
      <c r="AX88" s="613"/>
      <c r="AY88" s="613"/>
      <c r="AZ88" s="613"/>
      <c r="BA88" s="613"/>
      <c r="BB88" s="613"/>
      <c r="BC88" s="613"/>
      <c r="BD88" s="613"/>
      <c r="BE88" s="613"/>
      <c r="BF88" s="613"/>
      <c r="BG88" s="613"/>
      <c r="BH88" s="613"/>
      <c r="BI88" s="613"/>
      <c r="BJ88" s="613"/>
      <c r="BK88" s="613"/>
      <c r="BL88" s="613"/>
      <c r="BM88" s="613"/>
      <c r="BN88" s="613"/>
      <c r="BO88" s="613"/>
      <c r="BP88" s="613"/>
      <c r="BQ88" s="613"/>
      <c r="BR88" s="613"/>
      <c r="BS88" s="613"/>
      <c r="BT88" s="613"/>
      <c r="BU88" s="613"/>
      <c r="BV88" s="613"/>
      <c r="BW88" s="613"/>
      <c r="BX88" s="613"/>
      <c r="BY88" s="613"/>
      <c r="BZ88" s="613"/>
      <c r="CA88" s="613"/>
      <c r="CB88" s="613"/>
      <c r="CC88" s="613"/>
      <c r="CD88" s="613"/>
      <c r="CE88" s="613"/>
      <c r="CF88" s="613"/>
      <c r="CG88" s="613"/>
      <c r="CH88" s="613"/>
      <c r="CI88" s="613"/>
      <c r="CJ88" s="613"/>
      <c r="CK88" s="613"/>
      <c r="CL88" s="613"/>
      <c r="CM88" s="613"/>
      <c r="CN88" s="613"/>
      <c r="CO88" s="613"/>
      <c r="CP88" s="613"/>
      <c r="CQ88" s="613"/>
      <c r="CR88" s="613"/>
      <c r="CS88" s="613"/>
      <c r="CT88" s="613"/>
      <c r="CU88" s="613"/>
      <c r="CV88" s="613"/>
      <c r="CW88" s="613"/>
      <c r="CX88" s="613"/>
      <c r="CY88" s="613"/>
      <c r="CZ88" s="613"/>
      <c r="DA88" s="613"/>
      <c r="DB88" s="613"/>
      <c r="DC88" s="613"/>
      <c r="DD88" s="613"/>
      <c r="DE88" s="613"/>
      <c r="DF88" s="613"/>
      <c r="DG88" s="613"/>
      <c r="DH88" s="613"/>
      <c r="DI88" s="613"/>
      <c r="DJ88" s="613"/>
      <c r="DK88" s="613"/>
      <c r="DL88" s="613"/>
      <c r="DM88" s="613"/>
      <c r="DN88" s="613"/>
      <c r="DO88" s="613"/>
      <c r="DP88" s="613"/>
      <c r="DQ88" s="613"/>
      <c r="DR88" s="613"/>
      <c r="DS88" s="613"/>
      <c r="DT88" s="613"/>
      <c r="DU88" s="613"/>
      <c r="DV88" s="613"/>
      <c r="DW88" s="613"/>
      <c r="DX88" s="613"/>
      <c r="DY88" s="613"/>
      <c r="DZ88" s="613"/>
      <c r="EA88" s="613"/>
      <c r="EB88" s="613"/>
      <c r="EC88" s="613"/>
      <c r="ED88" s="182" t="str">
        <f t="shared" si="1"/>
        <v>xxxxxxxxxxxxxxxxxxxxxxxxxxxxxxxxxxxxxxxxxxxxxxxxxxxxxxxxxxxxxxxxxxxxxxxxxxxxxxxxxxxxxxxxxxxxxxxxxxxxxxxxxxxxxxxxxxxxxxxxxxxxxxxx</v>
      </c>
    </row>
    <row r="89" spans="1:134" x14ac:dyDescent="0.25">
      <c r="A89" s="704">
        <v>2520</v>
      </c>
      <c r="B89" s="227" t="s">
        <v>202</v>
      </c>
      <c r="C89" s="874">
        <f>SUMPRODUCT(SUMIF('Subsidiary Trial Balance Input'!$A:$A,'Subsidiary TB Converter'!$G89:$EC89,'Subsidiary Trial Balance Input'!C:C))</f>
        <v>0</v>
      </c>
      <c r="D89" s="874">
        <f>SUMPRODUCT(SUMIF('Subsidiary Trial Balance Input'!$A:$A,'Subsidiary TB Converter'!$G89:$EC89,'Subsidiary Trial Balance Input'!D:D))</f>
        <v>0</v>
      </c>
      <c r="E89" s="874">
        <f>SUMPRODUCT(SUMIF('Subsidiary Trial Balance Input'!$A:$A,'Subsidiary TB Converter'!$G89:$EC89,'Subsidiary Trial Balance Input'!E:E))</f>
        <v>0</v>
      </c>
      <c r="F89" s="874"/>
      <c r="G89" s="670"/>
      <c r="H89" s="670"/>
      <c r="I89" s="670"/>
      <c r="J89" s="670"/>
      <c r="K89" s="670"/>
      <c r="L89" s="670"/>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c r="AU89" s="132"/>
      <c r="AV89" s="132"/>
      <c r="AW89" s="132"/>
      <c r="AX89" s="132"/>
      <c r="AY89" s="132"/>
      <c r="AZ89" s="132"/>
      <c r="BA89" s="132"/>
      <c r="BB89" s="132"/>
      <c r="BC89" s="132"/>
      <c r="BD89" s="132"/>
      <c r="BE89" s="132"/>
      <c r="BF89" s="132"/>
      <c r="BG89" s="132"/>
      <c r="BH89" s="132"/>
      <c r="BI89" s="132"/>
      <c r="BJ89" s="132"/>
      <c r="BK89" s="132"/>
      <c r="BL89" s="132"/>
      <c r="BM89" s="132"/>
      <c r="BN89" s="132"/>
      <c r="BO89" s="132"/>
      <c r="BP89" s="132"/>
      <c r="BQ89" s="132"/>
      <c r="BR89" s="132"/>
      <c r="BS89" s="132"/>
      <c r="BT89" s="132"/>
      <c r="BU89" s="132"/>
      <c r="BV89" s="132"/>
      <c r="BW89" s="132"/>
      <c r="BX89" s="132"/>
      <c r="BY89" s="132"/>
      <c r="BZ89" s="132"/>
      <c r="CA89" s="132"/>
      <c r="CB89" s="132"/>
      <c r="CC89" s="132"/>
      <c r="CD89" s="132"/>
      <c r="CE89" s="132"/>
      <c r="CF89" s="132"/>
      <c r="CG89" s="132"/>
      <c r="CH89" s="132"/>
      <c r="CI89" s="132"/>
      <c r="CJ89" s="132"/>
      <c r="CK89" s="132"/>
      <c r="CL89" s="132"/>
      <c r="CM89" s="132"/>
      <c r="CN89" s="132"/>
      <c r="CO89" s="132"/>
      <c r="CP89" s="132"/>
      <c r="CQ89" s="132"/>
      <c r="CR89" s="132"/>
      <c r="CS89" s="132"/>
      <c r="CT89" s="132"/>
      <c r="CU89" s="132"/>
      <c r="CV89" s="132"/>
      <c r="CW89" s="132"/>
      <c r="CX89" s="132"/>
      <c r="CY89" s="132"/>
      <c r="CZ89" s="132"/>
      <c r="DA89" s="132"/>
      <c r="DB89" s="132"/>
      <c r="DC89" s="132"/>
      <c r="DD89" s="132"/>
      <c r="DE89" s="132"/>
      <c r="DF89" s="132"/>
      <c r="DG89" s="132"/>
      <c r="DH89" s="132"/>
      <c r="DI89" s="132"/>
      <c r="DJ89" s="132"/>
      <c r="DK89" s="132"/>
      <c r="DL89" s="132"/>
      <c r="DM89" s="132"/>
      <c r="DN89" s="132"/>
      <c r="DO89" s="132"/>
      <c r="DP89" s="132"/>
      <c r="DQ89" s="132"/>
      <c r="DR89" s="132"/>
      <c r="DS89" s="132"/>
      <c r="DT89" s="132"/>
      <c r="DU89" s="132"/>
      <c r="DV89" s="132"/>
      <c r="DW89" s="132"/>
      <c r="DX89" s="132"/>
      <c r="DY89" s="132"/>
      <c r="DZ89" s="132"/>
      <c r="EA89" s="132"/>
      <c r="EB89" s="132"/>
      <c r="EC89" s="132"/>
      <c r="ED89" s="182" t="str">
        <f t="shared" si="1"/>
        <v>xxxxxxxxxxxxxxxxxxxxxxxxxxxxxxxxxxxxxxxxxxxxxxxxxxxxxxxxxxxxxxxxxxxxxxxxxxxxxxxxxxxxxxxxxxxxxxxxxxxxxxxxxxxxxxxxxxxxxxxxxxxxxxxx</v>
      </c>
    </row>
    <row r="90" spans="1:134" x14ac:dyDescent="0.25">
      <c r="A90" s="704">
        <v>2530</v>
      </c>
      <c r="B90" s="227" t="s">
        <v>324</v>
      </c>
      <c r="C90" s="874">
        <f>SUMPRODUCT(SUMIF('Subsidiary Trial Balance Input'!$A:$A,'Subsidiary TB Converter'!$G90:$EC90,'Subsidiary Trial Balance Input'!C:C))</f>
        <v>0</v>
      </c>
      <c r="D90" s="874">
        <f>SUMPRODUCT(SUMIF('Subsidiary Trial Balance Input'!$A:$A,'Subsidiary TB Converter'!$G90:$EC90,'Subsidiary Trial Balance Input'!D:D))</f>
        <v>0</v>
      </c>
      <c r="E90" s="874">
        <f>SUMPRODUCT(SUMIF('Subsidiary Trial Balance Input'!$A:$A,'Subsidiary TB Converter'!$G90:$EC90,'Subsidiary Trial Balance Input'!E:E))</f>
        <v>0</v>
      </c>
      <c r="F90" s="874"/>
      <c r="G90" s="670"/>
      <c r="H90" s="670"/>
      <c r="I90" s="670"/>
      <c r="J90" s="670"/>
      <c r="K90" s="670"/>
      <c r="L90" s="670"/>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c r="CL90" s="132"/>
      <c r="CM90" s="132"/>
      <c r="CN90" s="132"/>
      <c r="CO90" s="132"/>
      <c r="CP90" s="132"/>
      <c r="CQ90" s="132"/>
      <c r="CR90" s="132"/>
      <c r="CS90" s="132"/>
      <c r="CT90" s="132"/>
      <c r="CU90" s="132"/>
      <c r="CV90" s="132"/>
      <c r="CW90" s="132"/>
      <c r="CX90" s="132"/>
      <c r="CY90" s="132"/>
      <c r="CZ90" s="132"/>
      <c r="DA90" s="132"/>
      <c r="DB90" s="132"/>
      <c r="DC90" s="132"/>
      <c r="DD90" s="132"/>
      <c r="DE90" s="132"/>
      <c r="DF90" s="132"/>
      <c r="DG90" s="132"/>
      <c r="DH90" s="132"/>
      <c r="DI90" s="132"/>
      <c r="DJ90" s="132"/>
      <c r="DK90" s="132"/>
      <c r="DL90" s="132"/>
      <c r="DM90" s="132"/>
      <c r="DN90" s="132"/>
      <c r="DO90" s="132"/>
      <c r="DP90" s="132"/>
      <c r="DQ90" s="132"/>
      <c r="DR90" s="132"/>
      <c r="DS90" s="132"/>
      <c r="DT90" s="132"/>
      <c r="DU90" s="132"/>
      <c r="DV90" s="132"/>
      <c r="DW90" s="132"/>
      <c r="DX90" s="132"/>
      <c r="DY90" s="132"/>
      <c r="DZ90" s="132"/>
      <c r="EA90" s="132"/>
      <c r="EB90" s="132"/>
      <c r="EC90" s="132"/>
      <c r="ED90" s="182" t="str">
        <f t="shared" si="1"/>
        <v>xxxxxxxxxxxxxxxxxxxxxxxxxxxxxxxxxxxxxxxxxxxxxxxxxxxxxxxxxxxxxxxxxxxxxxxxxxxxxxxxxxxxxxxxxxxxxxxxxxxxxxxxxxxxxxxxxxxxxxxxxxxxxxxx</v>
      </c>
    </row>
    <row r="91" spans="1:134" x14ac:dyDescent="0.25">
      <c r="A91" s="704">
        <v>2550</v>
      </c>
      <c r="B91" s="227" t="s">
        <v>203</v>
      </c>
      <c r="C91" s="874">
        <f>SUMPRODUCT(SUMIF('Subsidiary Trial Balance Input'!$A:$A,'Subsidiary TB Converter'!$G91:$EC91,'Subsidiary Trial Balance Input'!C:C))</f>
        <v>0</v>
      </c>
      <c r="D91" s="874">
        <f>SUMPRODUCT(SUMIF('Subsidiary Trial Balance Input'!$A:$A,'Subsidiary TB Converter'!$G91:$EC91,'Subsidiary Trial Balance Input'!D:D))</f>
        <v>0</v>
      </c>
      <c r="E91" s="874">
        <f>SUMPRODUCT(SUMIF('Subsidiary Trial Balance Input'!$A:$A,'Subsidiary TB Converter'!$G91:$EC91,'Subsidiary Trial Balance Input'!E:E))</f>
        <v>0</v>
      </c>
      <c r="F91" s="874"/>
      <c r="G91" s="670"/>
      <c r="H91" s="670"/>
      <c r="I91" s="670"/>
      <c r="J91" s="670"/>
      <c r="K91" s="670"/>
      <c r="L91" s="670"/>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132"/>
      <c r="AR91" s="132"/>
      <c r="AS91" s="132"/>
      <c r="AT91" s="132"/>
      <c r="AU91" s="132"/>
      <c r="AV91" s="132"/>
      <c r="AW91" s="132"/>
      <c r="AX91" s="132"/>
      <c r="AY91" s="132"/>
      <c r="AZ91" s="132"/>
      <c r="BA91" s="132"/>
      <c r="BB91" s="132"/>
      <c r="BC91" s="132"/>
      <c r="BD91" s="132"/>
      <c r="BE91" s="132"/>
      <c r="BF91" s="132"/>
      <c r="BG91" s="132"/>
      <c r="BH91" s="132"/>
      <c r="BI91" s="132"/>
      <c r="BJ91" s="132"/>
      <c r="BK91" s="132"/>
      <c r="BL91" s="132"/>
      <c r="BM91" s="132"/>
      <c r="BN91" s="132"/>
      <c r="BO91" s="132"/>
      <c r="BP91" s="132"/>
      <c r="BQ91" s="132"/>
      <c r="BR91" s="132"/>
      <c r="BS91" s="132"/>
      <c r="BT91" s="132"/>
      <c r="BU91" s="132"/>
      <c r="BV91" s="132"/>
      <c r="BW91" s="132"/>
      <c r="BX91" s="132"/>
      <c r="BY91" s="132"/>
      <c r="BZ91" s="132"/>
      <c r="CA91" s="132"/>
      <c r="CB91" s="132"/>
      <c r="CC91" s="132"/>
      <c r="CD91" s="132"/>
      <c r="CE91" s="132"/>
      <c r="CF91" s="132"/>
      <c r="CG91" s="132"/>
      <c r="CH91" s="132"/>
      <c r="CI91" s="132"/>
      <c r="CJ91" s="132"/>
      <c r="CK91" s="132"/>
      <c r="CL91" s="132"/>
      <c r="CM91" s="132"/>
      <c r="CN91" s="132"/>
      <c r="CO91" s="132"/>
      <c r="CP91" s="132"/>
      <c r="CQ91" s="132"/>
      <c r="CR91" s="132"/>
      <c r="CS91" s="132"/>
      <c r="CT91" s="132"/>
      <c r="CU91" s="132"/>
      <c r="CV91" s="132"/>
      <c r="CW91" s="132"/>
      <c r="CX91" s="132"/>
      <c r="CY91" s="132"/>
      <c r="CZ91" s="132"/>
      <c r="DA91" s="132"/>
      <c r="DB91" s="132"/>
      <c r="DC91" s="132"/>
      <c r="DD91" s="132"/>
      <c r="DE91" s="132"/>
      <c r="DF91" s="132"/>
      <c r="DG91" s="132"/>
      <c r="DH91" s="132"/>
      <c r="DI91" s="132"/>
      <c r="DJ91" s="132"/>
      <c r="DK91" s="132"/>
      <c r="DL91" s="132"/>
      <c r="DM91" s="132"/>
      <c r="DN91" s="132"/>
      <c r="DO91" s="132"/>
      <c r="DP91" s="132"/>
      <c r="DQ91" s="132"/>
      <c r="DR91" s="132"/>
      <c r="DS91" s="132"/>
      <c r="DT91" s="132"/>
      <c r="DU91" s="132"/>
      <c r="DV91" s="132"/>
      <c r="DW91" s="132"/>
      <c r="DX91" s="132"/>
      <c r="DY91" s="132"/>
      <c r="DZ91" s="132"/>
      <c r="EA91" s="132"/>
      <c r="EB91" s="132"/>
      <c r="EC91" s="132"/>
      <c r="ED91" s="182" t="str">
        <f t="shared" si="1"/>
        <v>xxxxxxxxxxxxxxxxxxxxxxxxxxxxxxxxxxxxxxxxxxxxxxxxxxxxxxxxxxxxxxxxxxxxxxxxxxxxxxxxxxxxxxxxxxxxxxxxxxxxxxxxxxxxxxxxxxxxxxxxxxxxxxxx</v>
      </c>
    </row>
    <row r="92" spans="1:134" x14ac:dyDescent="0.25">
      <c r="A92" s="704">
        <v>2575</v>
      </c>
      <c r="B92" s="227" t="s">
        <v>135</v>
      </c>
      <c r="C92" s="874">
        <f>SUMPRODUCT(SUMIF('Subsidiary Trial Balance Input'!$A:$A,'Subsidiary TB Converter'!$G92:$EC92,'Subsidiary Trial Balance Input'!C:C))</f>
        <v>0</v>
      </c>
      <c r="D92" s="874">
        <f>SUMPRODUCT(SUMIF('Subsidiary Trial Balance Input'!$A:$A,'Subsidiary TB Converter'!$G92:$EC92,'Subsidiary Trial Balance Input'!D:D))</f>
        <v>0</v>
      </c>
      <c r="E92" s="874">
        <f>SUMPRODUCT(SUMIF('Subsidiary Trial Balance Input'!$A:$A,'Subsidiary TB Converter'!$G92:$EC92,'Subsidiary Trial Balance Input'!E:E))</f>
        <v>0</v>
      </c>
      <c r="F92" s="874"/>
      <c r="G92" s="670"/>
      <c r="H92" s="670"/>
      <c r="I92" s="670"/>
      <c r="J92" s="670"/>
      <c r="K92" s="670"/>
      <c r="L92" s="670"/>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2"/>
      <c r="AR92" s="132"/>
      <c r="AS92" s="132"/>
      <c r="AT92" s="132"/>
      <c r="AU92" s="132"/>
      <c r="AV92" s="132"/>
      <c r="AW92" s="132"/>
      <c r="AX92" s="132"/>
      <c r="AY92" s="132"/>
      <c r="AZ92" s="132"/>
      <c r="BA92" s="132"/>
      <c r="BB92" s="132"/>
      <c r="BC92" s="132"/>
      <c r="BD92" s="132"/>
      <c r="BE92" s="132"/>
      <c r="BF92" s="132"/>
      <c r="BG92" s="132"/>
      <c r="BH92" s="132"/>
      <c r="BI92" s="132"/>
      <c r="BJ92" s="132"/>
      <c r="BK92" s="132"/>
      <c r="BL92" s="132"/>
      <c r="BM92" s="132"/>
      <c r="BN92" s="132"/>
      <c r="BO92" s="132"/>
      <c r="BP92" s="132"/>
      <c r="BQ92" s="132"/>
      <c r="BR92" s="132"/>
      <c r="BS92" s="132"/>
      <c r="BT92" s="132"/>
      <c r="BU92" s="132"/>
      <c r="BV92" s="132"/>
      <c r="BW92" s="132"/>
      <c r="BX92" s="132"/>
      <c r="BY92" s="132"/>
      <c r="BZ92" s="132"/>
      <c r="CA92" s="132"/>
      <c r="CB92" s="132"/>
      <c r="CC92" s="132"/>
      <c r="CD92" s="132"/>
      <c r="CE92" s="132"/>
      <c r="CF92" s="132"/>
      <c r="CG92" s="132"/>
      <c r="CH92" s="132"/>
      <c r="CI92" s="132"/>
      <c r="CJ92" s="132"/>
      <c r="CK92" s="132"/>
      <c r="CL92" s="132"/>
      <c r="CM92" s="132"/>
      <c r="CN92" s="132"/>
      <c r="CO92" s="132"/>
      <c r="CP92" s="132"/>
      <c r="CQ92" s="132"/>
      <c r="CR92" s="132"/>
      <c r="CS92" s="132"/>
      <c r="CT92" s="132"/>
      <c r="CU92" s="132"/>
      <c r="CV92" s="132"/>
      <c r="CW92" s="132"/>
      <c r="CX92" s="132"/>
      <c r="CY92" s="132"/>
      <c r="CZ92" s="132"/>
      <c r="DA92" s="132"/>
      <c r="DB92" s="132"/>
      <c r="DC92" s="132"/>
      <c r="DD92" s="132"/>
      <c r="DE92" s="132"/>
      <c r="DF92" s="132"/>
      <c r="DG92" s="132"/>
      <c r="DH92" s="132"/>
      <c r="DI92" s="132"/>
      <c r="DJ92" s="132"/>
      <c r="DK92" s="132"/>
      <c r="DL92" s="132"/>
      <c r="DM92" s="132"/>
      <c r="DN92" s="132"/>
      <c r="DO92" s="132"/>
      <c r="DP92" s="132"/>
      <c r="DQ92" s="132"/>
      <c r="DR92" s="132"/>
      <c r="DS92" s="132"/>
      <c r="DT92" s="132"/>
      <c r="DU92" s="132"/>
      <c r="DV92" s="132"/>
      <c r="DW92" s="132"/>
      <c r="DX92" s="132"/>
      <c r="DY92" s="132"/>
      <c r="DZ92" s="132"/>
      <c r="EA92" s="132"/>
      <c r="EB92" s="132"/>
      <c r="EC92" s="132"/>
      <c r="ED92" s="182" t="str">
        <f t="shared" si="1"/>
        <v>xxxxxxxxxxxxxxxxxxxxxxxxxxxxxxxxxxxxxxxxxxxxxxxxxxxxxxxxxxxxxxxxxxxxxxxxxxxxxxxxxxxxxxxxxxxxxxxxxxxxxxxxxxxxxxxxxxxxxxxxxxxxxxxx</v>
      </c>
    </row>
    <row r="93" spans="1:134" x14ac:dyDescent="0.25">
      <c r="A93" s="704">
        <v>2580</v>
      </c>
      <c r="B93" s="227" t="s">
        <v>204</v>
      </c>
      <c r="C93" s="874">
        <f>SUMPRODUCT(SUMIF('Subsidiary Trial Balance Input'!$A:$A,'Subsidiary TB Converter'!$G93:$EC93,'Subsidiary Trial Balance Input'!C:C))</f>
        <v>0</v>
      </c>
      <c r="D93" s="874">
        <f>SUMPRODUCT(SUMIF('Subsidiary Trial Balance Input'!$A:$A,'Subsidiary TB Converter'!$G93:$EC93,'Subsidiary Trial Balance Input'!D:D))</f>
        <v>0</v>
      </c>
      <c r="E93" s="874">
        <f>SUMPRODUCT(SUMIF('Subsidiary Trial Balance Input'!$A:$A,'Subsidiary TB Converter'!$G93:$EC93,'Subsidiary Trial Balance Input'!E:E))</f>
        <v>0</v>
      </c>
      <c r="F93" s="874"/>
      <c r="G93" s="670"/>
      <c r="H93" s="670"/>
      <c r="I93" s="670"/>
      <c r="J93" s="670"/>
      <c r="K93" s="670"/>
      <c r="L93" s="670"/>
      <c r="M93" s="132"/>
      <c r="N93" s="132"/>
      <c r="O93" s="132"/>
      <c r="P93" s="13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c r="CL93" s="132"/>
      <c r="CM93" s="132"/>
      <c r="CN93" s="132"/>
      <c r="CO93" s="132"/>
      <c r="CP93" s="132"/>
      <c r="CQ93" s="132"/>
      <c r="CR93" s="132"/>
      <c r="CS93" s="132"/>
      <c r="CT93" s="132"/>
      <c r="CU93" s="132"/>
      <c r="CV93" s="132"/>
      <c r="CW93" s="132"/>
      <c r="CX93" s="132"/>
      <c r="CY93" s="132"/>
      <c r="CZ93" s="132"/>
      <c r="DA93" s="132"/>
      <c r="DB93" s="132"/>
      <c r="DC93" s="132"/>
      <c r="DD93" s="132"/>
      <c r="DE93" s="132"/>
      <c r="DF93" s="132"/>
      <c r="DG93" s="132"/>
      <c r="DH93" s="132"/>
      <c r="DI93" s="132"/>
      <c r="DJ93" s="132"/>
      <c r="DK93" s="132"/>
      <c r="DL93" s="132"/>
      <c r="DM93" s="132"/>
      <c r="DN93" s="132"/>
      <c r="DO93" s="132"/>
      <c r="DP93" s="132"/>
      <c r="DQ93" s="132"/>
      <c r="DR93" s="132"/>
      <c r="DS93" s="132"/>
      <c r="DT93" s="132"/>
      <c r="DU93" s="132"/>
      <c r="DV93" s="132"/>
      <c r="DW93" s="132"/>
      <c r="DX93" s="132"/>
      <c r="DY93" s="132"/>
      <c r="DZ93" s="132"/>
      <c r="EA93" s="132"/>
      <c r="EB93" s="132"/>
      <c r="EC93" s="132"/>
      <c r="ED93" s="182" t="str">
        <f t="shared" si="1"/>
        <v>xxxxxxxxxxxxxxxxxxxxxxxxxxxxxxxxxxxxxxxxxxxxxxxxxxxxxxxxxxxxxxxxxxxxxxxxxxxxxxxxxxxxxxxxxxxxxxxxxxxxxxxxxxxxxxxxxxxxxxxxxxxxxxxx</v>
      </c>
    </row>
    <row r="94" spans="1:134" x14ac:dyDescent="0.25">
      <c r="A94" s="704">
        <v>2585</v>
      </c>
      <c r="B94" s="227" t="s">
        <v>136</v>
      </c>
      <c r="C94" s="874">
        <f>SUMPRODUCT(SUMIF('Subsidiary Trial Balance Input'!$A:$A,'Subsidiary TB Converter'!$G94:$EC94,'Subsidiary Trial Balance Input'!C:C))</f>
        <v>0</v>
      </c>
      <c r="D94" s="874">
        <f>SUMPRODUCT(SUMIF('Subsidiary Trial Balance Input'!$A:$A,'Subsidiary TB Converter'!$G94:$EC94,'Subsidiary Trial Balance Input'!D:D))</f>
        <v>0</v>
      </c>
      <c r="E94" s="874">
        <f>SUMPRODUCT(SUMIF('Subsidiary Trial Balance Input'!$A:$A,'Subsidiary TB Converter'!$G94:$EC94,'Subsidiary Trial Balance Input'!E:E))</f>
        <v>0</v>
      </c>
      <c r="F94" s="874"/>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2"/>
      <c r="AO94" s="132"/>
      <c r="AP94" s="132"/>
      <c r="AQ94" s="132"/>
      <c r="AR94" s="132"/>
      <c r="AS94" s="132"/>
      <c r="AT94" s="132"/>
      <c r="AU94" s="132"/>
      <c r="AV94" s="132"/>
      <c r="AW94" s="132"/>
      <c r="AX94" s="132"/>
      <c r="AY94" s="132"/>
      <c r="AZ94" s="132"/>
      <c r="BA94" s="132"/>
      <c r="BB94" s="132"/>
      <c r="BC94" s="132"/>
      <c r="BD94" s="132"/>
      <c r="BE94" s="132"/>
      <c r="BF94" s="132"/>
      <c r="BG94" s="132"/>
      <c r="BH94" s="132"/>
      <c r="BI94" s="132"/>
      <c r="BJ94" s="132"/>
      <c r="BK94" s="132"/>
      <c r="BL94" s="132"/>
      <c r="BM94" s="132"/>
      <c r="BN94" s="132"/>
      <c r="BO94" s="132"/>
      <c r="BP94" s="132"/>
      <c r="BQ94" s="132"/>
      <c r="BR94" s="132"/>
      <c r="BS94" s="132"/>
      <c r="BT94" s="132"/>
      <c r="BU94" s="132"/>
      <c r="BV94" s="132"/>
      <c r="BW94" s="132"/>
      <c r="BX94" s="132"/>
      <c r="BY94" s="132"/>
      <c r="BZ94" s="132"/>
      <c r="CA94" s="132"/>
      <c r="CB94" s="132"/>
      <c r="CC94" s="132"/>
      <c r="CD94" s="132"/>
      <c r="CE94" s="132"/>
      <c r="CF94" s="132"/>
      <c r="CG94" s="132"/>
      <c r="CH94" s="132"/>
      <c r="CI94" s="132"/>
      <c r="CJ94" s="132"/>
      <c r="CK94" s="132"/>
      <c r="CL94" s="132"/>
      <c r="CM94" s="132"/>
      <c r="CN94" s="132"/>
      <c r="CO94" s="132"/>
      <c r="CP94" s="132"/>
      <c r="CQ94" s="132"/>
      <c r="CR94" s="132"/>
      <c r="CS94" s="132"/>
      <c r="CT94" s="132"/>
      <c r="CU94" s="132"/>
      <c r="CV94" s="132"/>
      <c r="CW94" s="132"/>
      <c r="CX94" s="132"/>
      <c r="CY94" s="132"/>
      <c r="CZ94" s="132"/>
      <c r="DA94" s="132"/>
      <c r="DB94" s="132"/>
      <c r="DC94" s="132"/>
      <c r="DD94" s="132"/>
      <c r="DE94" s="132"/>
      <c r="DF94" s="132"/>
      <c r="DG94" s="132"/>
      <c r="DH94" s="132"/>
      <c r="DI94" s="132"/>
      <c r="DJ94" s="132"/>
      <c r="DK94" s="132"/>
      <c r="DL94" s="132"/>
      <c r="DM94" s="132"/>
      <c r="DN94" s="132"/>
      <c r="DO94" s="132"/>
      <c r="DP94" s="132"/>
      <c r="DQ94" s="132"/>
      <c r="DR94" s="132"/>
      <c r="DS94" s="132"/>
      <c r="DT94" s="132"/>
      <c r="DU94" s="132"/>
      <c r="DV94" s="132"/>
      <c r="DW94" s="132"/>
      <c r="DX94" s="132"/>
      <c r="DY94" s="132"/>
      <c r="DZ94" s="132"/>
      <c r="EA94" s="132"/>
      <c r="EB94" s="132"/>
      <c r="EC94" s="132"/>
      <c r="ED94" s="182" t="str">
        <f t="shared" si="1"/>
        <v>xxxxxxxxxxxxxxxxxxxxxxxxxxxxxxxxxxxxxxxxxxxxxxxxxxxxxxxxxxxxxxxxxxxxxxxxxxxxxxxxxxxxxxxxxxxxxxxxxxxxxxxxxxxxxxxxxxxxxxxxxxxxxxxx</v>
      </c>
    </row>
    <row r="95" spans="1:134" x14ac:dyDescent="0.25">
      <c r="A95" s="704">
        <v>2570</v>
      </c>
      <c r="B95" s="227" t="s">
        <v>181</v>
      </c>
      <c r="C95" s="874">
        <f>SUMPRODUCT(SUMIF('Subsidiary Trial Balance Input'!$A:$A,'Subsidiary TB Converter'!$G95:$EC95,'Subsidiary Trial Balance Input'!C:C))</f>
        <v>0</v>
      </c>
      <c r="D95" s="874">
        <f>SUMPRODUCT(SUMIF('Subsidiary Trial Balance Input'!$A:$A,'Subsidiary TB Converter'!$G95:$EC95,'Subsidiary Trial Balance Input'!D:D))</f>
        <v>0</v>
      </c>
      <c r="E95" s="874">
        <f>SUMPRODUCT(SUMIF('Subsidiary Trial Balance Input'!$A:$A,'Subsidiary TB Converter'!$G95:$EC95,'Subsidiary Trial Balance Input'!E:E))</f>
        <v>0</v>
      </c>
      <c r="F95" s="874"/>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c r="BC95" s="132"/>
      <c r="BD95" s="132"/>
      <c r="BE95" s="132"/>
      <c r="BF95" s="132"/>
      <c r="BG95" s="132"/>
      <c r="BH95" s="132"/>
      <c r="BI95" s="132"/>
      <c r="BJ95" s="132"/>
      <c r="BK95" s="132"/>
      <c r="BL95" s="132"/>
      <c r="BM95" s="132"/>
      <c r="BN95" s="132"/>
      <c r="BO95" s="132"/>
      <c r="BP95" s="132"/>
      <c r="BQ95" s="132"/>
      <c r="BR95" s="132"/>
      <c r="BS95" s="132"/>
      <c r="BT95" s="132"/>
      <c r="BU95" s="132"/>
      <c r="BV95" s="132"/>
      <c r="BW95" s="132"/>
      <c r="BX95" s="132"/>
      <c r="BY95" s="132"/>
      <c r="BZ95" s="132"/>
      <c r="CA95" s="132"/>
      <c r="CB95" s="132"/>
      <c r="CC95" s="132"/>
      <c r="CD95" s="132"/>
      <c r="CE95" s="132"/>
      <c r="CF95" s="132"/>
      <c r="CG95" s="132"/>
      <c r="CH95" s="132"/>
      <c r="CI95" s="132"/>
      <c r="CJ95" s="132"/>
      <c r="CK95" s="132"/>
      <c r="CL95" s="132"/>
      <c r="CM95" s="132"/>
      <c r="CN95" s="132"/>
      <c r="CO95" s="132"/>
      <c r="CP95" s="132"/>
      <c r="CQ95" s="132"/>
      <c r="CR95" s="132"/>
      <c r="CS95" s="132"/>
      <c r="CT95" s="132"/>
      <c r="CU95" s="132"/>
      <c r="CV95" s="132"/>
      <c r="CW95" s="132"/>
      <c r="CX95" s="132"/>
      <c r="CY95" s="132"/>
      <c r="CZ95" s="132"/>
      <c r="DA95" s="132"/>
      <c r="DB95" s="132"/>
      <c r="DC95" s="132"/>
      <c r="DD95" s="132"/>
      <c r="DE95" s="132"/>
      <c r="DF95" s="132"/>
      <c r="DG95" s="132"/>
      <c r="DH95" s="132"/>
      <c r="DI95" s="132"/>
      <c r="DJ95" s="132"/>
      <c r="DK95" s="132"/>
      <c r="DL95" s="132"/>
      <c r="DM95" s="132"/>
      <c r="DN95" s="132"/>
      <c r="DO95" s="132"/>
      <c r="DP95" s="132"/>
      <c r="DQ95" s="132"/>
      <c r="DR95" s="132"/>
      <c r="DS95" s="132"/>
      <c r="DT95" s="132"/>
      <c r="DU95" s="132"/>
      <c r="DV95" s="132"/>
      <c r="DW95" s="132"/>
      <c r="DX95" s="132"/>
      <c r="DY95" s="132"/>
      <c r="DZ95" s="132"/>
      <c r="EA95" s="132"/>
      <c r="EB95" s="132"/>
      <c r="EC95" s="132"/>
      <c r="ED95" s="182" t="str">
        <f t="shared" si="1"/>
        <v>xxxxxxxxxxxxxxxxxxxxxxxxxxxxxxxxxxxxxxxxxxxxxxxxxxxxxxxxxxxxxxxxxxxxxxxxxxxxxxxxxxxxxxxxxxxxxxxxxxxxxxxxxxxxxxxxxxxxxxxxxxxxxxxx</v>
      </c>
    </row>
    <row r="96" spans="1:134" x14ac:dyDescent="0.25">
      <c r="A96" s="191">
        <v>2560</v>
      </c>
      <c r="B96" s="227" t="s">
        <v>205</v>
      </c>
      <c r="C96" s="874"/>
      <c r="D96" s="874"/>
      <c r="E96" s="874"/>
      <c r="F96" s="874"/>
      <c r="G96" s="132"/>
      <c r="H96" s="132"/>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2"/>
      <c r="AN96" s="132"/>
      <c r="AO96" s="132"/>
      <c r="AP96" s="132"/>
      <c r="AQ96" s="132"/>
      <c r="AR96" s="132"/>
      <c r="AS96" s="132"/>
      <c r="AT96" s="132"/>
      <c r="AU96" s="132"/>
      <c r="AV96" s="132"/>
      <c r="AW96" s="132"/>
      <c r="AX96" s="132"/>
      <c r="AY96" s="132"/>
      <c r="AZ96" s="132"/>
      <c r="BA96" s="132"/>
      <c r="BB96" s="132"/>
      <c r="BC96" s="132"/>
      <c r="BD96" s="132"/>
      <c r="BE96" s="132"/>
      <c r="BF96" s="132"/>
      <c r="BG96" s="132"/>
      <c r="BH96" s="132"/>
      <c r="BI96" s="132"/>
      <c r="BJ96" s="132"/>
      <c r="BK96" s="132"/>
      <c r="BL96" s="132"/>
      <c r="BM96" s="132"/>
      <c r="BN96" s="132"/>
      <c r="BO96" s="132"/>
      <c r="BP96" s="132"/>
      <c r="BQ96" s="132"/>
      <c r="BR96" s="132"/>
      <c r="BS96" s="132"/>
      <c r="BT96" s="132"/>
      <c r="BU96" s="132"/>
      <c r="BV96" s="132"/>
      <c r="BW96" s="132"/>
      <c r="BX96" s="132"/>
      <c r="BY96" s="132"/>
      <c r="BZ96" s="132"/>
      <c r="CA96" s="132"/>
      <c r="CB96" s="132"/>
      <c r="CC96" s="132"/>
      <c r="CD96" s="132"/>
      <c r="CE96" s="132"/>
      <c r="CF96" s="132"/>
      <c r="CG96" s="132"/>
      <c r="CH96" s="132"/>
      <c r="CI96" s="132"/>
      <c r="CJ96" s="132"/>
      <c r="CK96" s="132"/>
      <c r="CL96" s="132"/>
      <c r="CM96" s="132"/>
      <c r="CN96" s="132"/>
      <c r="CO96" s="132"/>
      <c r="CP96" s="132"/>
      <c r="CQ96" s="132"/>
      <c r="CR96" s="132"/>
      <c r="CS96" s="132"/>
      <c r="CT96" s="132"/>
      <c r="CU96" s="132"/>
      <c r="CV96" s="132"/>
      <c r="CW96" s="132"/>
      <c r="CX96" s="132"/>
      <c r="CY96" s="132"/>
      <c r="CZ96" s="132"/>
      <c r="DA96" s="132"/>
      <c r="DB96" s="132"/>
      <c r="DC96" s="132"/>
      <c r="DD96" s="132"/>
      <c r="DE96" s="132"/>
      <c r="DF96" s="132"/>
      <c r="DG96" s="132"/>
      <c r="DH96" s="132"/>
      <c r="DI96" s="132"/>
      <c r="DJ96" s="132"/>
      <c r="DK96" s="132"/>
      <c r="DL96" s="132"/>
      <c r="DM96" s="132"/>
      <c r="DN96" s="132"/>
      <c r="DO96" s="132"/>
      <c r="DP96" s="132"/>
      <c r="DQ96" s="132"/>
      <c r="DR96" s="132"/>
      <c r="DS96" s="132"/>
      <c r="DT96" s="132"/>
      <c r="DU96" s="132"/>
      <c r="DV96" s="132"/>
      <c r="DW96" s="132"/>
      <c r="DX96" s="132"/>
      <c r="DY96" s="132"/>
      <c r="DZ96" s="132"/>
      <c r="EA96" s="132"/>
      <c r="EB96" s="132"/>
      <c r="EC96" s="132"/>
      <c r="ED96" s="182" t="str">
        <f>CONCATENATE("x",G96,"x",H96,"x",I96,"x",J96,"x",K96,"x",L96,"x",M96,"x",N96,"x",O96,"x",P96,"x",Q96,"x",R96,"x",S96,"x",T96,"x",U96,"x",V96,"x",W96,"x",X96,"x",Y96,"x",Z96,"x",AA96,"x",AB96,"x",AC96,"x",AD96,"x",AE96,"x",AF96,"x",AG96,"x",AH96,"x",AI96,"x",AJ96,"x",AK96,"x",AL96,"x",AM96,"x",AN96,"x",AO96,"x",AP96,"x",AQ96,"x",AR96,"x",AS96,"x",AT96,"x",AU96,"x",AV96,"x",AW96,"x",AX96,"x",AY96,"x",AZ96,"x",BA96,"x",BB96,"x",BC96,"x",BD96,"x",BE96,"x",BF96,"x",BG96,"x",BH96,"x",BI96,"x",BJ96,"x",BK96,"x",BL96,"x",BM96,"x",BN96,"x",BO96,"x",BP96,"x",BQ96,"x",BR96,"x",BS96,"x",BT96,"x",BU96,"x",BV96,"x",BW96,"x",BX96,"x",BY96,"x",BZ96,"x",CA96,"x",CB96,"x",CC96,"x",CD96,"x",CE96,"x",CF96,"x",CG96,"x",CH96,"x",CI96,"x",CJ96,"x",CK96,"x",CL96,"x",CM96,"x",CN96,"x",CO96,"x",CP96,"x",CQ96,"x",CR96,"x",CS96,"x",CT96,"x",CU96,"x",CV96,"x",CW96,"x",CX96,"x",CY96,"x",CZ96,"x",DA96,"x",DB96,"x",DC96,"x",DD96,"x",DE96,"x",DF96,"x",DG96,"x",DH96,"x",DI96,"x",DJ96,"x",DK96,"x",DL96,"x",DM96,"x",DN96,"x",DO96,"x",DP96,"x",DQ96,"x",DR96,"x",DS96,"x",DT96,"x",DU96,"x",DV96,"x",DW96,"x",DX96,"x",DY96,"x",DZ96,"x",EA96,"x",EB96,"x",EC96,"x")</f>
        <v>xxxxxxxxxxxxxxxxxxxxxxxxxxxxxxxxxxxxxxxxxxxxxxxxxxxxxxxxxxxxxxxxxxxxxxxxxxxxxxxxxxxxxxxxxxxxxxxxxxxxxxxxxxxxxxxxxxxxxxxxxxxxxxxx</v>
      </c>
    </row>
    <row r="97" spans="1:134" x14ac:dyDescent="0.25">
      <c r="A97" s="704"/>
      <c r="B97" s="5"/>
      <c r="C97" s="874"/>
      <c r="D97" s="874"/>
      <c r="E97" s="874"/>
      <c r="F97" s="874"/>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c r="CL97" s="132"/>
      <c r="CM97" s="132"/>
      <c r="CN97" s="132"/>
      <c r="CO97" s="132"/>
      <c r="CP97" s="132"/>
      <c r="CQ97" s="132"/>
      <c r="CR97" s="132"/>
      <c r="CS97" s="132"/>
      <c r="CT97" s="132"/>
      <c r="CU97" s="132"/>
      <c r="CV97" s="132"/>
      <c r="CW97" s="132"/>
      <c r="CX97" s="132"/>
      <c r="CY97" s="132"/>
      <c r="CZ97" s="132"/>
      <c r="DA97" s="132"/>
      <c r="DB97" s="132"/>
      <c r="DC97" s="132"/>
      <c r="DD97" s="132"/>
      <c r="DE97" s="132"/>
      <c r="DF97" s="132"/>
      <c r="DG97" s="132"/>
      <c r="DH97" s="132"/>
      <c r="DI97" s="132"/>
      <c r="DJ97" s="132"/>
      <c r="DK97" s="132"/>
      <c r="DL97" s="132"/>
      <c r="DM97" s="132"/>
      <c r="DN97" s="132"/>
      <c r="DO97" s="132"/>
      <c r="DP97" s="132"/>
      <c r="DQ97" s="132"/>
      <c r="DR97" s="132"/>
      <c r="DS97" s="132"/>
      <c r="DT97" s="132"/>
      <c r="DU97" s="132"/>
      <c r="DV97" s="132"/>
      <c r="DW97" s="132"/>
      <c r="DX97" s="132"/>
      <c r="DY97" s="132"/>
      <c r="DZ97" s="132"/>
      <c r="EA97" s="132"/>
      <c r="EB97" s="132"/>
      <c r="EC97" s="132"/>
      <c r="ED97" s="182" t="str">
        <f t="shared" si="1"/>
        <v>xxxxxxxxxxxxxxxxxxxxxxxxxxxxxxxxxxxxxxxxxxxxxxxxxxxxxxxxxxxxxxxxxxxxxxxxxxxxxxxxxxxxxxxxxxxxxxxxxxxxxxxxxxxxxxxxxxxxxxxxxxxxxxxx</v>
      </c>
    </row>
    <row r="98" spans="1:134" ht="13" x14ac:dyDescent="0.3">
      <c r="A98" s="230"/>
      <c r="B98" s="232" t="s">
        <v>206</v>
      </c>
      <c r="C98" s="877"/>
      <c r="D98" s="877"/>
      <c r="E98" s="877"/>
      <c r="F98" s="877"/>
      <c r="G98" s="616"/>
      <c r="H98" s="616"/>
      <c r="I98" s="616"/>
      <c r="J98" s="616"/>
      <c r="K98" s="616"/>
      <c r="L98" s="616"/>
      <c r="M98" s="616"/>
      <c r="N98" s="616"/>
      <c r="O98" s="616"/>
      <c r="P98" s="616"/>
      <c r="Q98" s="616"/>
      <c r="R98" s="616"/>
      <c r="S98" s="616"/>
      <c r="T98" s="616"/>
      <c r="U98" s="616"/>
      <c r="V98" s="616"/>
      <c r="W98" s="616"/>
      <c r="X98" s="616"/>
      <c r="Y98" s="616"/>
      <c r="Z98" s="616"/>
      <c r="AA98" s="616"/>
      <c r="AB98" s="616"/>
      <c r="AC98" s="616"/>
      <c r="AD98" s="616"/>
      <c r="AE98" s="616"/>
      <c r="AF98" s="616"/>
      <c r="AG98" s="616"/>
      <c r="AH98" s="616"/>
      <c r="AI98" s="616"/>
      <c r="AJ98" s="616"/>
      <c r="AK98" s="616"/>
      <c r="AL98" s="616"/>
      <c r="AM98" s="616"/>
      <c r="AN98" s="616"/>
      <c r="AO98" s="616"/>
      <c r="AP98" s="616"/>
      <c r="AQ98" s="616"/>
      <c r="AR98" s="616"/>
      <c r="AS98" s="616"/>
      <c r="AT98" s="616"/>
      <c r="AU98" s="616"/>
      <c r="AV98" s="616"/>
      <c r="AW98" s="616"/>
      <c r="AX98" s="616"/>
      <c r="AY98" s="616"/>
      <c r="AZ98" s="616"/>
      <c r="BA98" s="616"/>
      <c r="BB98" s="616"/>
      <c r="BC98" s="616"/>
      <c r="BD98" s="616"/>
      <c r="BE98" s="616"/>
      <c r="BF98" s="616"/>
      <c r="BG98" s="616"/>
      <c r="BH98" s="616"/>
      <c r="BI98" s="616"/>
      <c r="BJ98" s="616"/>
      <c r="BK98" s="616"/>
      <c r="BL98" s="616"/>
      <c r="BM98" s="616"/>
      <c r="BN98" s="616"/>
      <c r="BO98" s="616"/>
      <c r="BP98" s="616"/>
      <c r="BQ98" s="616"/>
      <c r="BR98" s="616"/>
      <c r="BS98" s="616"/>
      <c r="BT98" s="616"/>
      <c r="BU98" s="616"/>
      <c r="BV98" s="616"/>
      <c r="BW98" s="616"/>
      <c r="BX98" s="616"/>
      <c r="BY98" s="616"/>
      <c r="BZ98" s="616"/>
      <c r="CA98" s="616"/>
      <c r="CB98" s="616"/>
      <c r="CC98" s="616"/>
      <c r="CD98" s="616"/>
      <c r="CE98" s="616"/>
      <c r="CF98" s="616"/>
      <c r="CG98" s="616"/>
      <c r="CH98" s="616"/>
      <c r="CI98" s="616"/>
      <c r="CJ98" s="616"/>
      <c r="CK98" s="616"/>
      <c r="CL98" s="616"/>
      <c r="CM98" s="616"/>
      <c r="CN98" s="616"/>
      <c r="CO98" s="616"/>
      <c r="CP98" s="616"/>
      <c r="CQ98" s="616"/>
      <c r="CR98" s="616"/>
      <c r="CS98" s="616"/>
      <c r="CT98" s="616"/>
      <c r="CU98" s="616"/>
      <c r="CV98" s="616"/>
      <c r="CW98" s="616"/>
      <c r="CX98" s="616"/>
      <c r="CY98" s="616"/>
      <c r="CZ98" s="616"/>
      <c r="DA98" s="616"/>
      <c r="DB98" s="616"/>
      <c r="DC98" s="616"/>
      <c r="DD98" s="616"/>
      <c r="DE98" s="616"/>
      <c r="DF98" s="616"/>
      <c r="DG98" s="616"/>
      <c r="DH98" s="616"/>
      <c r="DI98" s="616"/>
      <c r="DJ98" s="616"/>
      <c r="DK98" s="616"/>
      <c r="DL98" s="616"/>
      <c r="DM98" s="616"/>
      <c r="DN98" s="616"/>
      <c r="DO98" s="616"/>
      <c r="DP98" s="616"/>
      <c r="DQ98" s="616"/>
      <c r="DR98" s="616"/>
      <c r="DS98" s="616"/>
      <c r="DT98" s="616"/>
      <c r="DU98" s="616"/>
      <c r="DV98" s="616"/>
      <c r="DW98" s="616"/>
      <c r="DX98" s="616"/>
      <c r="DY98" s="616"/>
      <c r="DZ98" s="616"/>
      <c r="EA98" s="616"/>
      <c r="EB98" s="616"/>
      <c r="EC98" s="616"/>
      <c r="ED98" s="182" t="str">
        <f t="shared" si="1"/>
        <v>xxxxxxxxxxxxxxxxxxxxxxxxxxxxxxxxxxxxxxxxxxxxxxxxxxxxxxxxxxxxxxxxxxxxxxxxxxxxxxxxxxxxxxxxxxxxxxxxxxxxxxxxxxxxxxxxxxxxxxxxxxxxxxxx</v>
      </c>
    </row>
    <row r="99" spans="1:134" ht="13" x14ac:dyDescent="0.3">
      <c r="A99" s="704"/>
      <c r="B99" s="561" t="s">
        <v>166</v>
      </c>
      <c r="C99" s="874"/>
      <c r="D99" s="874"/>
      <c r="E99" s="874"/>
      <c r="F99" s="874"/>
      <c r="G99" s="613"/>
      <c r="H99" s="613"/>
      <c r="I99" s="613"/>
      <c r="J99" s="613"/>
      <c r="K99" s="613"/>
      <c r="L99" s="613"/>
      <c r="M99" s="613"/>
      <c r="N99" s="613"/>
      <c r="O99" s="613"/>
      <c r="P99" s="613"/>
      <c r="Q99" s="613"/>
      <c r="R99" s="613"/>
      <c r="S99" s="613"/>
      <c r="T99" s="613"/>
      <c r="U99" s="613"/>
      <c r="V99" s="613"/>
      <c r="W99" s="613"/>
      <c r="X99" s="613"/>
      <c r="Y99" s="613"/>
      <c r="Z99" s="613"/>
      <c r="AA99" s="613"/>
      <c r="AB99" s="613"/>
      <c r="AC99" s="613"/>
      <c r="AD99" s="613"/>
      <c r="AE99" s="613"/>
      <c r="AF99" s="613"/>
      <c r="AG99" s="613"/>
      <c r="AH99" s="613"/>
      <c r="AI99" s="613"/>
      <c r="AJ99" s="613"/>
      <c r="AK99" s="613"/>
      <c r="AL99" s="613"/>
      <c r="AM99" s="613"/>
      <c r="AN99" s="613"/>
      <c r="AO99" s="613"/>
      <c r="AP99" s="613"/>
      <c r="AQ99" s="613"/>
      <c r="AR99" s="613"/>
      <c r="AS99" s="613"/>
      <c r="AT99" s="613"/>
      <c r="AU99" s="613"/>
      <c r="AV99" s="613"/>
      <c r="AW99" s="613"/>
      <c r="AX99" s="613"/>
      <c r="AY99" s="613"/>
      <c r="AZ99" s="613"/>
      <c r="BA99" s="613"/>
      <c r="BB99" s="613"/>
      <c r="BC99" s="613"/>
      <c r="BD99" s="613"/>
      <c r="BE99" s="613"/>
      <c r="BF99" s="613"/>
      <c r="BG99" s="613"/>
      <c r="BH99" s="613"/>
      <c r="BI99" s="613"/>
      <c r="BJ99" s="613"/>
      <c r="BK99" s="613"/>
      <c r="BL99" s="613"/>
      <c r="BM99" s="613"/>
      <c r="BN99" s="613"/>
      <c r="BO99" s="613"/>
      <c r="BP99" s="613"/>
      <c r="BQ99" s="613"/>
      <c r="BR99" s="613"/>
      <c r="BS99" s="613"/>
      <c r="BT99" s="613"/>
      <c r="BU99" s="613"/>
      <c r="BV99" s="613"/>
      <c r="BW99" s="613"/>
      <c r="BX99" s="613"/>
      <c r="BY99" s="613"/>
      <c r="BZ99" s="613"/>
      <c r="CA99" s="613"/>
      <c r="CB99" s="613"/>
      <c r="CC99" s="613"/>
      <c r="CD99" s="613"/>
      <c r="CE99" s="613"/>
      <c r="CF99" s="613"/>
      <c r="CG99" s="613"/>
      <c r="CH99" s="613"/>
      <c r="CI99" s="613"/>
      <c r="CJ99" s="613"/>
      <c r="CK99" s="613"/>
      <c r="CL99" s="613"/>
      <c r="CM99" s="613"/>
      <c r="CN99" s="613"/>
      <c r="CO99" s="613"/>
      <c r="CP99" s="613"/>
      <c r="CQ99" s="613"/>
      <c r="CR99" s="613"/>
      <c r="CS99" s="613"/>
      <c r="CT99" s="613"/>
      <c r="CU99" s="613"/>
      <c r="CV99" s="613"/>
      <c r="CW99" s="613"/>
      <c r="CX99" s="613"/>
      <c r="CY99" s="613"/>
      <c r="CZ99" s="613"/>
      <c r="DA99" s="613"/>
      <c r="DB99" s="613"/>
      <c r="DC99" s="613"/>
      <c r="DD99" s="613"/>
      <c r="DE99" s="613"/>
      <c r="DF99" s="613"/>
      <c r="DG99" s="613"/>
      <c r="DH99" s="613"/>
      <c r="DI99" s="613"/>
      <c r="DJ99" s="613"/>
      <c r="DK99" s="613"/>
      <c r="DL99" s="613"/>
      <c r="DM99" s="613"/>
      <c r="DN99" s="613"/>
      <c r="DO99" s="613"/>
      <c r="DP99" s="613"/>
      <c r="DQ99" s="613"/>
      <c r="DR99" s="613"/>
      <c r="DS99" s="613"/>
      <c r="DT99" s="613"/>
      <c r="DU99" s="613"/>
      <c r="DV99" s="613"/>
      <c r="DW99" s="613"/>
      <c r="DX99" s="613"/>
      <c r="DY99" s="613"/>
      <c r="DZ99" s="613"/>
      <c r="EA99" s="613"/>
      <c r="EB99" s="613"/>
      <c r="EC99" s="613"/>
      <c r="ED99" s="182" t="str">
        <f t="shared" si="1"/>
        <v>xxxxxxxxxxxxxxxxxxxxxxxxxxxxxxxxxxxxxxxxxxxxxxxxxxxxxxxxxxxxxxxxxxxxxxxxxxxxxxxxxxxxxxxxxxxxxxxxxxxxxxxxxxxxxxxxxxxxxxxxxxxxxxxx</v>
      </c>
    </row>
    <row r="100" spans="1:134" x14ac:dyDescent="0.25">
      <c r="A100" s="704">
        <v>2210</v>
      </c>
      <c r="B100" s="227" t="s">
        <v>207</v>
      </c>
      <c r="C100" s="874">
        <f>SUMPRODUCT(SUMIF('Subsidiary Trial Balance Input'!$A:$A,'Subsidiary TB Converter'!$G100:$EC100,'Subsidiary Trial Balance Input'!C:C))</f>
        <v>0</v>
      </c>
      <c r="D100" s="874">
        <f>SUMPRODUCT(SUMIF('Subsidiary Trial Balance Input'!$A:$A,'Subsidiary TB Converter'!$G100:$EC100,'Subsidiary Trial Balance Input'!D:D))</f>
        <v>0</v>
      </c>
      <c r="E100" s="874">
        <f>SUMPRODUCT(SUMIF('Subsidiary Trial Balance Input'!$A:$A,'Subsidiary TB Converter'!$G100:$EC100,'Subsidiary Trial Balance Input'!E:E))</f>
        <v>0</v>
      </c>
      <c r="F100" s="874"/>
      <c r="G100" s="670"/>
      <c r="H100" s="670"/>
      <c r="I100" s="670"/>
      <c r="J100" s="670"/>
      <c r="K100" s="670"/>
      <c r="L100" s="132"/>
      <c r="M100" s="132"/>
      <c r="N100" s="132"/>
      <c r="O100" s="132"/>
      <c r="P100" s="132"/>
      <c r="Q100" s="132"/>
      <c r="R100" s="132"/>
      <c r="S100" s="132"/>
      <c r="T100" s="132"/>
      <c r="U100" s="132"/>
      <c r="V100" s="132"/>
      <c r="W100" s="132"/>
      <c r="X100" s="132"/>
      <c r="Y100" s="132"/>
      <c r="Z100" s="132"/>
      <c r="AA100" s="132"/>
      <c r="AB100" s="132"/>
      <c r="AC100" s="132"/>
      <c r="AD100" s="132"/>
      <c r="AE100" s="132"/>
      <c r="AF100" s="132"/>
      <c r="AG100" s="132"/>
      <c r="AH100" s="132"/>
      <c r="AI100" s="132"/>
      <c r="AJ100" s="132"/>
      <c r="AK100" s="132"/>
      <c r="AL100" s="132"/>
      <c r="AM100" s="132"/>
      <c r="AN100" s="132"/>
      <c r="AO100" s="132"/>
      <c r="AP100" s="132"/>
      <c r="AQ100" s="132"/>
      <c r="AR100" s="132"/>
      <c r="AS100" s="132"/>
      <c r="AT100" s="132"/>
      <c r="AU100" s="132"/>
      <c r="AV100" s="132"/>
      <c r="AW100" s="132"/>
      <c r="AX100" s="132"/>
      <c r="AY100" s="132"/>
      <c r="AZ100" s="132"/>
      <c r="BA100" s="132"/>
      <c r="BB100" s="132"/>
      <c r="BC100" s="132"/>
      <c r="BD100" s="132"/>
      <c r="BE100" s="132"/>
      <c r="BF100" s="132"/>
      <c r="BG100" s="132"/>
      <c r="BH100" s="132"/>
      <c r="BI100" s="132"/>
      <c r="BJ100" s="132"/>
      <c r="BK100" s="132"/>
      <c r="BL100" s="132"/>
      <c r="BM100" s="132"/>
      <c r="BN100" s="132"/>
      <c r="BO100" s="132"/>
      <c r="BP100" s="132"/>
      <c r="BQ100" s="132"/>
      <c r="BR100" s="132"/>
      <c r="BS100" s="132"/>
      <c r="BT100" s="132"/>
      <c r="BU100" s="132"/>
      <c r="BV100" s="132"/>
      <c r="BW100" s="132"/>
      <c r="BX100" s="132"/>
      <c r="BY100" s="132"/>
      <c r="BZ100" s="132"/>
      <c r="CA100" s="132"/>
      <c r="CB100" s="132"/>
      <c r="CC100" s="132"/>
      <c r="CD100" s="132"/>
      <c r="CE100" s="132"/>
      <c r="CF100" s="132"/>
      <c r="CG100" s="132"/>
      <c r="CH100" s="132"/>
      <c r="CI100" s="132"/>
      <c r="CJ100" s="132"/>
      <c r="CK100" s="132"/>
      <c r="CL100" s="132"/>
      <c r="CM100" s="132"/>
      <c r="CN100" s="132"/>
      <c r="CO100" s="132"/>
      <c r="CP100" s="132"/>
      <c r="CQ100" s="132"/>
      <c r="CR100" s="132"/>
      <c r="CS100" s="132"/>
      <c r="CT100" s="132"/>
      <c r="CU100" s="132"/>
      <c r="CV100" s="132"/>
      <c r="CW100" s="132"/>
      <c r="CX100" s="132"/>
      <c r="CY100" s="132"/>
      <c r="CZ100" s="132"/>
      <c r="DA100" s="132"/>
      <c r="DB100" s="132"/>
      <c r="DC100" s="132"/>
      <c r="DD100" s="132"/>
      <c r="DE100" s="132"/>
      <c r="DF100" s="132"/>
      <c r="DG100" s="132"/>
      <c r="DH100" s="132"/>
      <c r="DI100" s="132"/>
      <c r="DJ100" s="132"/>
      <c r="DK100" s="132"/>
      <c r="DL100" s="132"/>
      <c r="DM100" s="132"/>
      <c r="DN100" s="132"/>
      <c r="DO100" s="132"/>
      <c r="DP100" s="132"/>
      <c r="DQ100" s="132"/>
      <c r="DR100" s="132"/>
      <c r="DS100" s="132"/>
      <c r="DT100" s="132"/>
      <c r="DU100" s="132"/>
      <c r="DV100" s="132"/>
      <c r="DW100" s="132"/>
      <c r="DX100" s="132"/>
      <c r="DY100" s="132"/>
      <c r="DZ100" s="132"/>
      <c r="EA100" s="132"/>
      <c r="EB100" s="132"/>
      <c r="EC100" s="132"/>
      <c r="ED100" s="182" t="str">
        <f t="shared" si="1"/>
        <v>xxxxxxxxxxxxxxxxxxxxxxxxxxxxxxxxxxxxxxxxxxxxxxxxxxxxxxxxxxxxxxxxxxxxxxxxxxxxxxxxxxxxxxxxxxxxxxxxxxxxxxxxxxxxxxxxxxxxxxxxxxxxxxxx</v>
      </c>
    </row>
    <row r="101" spans="1:134" x14ac:dyDescent="0.25">
      <c r="A101" s="704">
        <v>2215</v>
      </c>
      <c r="B101" s="227" t="s">
        <v>208</v>
      </c>
      <c r="C101" s="874">
        <f>SUMPRODUCT(SUMIF('Subsidiary Trial Balance Input'!$A:$A,'Subsidiary TB Converter'!$G101:$EC101,'Subsidiary Trial Balance Input'!C:C))</f>
        <v>0</v>
      </c>
      <c r="D101" s="874">
        <f>SUMPRODUCT(SUMIF('Subsidiary Trial Balance Input'!$A:$A,'Subsidiary TB Converter'!$G101:$EC101,'Subsidiary Trial Balance Input'!D:D))</f>
        <v>0</v>
      </c>
      <c r="E101" s="874">
        <f>SUMPRODUCT(SUMIF('Subsidiary Trial Balance Input'!$A:$A,'Subsidiary TB Converter'!$G101:$EC101,'Subsidiary Trial Balance Input'!E:E))</f>
        <v>0</v>
      </c>
      <c r="F101" s="874"/>
      <c r="G101" s="883"/>
      <c r="H101" s="883"/>
      <c r="I101" s="883"/>
      <c r="J101" s="883"/>
      <c r="K101" s="670"/>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2"/>
      <c r="AO101" s="132"/>
      <c r="AP101" s="132"/>
      <c r="AQ101" s="132"/>
      <c r="AR101" s="132"/>
      <c r="AS101" s="132"/>
      <c r="AT101" s="132"/>
      <c r="AU101" s="132"/>
      <c r="AV101" s="132"/>
      <c r="AW101" s="132"/>
      <c r="AX101" s="132"/>
      <c r="AY101" s="132"/>
      <c r="AZ101" s="132"/>
      <c r="BA101" s="132"/>
      <c r="BB101" s="132"/>
      <c r="BC101" s="132"/>
      <c r="BD101" s="132"/>
      <c r="BE101" s="132"/>
      <c r="BF101" s="132"/>
      <c r="BG101" s="132"/>
      <c r="BH101" s="132"/>
      <c r="BI101" s="132"/>
      <c r="BJ101" s="132"/>
      <c r="BK101" s="132"/>
      <c r="BL101" s="132"/>
      <c r="BM101" s="132"/>
      <c r="BN101" s="132"/>
      <c r="BO101" s="132"/>
      <c r="BP101" s="132"/>
      <c r="BQ101" s="132"/>
      <c r="BR101" s="132"/>
      <c r="BS101" s="132"/>
      <c r="BT101" s="132"/>
      <c r="BU101" s="132"/>
      <c r="BV101" s="132"/>
      <c r="BW101" s="132"/>
      <c r="BX101" s="132"/>
      <c r="BY101" s="132"/>
      <c r="BZ101" s="132"/>
      <c r="CA101" s="132"/>
      <c r="CB101" s="132"/>
      <c r="CC101" s="132"/>
      <c r="CD101" s="132"/>
      <c r="CE101" s="132"/>
      <c r="CF101" s="132"/>
      <c r="CG101" s="132"/>
      <c r="CH101" s="132"/>
      <c r="CI101" s="132"/>
      <c r="CJ101" s="132"/>
      <c r="CK101" s="132"/>
      <c r="CL101" s="132"/>
      <c r="CM101" s="132"/>
      <c r="CN101" s="132"/>
      <c r="CO101" s="132"/>
      <c r="CP101" s="132"/>
      <c r="CQ101" s="132"/>
      <c r="CR101" s="132"/>
      <c r="CS101" s="132"/>
      <c r="CT101" s="132"/>
      <c r="CU101" s="132"/>
      <c r="CV101" s="132"/>
      <c r="CW101" s="132"/>
      <c r="CX101" s="132"/>
      <c r="CY101" s="132"/>
      <c r="CZ101" s="132"/>
      <c r="DA101" s="132"/>
      <c r="DB101" s="132"/>
      <c r="DC101" s="132"/>
      <c r="DD101" s="132"/>
      <c r="DE101" s="132"/>
      <c r="DF101" s="132"/>
      <c r="DG101" s="132"/>
      <c r="DH101" s="132"/>
      <c r="DI101" s="132"/>
      <c r="DJ101" s="132"/>
      <c r="DK101" s="132"/>
      <c r="DL101" s="132"/>
      <c r="DM101" s="132"/>
      <c r="DN101" s="132"/>
      <c r="DO101" s="132"/>
      <c r="DP101" s="132"/>
      <c r="DQ101" s="132"/>
      <c r="DR101" s="132"/>
      <c r="DS101" s="132"/>
      <c r="DT101" s="132"/>
      <c r="DU101" s="132"/>
      <c r="DV101" s="132"/>
      <c r="DW101" s="132"/>
      <c r="DX101" s="132"/>
      <c r="DY101" s="132"/>
      <c r="DZ101" s="132"/>
      <c r="EA101" s="132"/>
      <c r="EB101" s="132"/>
      <c r="EC101" s="132"/>
      <c r="ED101" s="182" t="str">
        <f t="shared" si="1"/>
        <v>xxxxxxxxxxxxxxxxxxxxxxxxxxxxxxxxxxxxxxxxxxxxxxxxxxxxxxxxxxxxxxxxxxxxxxxxxxxxxxxxxxxxxxxxxxxxxxxxxxxxxxxxxxxxxxxxxxxxxxxxxxxxxxxx</v>
      </c>
    </row>
    <row r="102" spans="1:134" s="817" customFormat="1" x14ac:dyDescent="0.25">
      <c r="A102" s="704">
        <v>2216</v>
      </c>
      <c r="B102" s="60" t="s">
        <v>209</v>
      </c>
      <c r="C102" s="876">
        <v>0</v>
      </c>
      <c r="D102" s="876">
        <v>0</v>
      </c>
      <c r="E102" s="876">
        <v>0</v>
      </c>
      <c r="F102" s="876"/>
      <c r="G102" s="919"/>
      <c r="H102" s="919"/>
      <c r="I102" s="919"/>
      <c r="J102" s="919"/>
      <c r="K102" s="835"/>
      <c r="L102" s="860"/>
      <c r="M102" s="860"/>
      <c r="N102" s="860"/>
      <c r="O102" s="860"/>
      <c r="P102" s="860"/>
      <c r="Q102" s="860"/>
      <c r="R102" s="860"/>
      <c r="S102" s="860"/>
      <c r="T102" s="860"/>
      <c r="U102" s="860"/>
      <c r="V102" s="860"/>
      <c r="W102" s="860"/>
      <c r="X102" s="860"/>
      <c r="Y102" s="860"/>
      <c r="Z102" s="860"/>
      <c r="AA102" s="860"/>
      <c r="AB102" s="860"/>
      <c r="AC102" s="860"/>
      <c r="AD102" s="860"/>
      <c r="AE102" s="860"/>
      <c r="AF102" s="860"/>
      <c r="AG102" s="860"/>
      <c r="AH102" s="860"/>
      <c r="AI102" s="860"/>
      <c r="AJ102" s="860"/>
      <c r="AK102" s="860"/>
      <c r="AL102" s="860"/>
      <c r="AM102" s="860"/>
      <c r="AN102" s="860"/>
      <c r="AO102" s="860"/>
      <c r="AP102" s="860"/>
      <c r="AQ102" s="860"/>
      <c r="AR102" s="860"/>
      <c r="AS102" s="860"/>
      <c r="AT102" s="860"/>
      <c r="AU102" s="860"/>
      <c r="AV102" s="860"/>
      <c r="AW102" s="860"/>
      <c r="AX102" s="860"/>
      <c r="AY102" s="860"/>
      <c r="AZ102" s="860"/>
      <c r="BA102" s="860"/>
      <c r="BB102" s="860"/>
      <c r="BC102" s="860"/>
      <c r="BD102" s="860"/>
      <c r="BE102" s="860"/>
      <c r="BF102" s="860"/>
      <c r="BG102" s="860"/>
      <c r="BH102" s="860"/>
      <c r="BI102" s="860"/>
      <c r="BJ102" s="860"/>
      <c r="BK102" s="860"/>
      <c r="BL102" s="860"/>
      <c r="BM102" s="860"/>
      <c r="BN102" s="860"/>
      <c r="BO102" s="860"/>
      <c r="BP102" s="860"/>
      <c r="BQ102" s="860"/>
      <c r="BR102" s="860"/>
      <c r="BS102" s="860"/>
      <c r="BT102" s="860"/>
      <c r="BU102" s="860"/>
      <c r="BV102" s="860"/>
      <c r="BW102" s="860"/>
      <c r="BX102" s="860"/>
      <c r="BY102" s="860"/>
      <c r="BZ102" s="860"/>
      <c r="CA102" s="860"/>
      <c r="CB102" s="860"/>
      <c r="CC102" s="860"/>
      <c r="CD102" s="860"/>
      <c r="CE102" s="860"/>
      <c r="CF102" s="860"/>
      <c r="CG102" s="860"/>
      <c r="CH102" s="860"/>
      <c r="CI102" s="860"/>
      <c r="CJ102" s="860"/>
      <c r="CK102" s="860"/>
      <c r="CL102" s="860"/>
      <c r="CM102" s="860"/>
      <c r="CN102" s="860"/>
      <c r="CO102" s="860"/>
      <c r="CP102" s="860"/>
      <c r="CQ102" s="860"/>
      <c r="CR102" s="860"/>
      <c r="CS102" s="860"/>
      <c r="CT102" s="860"/>
      <c r="CU102" s="860"/>
      <c r="CV102" s="860"/>
      <c r="CW102" s="860"/>
      <c r="CX102" s="860"/>
      <c r="CY102" s="860"/>
      <c r="CZ102" s="860"/>
      <c r="DA102" s="860"/>
      <c r="DB102" s="860"/>
      <c r="DC102" s="860"/>
      <c r="DD102" s="860"/>
      <c r="DE102" s="860"/>
      <c r="DF102" s="860"/>
      <c r="DG102" s="860"/>
      <c r="DH102" s="860"/>
      <c r="DI102" s="860"/>
      <c r="DJ102" s="860"/>
      <c r="DK102" s="860"/>
      <c r="DL102" s="860"/>
      <c r="DM102" s="860"/>
      <c r="DN102" s="860"/>
      <c r="DO102" s="860"/>
      <c r="DP102" s="860"/>
      <c r="DQ102" s="860"/>
      <c r="DR102" s="860"/>
      <c r="DS102" s="860"/>
      <c r="DT102" s="860"/>
      <c r="DU102" s="860"/>
      <c r="DV102" s="860"/>
      <c r="DW102" s="860"/>
      <c r="DX102" s="860"/>
      <c r="DY102" s="860"/>
      <c r="DZ102" s="860"/>
      <c r="EA102" s="860"/>
      <c r="EB102" s="860"/>
      <c r="EC102" s="860"/>
      <c r="ED102" s="182" t="str">
        <f t="shared" si="1"/>
        <v>xxxxxxxxxxxxxxxxxxxxxxxxxxxxxxxxxxxxxxxxxxxxxxxxxxxxxxxxxxxxxxxxxxxxxxxxxxxxxxxxxxxxxxxxxxxxxxxxxxxxxxxxxxxxxxxxxxxxxxxxxxxxxxxx</v>
      </c>
    </row>
    <row r="103" spans="1:134" x14ac:dyDescent="0.25">
      <c r="A103" s="704">
        <v>2230</v>
      </c>
      <c r="B103" s="227" t="s">
        <v>210</v>
      </c>
      <c r="C103" s="874">
        <f>SUMPRODUCT(SUMIF('Subsidiary Trial Balance Input'!$A:$A,'Subsidiary TB Converter'!$G103:$EC103,'Subsidiary Trial Balance Input'!C:C))</f>
        <v>0</v>
      </c>
      <c r="D103" s="874">
        <f>SUMPRODUCT(SUMIF('Subsidiary Trial Balance Input'!$A:$A,'Subsidiary TB Converter'!$G103:$EC103,'Subsidiary Trial Balance Input'!D:D))</f>
        <v>0</v>
      </c>
      <c r="E103" s="874">
        <f>SUMPRODUCT(SUMIF('Subsidiary Trial Balance Input'!$A:$A,'Subsidiary TB Converter'!$G103:$EC103,'Subsidiary Trial Balance Input'!E:E))</f>
        <v>0</v>
      </c>
      <c r="F103" s="874"/>
      <c r="G103" s="670"/>
      <c r="H103" s="670"/>
      <c r="I103" s="670"/>
      <c r="J103" s="670"/>
      <c r="K103" s="670"/>
      <c r="L103" s="132"/>
      <c r="M103" s="132"/>
      <c r="N103" s="132"/>
      <c r="O103" s="132"/>
      <c r="P103" s="132"/>
      <c r="Q103" s="132"/>
      <c r="R103" s="132"/>
      <c r="S103" s="132"/>
      <c r="T103" s="132"/>
      <c r="U103" s="132"/>
      <c r="V103" s="132"/>
      <c r="W103" s="132"/>
      <c r="X103" s="132"/>
      <c r="Y103" s="132"/>
      <c r="Z103" s="132"/>
      <c r="AA103" s="132"/>
      <c r="AB103" s="132"/>
      <c r="AC103" s="132"/>
      <c r="AD103" s="132"/>
      <c r="AE103" s="132"/>
      <c r="AF103" s="132"/>
      <c r="AG103" s="132"/>
      <c r="AH103" s="132"/>
      <c r="AI103" s="132"/>
      <c r="AJ103" s="132"/>
      <c r="AK103" s="132"/>
      <c r="AL103" s="132"/>
      <c r="AM103" s="132"/>
      <c r="AN103" s="132"/>
      <c r="AO103" s="132"/>
      <c r="AP103" s="132"/>
      <c r="AQ103" s="132"/>
      <c r="AR103" s="132"/>
      <c r="AS103" s="132"/>
      <c r="AT103" s="132"/>
      <c r="AU103" s="132"/>
      <c r="AV103" s="132"/>
      <c r="AW103" s="132"/>
      <c r="AX103" s="132"/>
      <c r="AY103" s="132"/>
      <c r="AZ103" s="132"/>
      <c r="BA103" s="132"/>
      <c r="BB103" s="132"/>
      <c r="BC103" s="132"/>
      <c r="BD103" s="132"/>
      <c r="BE103" s="132"/>
      <c r="BF103" s="132"/>
      <c r="BG103" s="132"/>
      <c r="BH103" s="132"/>
      <c r="BI103" s="132"/>
      <c r="BJ103" s="132"/>
      <c r="BK103" s="132"/>
      <c r="BL103" s="132"/>
      <c r="BM103" s="132"/>
      <c r="BN103" s="132"/>
      <c r="BO103" s="132"/>
      <c r="BP103" s="132"/>
      <c r="BQ103" s="132"/>
      <c r="BR103" s="132"/>
      <c r="BS103" s="132"/>
      <c r="BT103" s="132"/>
      <c r="BU103" s="132"/>
      <c r="BV103" s="132"/>
      <c r="BW103" s="132"/>
      <c r="BX103" s="132"/>
      <c r="BY103" s="132"/>
      <c r="BZ103" s="132"/>
      <c r="CA103" s="132"/>
      <c r="CB103" s="132"/>
      <c r="CC103" s="132"/>
      <c r="CD103" s="132"/>
      <c r="CE103" s="132"/>
      <c r="CF103" s="132"/>
      <c r="CG103" s="132"/>
      <c r="CH103" s="132"/>
      <c r="CI103" s="132"/>
      <c r="CJ103" s="132"/>
      <c r="CK103" s="132"/>
      <c r="CL103" s="132"/>
      <c r="CM103" s="132"/>
      <c r="CN103" s="132"/>
      <c r="CO103" s="132"/>
      <c r="CP103" s="132"/>
      <c r="CQ103" s="132"/>
      <c r="CR103" s="132"/>
      <c r="CS103" s="132"/>
      <c r="CT103" s="132"/>
      <c r="CU103" s="132"/>
      <c r="CV103" s="132"/>
      <c r="CW103" s="132"/>
      <c r="CX103" s="132"/>
      <c r="CY103" s="132"/>
      <c r="CZ103" s="132"/>
      <c r="DA103" s="132"/>
      <c r="DB103" s="132"/>
      <c r="DC103" s="132"/>
      <c r="DD103" s="132"/>
      <c r="DE103" s="132"/>
      <c r="DF103" s="132"/>
      <c r="DG103" s="132"/>
      <c r="DH103" s="132"/>
      <c r="DI103" s="132"/>
      <c r="DJ103" s="132"/>
      <c r="DK103" s="132"/>
      <c r="DL103" s="132"/>
      <c r="DM103" s="132"/>
      <c r="DN103" s="132"/>
      <c r="DO103" s="132"/>
      <c r="DP103" s="132"/>
      <c r="DQ103" s="132"/>
      <c r="DR103" s="132"/>
      <c r="DS103" s="132"/>
      <c r="DT103" s="132"/>
      <c r="DU103" s="132"/>
      <c r="DV103" s="132"/>
      <c r="DW103" s="132"/>
      <c r="DX103" s="132"/>
      <c r="DY103" s="132"/>
      <c r="DZ103" s="132"/>
      <c r="EA103" s="132"/>
      <c r="EB103" s="132"/>
      <c r="EC103" s="132"/>
      <c r="ED103" s="182" t="str">
        <f t="shared" si="1"/>
        <v>xxxxxxxxxxxxxxxxxxxxxxxxxxxxxxxxxxxxxxxxxxxxxxxxxxxxxxxxxxxxxxxxxxxxxxxxxxxxxxxxxxxxxxxxxxxxxxxxxxxxxxxxxxxxxxxxxxxxxxxxxxxxxxxx</v>
      </c>
    </row>
    <row r="104" spans="1:134" x14ac:dyDescent="0.25">
      <c r="A104" s="704">
        <v>2220</v>
      </c>
      <c r="B104" s="227" t="s">
        <v>180</v>
      </c>
      <c r="C104" s="874">
        <f>SUMPRODUCT(SUMIF('Subsidiary Trial Balance Input'!$A:$A,'Subsidiary TB Converter'!$G104:$EC104,'Subsidiary Trial Balance Input'!C:C))</f>
        <v>0</v>
      </c>
      <c r="D104" s="874">
        <f>SUMPRODUCT(SUMIF('Subsidiary Trial Balance Input'!$A:$A,'Subsidiary TB Converter'!$G104:$EC104,'Subsidiary Trial Balance Input'!D:D))</f>
        <v>0</v>
      </c>
      <c r="E104" s="874">
        <f>SUMPRODUCT(SUMIF('Subsidiary Trial Balance Input'!$A:$A,'Subsidiary TB Converter'!$G104:$EC104,'Subsidiary Trial Balance Input'!E:E))</f>
        <v>0</v>
      </c>
      <c r="F104" s="874"/>
      <c r="G104" s="670"/>
      <c r="H104" s="670"/>
      <c r="I104" s="670"/>
      <c r="J104" s="670"/>
      <c r="K104" s="670"/>
      <c r="L104" s="132"/>
      <c r="M104" s="132"/>
      <c r="N104" s="132"/>
      <c r="O104" s="132"/>
      <c r="P104" s="132"/>
      <c r="Q104" s="132"/>
      <c r="R104" s="132"/>
      <c r="S104" s="132"/>
      <c r="T104" s="132"/>
      <c r="U104" s="132"/>
      <c r="V104" s="132"/>
      <c r="W104" s="132"/>
      <c r="X104" s="132"/>
      <c r="Y104" s="132"/>
      <c r="Z104" s="132"/>
      <c r="AA104" s="132"/>
      <c r="AB104" s="132"/>
      <c r="AC104" s="132"/>
      <c r="AD104" s="132"/>
      <c r="AE104" s="132"/>
      <c r="AF104" s="132"/>
      <c r="AG104" s="132"/>
      <c r="AH104" s="132"/>
      <c r="AI104" s="132"/>
      <c r="AJ104" s="132"/>
      <c r="AK104" s="132"/>
      <c r="AL104" s="132"/>
      <c r="AM104" s="132"/>
      <c r="AN104" s="132"/>
      <c r="AO104" s="132"/>
      <c r="AP104" s="132"/>
      <c r="AQ104" s="132"/>
      <c r="AR104" s="132"/>
      <c r="AS104" s="132"/>
      <c r="AT104" s="132"/>
      <c r="AU104" s="132"/>
      <c r="AV104" s="132"/>
      <c r="AW104" s="132"/>
      <c r="AX104" s="132"/>
      <c r="AY104" s="132"/>
      <c r="AZ104" s="132"/>
      <c r="BA104" s="132"/>
      <c r="BB104" s="132"/>
      <c r="BC104" s="132"/>
      <c r="BD104" s="132"/>
      <c r="BE104" s="132"/>
      <c r="BF104" s="132"/>
      <c r="BG104" s="132"/>
      <c r="BH104" s="132"/>
      <c r="BI104" s="132"/>
      <c r="BJ104" s="132"/>
      <c r="BK104" s="132"/>
      <c r="BL104" s="132"/>
      <c r="BM104" s="132"/>
      <c r="BN104" s="132"/>
      <c r="BO104" s="132"/>
      <c r="BP104" s="132"/>
      <c r="BQ104" s="132"/>
      <c r="BR104" s="132"/>
      <c r="BS104" s="132"/>
      <c r="BT104" s="132"/>
      <c r="BU104" s="132"/>
      <c r="BV104" s="132"/>
      <c r="BW104" s="132"/>
      <c r="BX104" s="132"/>
      <c r="BY104" s="132"/>
      <c r="BZ104" s="132"/>
      <c r="CA104" s="132"/>
      <c r="CB104" s="132"/>
      <c r="CC104" s="132"/>
      <c r="CD104" s="132"/>
      <c r="CE104" s="132"/>
      <c r="CF104" s="132"/>
      <c r="CG104" s="132"/>
      <c r="CH104" s="132"/>
      <c r="CI104" s="132"/>
      <c r="CJ104" s="132"/>
      <c r="CK104" s="132"/>
      <c r="CL104" s="132"/>
      <c r="CM104" s="132"/>
      <c r="CN104" s="132"/>
      <c r="CO104" s="132"/>
      <c r="CP104" s="132"/>
      <c r="CQ104" s="132"/>
      <c r="CR104" s="132"/>
      <c r="CS104" s="132"/>
      <c r="CT104" s="132"/>
      <c r="CU104" s="132"/>
      <c r="CV104" s="132"/>
      <c r="CW104" s="132"/>
      <c r="CX104" s="132"/>
      <c r="CY104" s="132"/>
      <c r="CZ104" s="132"/>
      <c r="DA104" s="132"/>
      <c r="DB104" s="132"/>
      <c r="DC104" s="132"/>
      <c r="DD104" s="132"/>
      <c r="DE104" s="132"/>
      <c r="DF104" s="132"/>
      <c r="DG104" s="132"/>
      <c r="DH104" s="132"/>
      <c r="DI104" s="132"/>
      <c r="DJ104" s="132"/>
      <c r="DK104" s="132"/>
      <c r="DL104" s="132"/>
      <c r="DM104" s="132"/>
      <c r="DN104" s="132"/>
      <c r="DO104" s="132"/>
      <c r="DP104" s="132"/>
      <c r="DQ104" s="132"/>
      <c r="DR104" s="132"/>
      <c r="DS104" s="132"/>
      <c r="DT104" s="132"/>
      <c r="DU104" s="132"/>
      <c r="DV104" s="132"/>
      <c r="DW104" s="132"/>
      <c r="DX104" s="132"/>
      <c r="DY104" s="132"/>
      <c r="DZ104" s="132"/>
      <c r="EA104" s="132"/>
      <c r="EB104" s="132"/>
      <c r="EC104" s="132"/>
      <c r="ED104" s="182" t="str">
        <f t="shared" si="1"/>
        <v>xxxxxxxxxxxxxxxxxxxxxxxxxxxxxxxxxxxxxxxxxxxxxxxxxxxxxxxxxxxxxxxxxxxxxxxxxxxxxxxxxxxxxxxxxxxxxxxxxxxxxxxxxxxxxxxxxxxxxxxxxxxxxxxx</v>
      </c>
    </row>
    <row r="105" spans="1:134" x14ac:dyDescent="0.25">
      <c r="A105" s="704">
        <v>2280</v>
      </c>
      <c r="B105" s="1301" t="s">
        <v>211</v>
      </c>
      <c r="C105" s="874">
        <f>SUMPRODUCT(SUMIF('Subsidiary Trial Balance Input'!$A:$A,'Subsidiary TB Converter'!$G105:$EC105,'Subsidiary Trial Balance Input'!C:C))</f>
        <v>0</v>
      </c>
      <c r="D105" s="874">
        <f>SUMPRODUCT(SUMIF('Subsidiary Trial Balance Input'!$A:$A,'Subsidiary TB Converter'!$G105:$EC105,'Subsidiary Trial Balance Input'!D:D))</f>
        <v>0</v>
      </c>
      <c r="E105" s="874">
        <f>SUMPRODUCT(SUMIF('Subsidiary Trial Balance Input'!$A:$A,'Subsidiary TB Converter'!$G105:$EC105,'Subsidiary Trial Balance Input'!E:E))</f>
        <v>0</v>
      </c>
      <c r="F105" s="874"/>
      <c r="G105" s="670"/>
      <c r="H105" s="670"/>
      <c r="I105" s="670"/>
      <c r="J105" s="670"/>
      <c r="K105" s="670"/>
      <c r="L105" s="132"/>
      <c r="M105" s="132"/>
      <c r="N105" s="132"/>
      <c r="O105" s="132"/>
      <c r="P105" s="13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132"/>
      <c r="AM105" s="132"/>
      <c r="AN105" s="132"/>
      <c r="AO105" s="132"/>
      <c r="AP105" s="132"/>
      <c r="AQ105" s="132"/>
      <c r="AR105" s="132"/>
      <c r="AS105" s="132"/>
      <c r="AT105" s="132"/>
      <c r="AU105" s="132"/>
      <c r="AV105" s="132"/>
      <c r="AW105" s="132"/>
      <c r="AX105" s="132"/>
      <c r="AY105" s="132"/>
      <c r="AZ105" s="132"/>
      <c r="BA105" s="132"/>
      <c r="BB105" s="132"/>
      <c r="BC105" s="132"/>
      <c r="BD105" s="132"/>
      <c r="BE105" s="132"/>
      <c r="BF105" s="132"/>
      <c r="BG105" s="132"/>
      <c r="BH105" s="132"/>
      <c r="BI105" s="132"/>
      <c r="BJ105" s="132"/>
      <c r="BK105" s="132"/>
      <c r="BL105" s="132"/>
      <c r="BM105" s="132"/>
      <c r="BN105" s="132"/>
      <c r="BO105" s="132"/>
      <c r="BP105" s="132"/>
      <c r="BQ105" s="132"/>
      <c r="BR105" s="132"/>
      <c r="BS105" s="132"/>
      <c r="BT105" s="132"/>
      <c r="BU105" s="132"/>
      <c r="BV105" s="132"/>
      <c r="BW105" s="132"/>
      <c r="BX105" s="132"/>
      <c r="BY105" s="132"/>
      <c r="BZ105" s="132"/>
      <c r="CA105" s="132"/>
      <c r="CB105" s="132"/>
      <c r="CC105" s="132"/>
      <c r="CD105" s="132"/>
      <c r="CE105" s="132"/>
      <c r="CF105" s="132"/>
      <c r="CG105" s="132"/>
      <c r="CH105" s="132"/>
      <c r="CI105" s="132"/>
      <c r="CJ105" s="132"/>
      <c r="CK105" s="132"/>
      <c r="CL105" s="132"/>
      <c r="CM105" s="132"/>
      <c r="CN105" s="132"/>
      <c r="CO105" s="132"/>
      <c r="CP105" s="132"/>
      <c r="CQ105" s="132"/>
      <c r="CR105" s="132"/>
      <c r="CS105" s="132"/>
      <c r="CT105" s="132"/>
      <c r="CU105" s="132"/>
      <c r="CV105" s="132"/>
      <c r="CW105" s="132"/>
      <c r="CX105" s="132"/>
      <c r="CY105" s="132"/>
      <c r="CZ105" s="132"/>
      <c r="DA105" s="132"/>
      <c r="DB105" s="132"/>
      <c r="DC105" s="132"/>
      <c r="DD105" s="132"/>
      <c r="DE105" s="132"/>
      <c r="DF105" s="132"/>
      <c r="DG105" s="132"/>
      <c r="DH105" s="132"/>
      <c r="DI105" s="132"/>
      <c r="DJ105" s="132"/>
      <c r="DK105" s="132"/>
      <c r="DL105" s="132"/>
      <c r="DM105" s="132"/>
      <c r="DN105" s="132"/>
      <c r="DO105" s="132"/>
      <c r="DP105" s="132"/>
      <c r="DQ105" s="132"/>
      <c r="DR105" s="132"/>
      <c r="DS105" s="132"/>
      <c r="DT105" s="132"/>
      <c r="DU105" s="132"/>
      <c r="DV105" s="132"/>
      <c r="DW105" s="132"/>
      <c r="DX105" s="132"/>
      <c r="DY105" s="132"/>
      <c r="DZ105" s="132"/>
      <c r="EA105" s="132"/>
      <c r="EB105" s="132"/>
      <c r="EC105" s="132"/>
      <c r="ED105" s="182" t="str">
        <f t="shared" si="1"/>
        <v>xxxxxxxxxxxxxxxxxxxxxxxxxxxxxxxxxxxxxxxxxxxxxxxxxxxxxxxxxxxxxxxxxxxxxxxxxxxxxxxxxxxxxxxxxxxxxxxxxxxxxxxxxxxxxxxxxxxxxxxxxxxxxxxx</v>
      </c>
    </row>
    <row r="106" spans="1:134" x14ac:dyDescent="0.25">
      <c r="A106" s="704">
        <v>2255</v>
      </c>
      <c r="B106" s="227" t="s">
        <v>141</v>
      </c>
      <c r="C106" s="874">
        <f>SUMPRODUCT(SUMIF('Subsidiary Trial Balance Input'!$A:$A,'Subsidiary TB Converter'!$G106:$EC106,'Subsidiary Trial Balance Input'!C:C))</f>
        <v>0</v>
      </c>
      <c r="D106" s="874">
        <f>SUMPRODUCT(SUMIF('Subsidiary Trial Balance Input'!$A:$A,'Subsidiary TB Converter'!$G106:$EC106,'Subsidiary Trial Balance Input'!D:D))</f>
        <v>0</v>
      </c>
      <c r="E106" s="874">
        <f>SUMPRODUCT(SUMIF('Subsidiary Trial Balance Input'!$A:$A,'Subsidiary TB Converter'!$G106:$EC106,'Subsidiary Trial Balance Input'!E:E))</f>
        <v>0</v>
      </c>
      <c r="F106" s="874"/>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c r="AV106" s="132"/>
      <c r="AW106" s="132"/>
      <c r="AX106" s="132"/>
      <c r="AY106" s="132"/>
      <c r="AZ106" s="132"/>
      <c r="BA106" s="132"/>
      <c r="BB106" s="132"/>
      <c r="BC106" s="132"/>
      <c r="BD106" s="132"/>
      <c r="BE106" s="132"/>
      <c r="BF106" s="132"/>
      <c r="BG106" s="132"/>
      <c r="BH106" s="132"/>
      <c r="BI106" s="132"/>
      <c r="BJ106" s="132"/>
      <c r="BK106" s="132"/>
      <c r="BL106" s="132"/>
      <c r="BM106" s="132"/>
      <c r="BN106" s="132"/>
      <c r="BO106" s="132"/>
      <c r="BP106" s="132"/>
      <c r="BQ106" s="132"/>
      <c r="BR106" s="132"/>
      <c r="BS106" s="132"/>
      <c r="BT106" s="132"/>
      <c r="BU106" s="132"/>
      <c r="BV106" s="132"/>
      <c r="BW106" s="132"/>
      <c r="BX106" s="132"/>
      <c r="BY106" s="132"/>
      <c r="BZ106" s="132"/>
      <c r="CA106" s="132"/>
      <c r="CB106" s="132"/>
      <c r="CC106" s="132"/>
      <c r="CD106" s="132"/>
      <c r="CE106" s="132"/>
      <c r="CF106" s="132"/>
      <c r="CG106" s="132"/>
      <c r="CH106" s="132"/>
      <c r="CI106" s="132"/>
      <c r="CJ106" s="132"/>
      <c r="CK106" s="132"/>
      <c r="CL106" s="132"/>
      <c r="CM106" s="132"/>
      <c r="CN106" s="132"/>
      <c r="CO106" s="132"/>
      <c r="CP106" s="132"/>
      <c r="CQ106" s="132"/>
      <c r="CR106" s="132"/>
      <c r="CS106" s="132"/>
      <c r="CT106" s="132"/>
      <c r="CU106" s="132"/>
      <c r="CV106" s="132"/>
      <c r="CW106" s="132"/>
      <c r="CX106" s="132"/>
      <c r="CY106" s="132"/>
      <c r="CZ106" s="132"/>
      <c r="DA106" s="132"/>
      <c r="DB106" s="132"/>
      <c r="DC106" s="132"/>
      <c r="DD106" s="132"/>
      <c r="DE106" s="132"/>
      <c r="DF106" s="132"/>
      <c r="DG106" s="132"/>
      <c r="DH106" s="132"/>
      <c r="DI106" s="132"/>
      <c r="DJ106" s="132"/>
      <c r="DK106" s="132"/>
      <c r="DL106" s="132"/>
      <c r="DM106" s="132"/>
      <c r="DN106" s="132"/>
      <c r="DO106" s="132"/>
      <c r="DP106" s="132"/>
      <c r="DQ106" s="132"/>
      <c r="DR106" s="132"/>
      <c r="DS106" s="132"/>
      <c r="DT106" s="132"/>
      <c r="DU106" s="132"/>
      <c r="DV106" s="132"/>
      <c r="DW106" s="132"/>
      <c r="DX106" s="132"/>
      <c r="DY106" s="132"/>
      <c r="DZ106" s="132"/>
      <c r="EA106" s="132"/>
      <c r="EB106" s="132"/>
      <c r="EC106" s="132"/>
      <c r="ED106" s="182" t="str">
        <f t="shared" si="1"/>
        <v>xxxxxxxxxxxxxxxxxxxxxxxxxxxxxxxxxxxxxxxxxxxxxxxxxxxxxxxxxxxxxxxxxxxxxxxxxxxxxxxxxxxxxxxxxxxxxxxxxxxxxxxxxxxxxxxxxxxxxxxxxxxxxxxx</v>
      </c>
    </row>
    <row r="107" spans="1:134" x14ac:dyDescent="0.25">
      <c r="A107" s="704">
        <v>2253</v>
      </c>
      <c r="B107" s="227" t="s">
        <v>142</v>
      </c>
      <c r="C107" s="874">
        <f>SUMPRODUCT(SUMIF('Subsidiary Trial Balance Input'!$A:$A,'Subsidiary TB Converter'!$G107:$EC107,'Subsidiary Trial Balance Input'!C:C))</f>
        <v>0</v>
      </c>
      <c r="D107" s="874">
        <f>SUMPRODUCT(SUMIF('Subsidiary Trial Balance Input'!$A:$A,'Subsidiary TB Converter'!$G107:$EC107,'Subsidiary Trial Balance Input'!D:D))</f>
        <v>0</v>
      </c>
      <c r="E107" s="874">
        <f>SUMPRODUCT(SUMIF('Subsidiary Trial Balance Input'!$A:$A,'Subsidiary TB Converter'!$G107:$EC107,'Subsidiary Trial Balance Input'!E:E))</f>
        <v>0</v>
      </c>
      <c r="F107" s="874"/>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2"/>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c r="EA107" s="132"/>
      <c r="EB107" s="132"/>
      <c r="EC107" s="132"/>
      <c r="ED107" s="182" t="str">
        <f t="shared" si="1"/>
        <v>xxxxxxxxxxxxxxxxxxxxxxxxxxxxxxxxxxxxxxxxxxxxxxxxxxxxxxxxxxxxxxxxxxxxxxxxxxxxxxxxxxxxxxxxxxxxxxxxxxxxxxxxxxxxxxxxxxxxxxxxxxxxxxxx</v>
      </c>
    </row>
    <row r="108" spans="1:134" x14ac:dyDescent="0.25">
      <c r="A108" s="704">
        <v>2256</v>
      </c>
      <c r="B108" s="227" t="s">
        <v>140</v>
      </c>
      <c r="C108" s="874">
        <f>SUMPRODUCT(SUMIF('Subsidiary Trial Balance Input'!$A:$A,'Subsidiary TB Converter'!$G108:$EC108,'Subsidiary Trial Balance Input'!C:C))</f>
        <v>0</v>
      </c>
      <c r="D108" s="874">
        <f>SUMPRODUCT(SUMIF('Subsidiary Trial Balance Input'!$A:$A,'Subsidiary TB Converter'!$G108:$EC108,'Subsidiary Trial Balance Input'!D:D))</f>
        <v>0</v>
      </c>
      <c r="E108" s="874">
        <f>SUMPRODUCT(SUMIF('Subsidiary Trial Balance Input'!$A:$A,'Subsidiary TB Converter'!$G108:$EC108,'Subsidiary Trial Balance Input'!E:E))</f>
        <v>0</v>
      </c>
      <c r="F108" s="874"/>
      <c r="G108" s="132"/>
      <c r="H108" s="132"/>
      <c r="I108" s="132"/>
      <c r="J108" s="132"/>
      <c r="K108" s="132"/>
      <c r="L108" s="132"/>
      <c r="M108" s="132"/>
      <c r="N108" s="132"/>
      <c r="O108" s="132"/>
      <c r="P108" s="132"/>
      <c r="Q108" s="132"/>
      <c r="R108" s="132"/>
      <c r="S108" s="132"/>
      <c r="T108" s="132"/>
      <c r="U108" s="132"/>
      <c r="V108" s="132"/>
      <c r="W108" s="132"/>
      <c r="X108" s="132"/>
      <c r="Y108" s="132"/>
      <c r="Z108" s="132"/>
      <c r="AA108" s="132"/>
      <c r="AB108" s="132"/>
      <c r="AC108" s="132"/>
      <c r="AD108" s="132"/>
      <c r="AE108" s="132"/>
      <c r="AF108" s="132"/>
      <c r="AG108" s="132"/>
      <c r="AH108" s="132"/>
      <c r="AI108" s="132"/>
      <c r="AJ108" s="132"/>
      <c r="AK108" s="132"/>
      <c r="AL108" s="132"/>
      <c r="AM108" s="132"/>
      <c r="AN108" s="132"/>
      <c r="AO108" s="132"/>
      <c r="AP108" s="132"/>
      <c r="AQ108" s="132"/>
      <c r="AR108" s="132"/>
      <c r="AS108" s="132"/>
      <c r="AT108" s="132"/>
      <c r="AU108" s="132"/>
      <c r="AV108" s="132"/>
      <c r="AW108" s="132"/>
      <c r="AX108" s="132"/>
      <c r="AY108" s="132"/>
      <c r="AZ108" s="132"/>
      <c r="BA108" s="132"/>
      <c r="BB108" s="132"/>
      <c r="BC108" s="132"/>
      <c r="BD108" s="132"/>
      <c r="BE108" s="132"/>
      <c r="BF108" s="132"/>
      <c r="BG108" s="132"/>
      <c r="BH108" s="132"/>
      <c r="BI108" s="132"/>
      <c r="BJ108" s="132"/>
      <c r="BK108" s="132"/>
      <c r="BL108" s="132"/>
      <c r="BM108" s="132"/>
      <c r="BN108" s="132"/>
      <c r="BO108" s="132"/>
      <c r="BP108" s="132"/>
      <c r="BQ108" s="132"/>
      <c r="BR108" s="132"/>
      <c r="BS108" s="132"/>
      <c r="BT108" s="132"/>
      <c r="BU108" s="132"/>
      <c r="BV108" s="132"/>
      <c r="BW108" s="132"/>
      <c r="BX108" s="132"/>
      <c r="BY108" s="132"/>
      <c r="BZ108" s="132"/>
      <c r="CA108" s="132"/>
      <c r="CB108" s="132"/>
      <c r="CC108" s="132"/>
      <c r="CD108" s="132"/>
      <c r="CE108" s="132"/>
      <c r="CF108" s="132"/>
      <c r="CG108" s="132"/>
      <c r="CH108" s="132"/>
      <c r="CI108" s="132"/>
      <c r="CJ108" s="132"/>
      <c r="CK108" s="132"/>
      <c r="CL108" s="132"/>
      <c r="CM108" s="132"/>
      <c r="CN108" s="132"/>
      <c r="CO108" s="132"/>
      <c r="CP108" s="132"/>
      <c r="CQ108" s="132"/>
      <c r="CR108" s="132"/>
      <c r="CS108" s="132"/>
      <c r="CT108" s="132"/>
      <c r="CU108" s="132"/>
      <c r="CV108" s="132"/>
      <c r="CW108" s="132"/>
      <c r="CX108" s="132"/>
      <c r="CY108" s="132"/>
      <c r="CZ108" s="132"/>
      <c r="DA108" s="132"/>
      <c r="DB108" s="132"/>
      <c r="DC108" s="132"/>
      <c r="DD108" s="132"/>
      <c r="DE108" s="132"/>
      <c r="DF108" s="132"/>
      <c r="DG108" s="132"/>
      <c r="DH108" s="132"/>
      <c r="DI108" s="132"/>
      <c r="DJ108" s="132"/>
      <c r="DK108" s="132"/>
      <c r="DL108" s="132"/>
      <c r="DM108" s="132"/>
      <c r="DN108" s="132"/>
      <c r="DO108" s="132"/>
      <c r="DP108" s="132"/>
      <c r="DQ108" s="132"/>
      <c r="DR108" s="132"/>
      <c r="DS108" s="132"/>
      <c r="DT108" s="132"/>
      <c r="DU108" s="132"/>
      <c r="DV108" s="132"/>
      <c r="DW108" s="132"/>
      <c r="DX108" s="132"/>
      <c r="DY108" s="132"/>
      <c r="DZ108" s="132"/>
      <c r="EA108" s="132"/>
      <c r="EB108" s="132"/>
      <c r="EC108" s="132"/>
      <c r="ED108" s="182" t="str">
        <f t="shared" si="1"/>
        <v>xxxxxxxxxxxxxxxxxxxxxxxxxxxxxxxxxxxxxxxxxxxxxxxxxxxxxxxxxxxxxxxxxxxxxxxxxxxxxxxxxxxxxxxxxxxxxxxxxxxxxxxxxxxxxxxxxxxxxxxxxxxxxxxx</v>
      </c>
    </row>
    <row r="109" spans="1:134" x14ac:dyDescent="0.25">
      <c r="A109" s="704">
        <v>2250</v>
      </c>
      <c r="B109" s="227" t="s">
        <v>139</v>
      </c>
      <c r="C109" s="874">
        <f>SUMPRODUCT(SUMIF('Subsidiary Trial Balance Input'!$A:$A,'Subsidiary TB Converter'!$G109:$EC109,'Subsidiary Trial Balance Input'!C:C))</f>
        <v>0</v>
      </c>
      <c r="D109" s="874">
        <f>SUMPRODUCT(SUMIF('Subsidiary Trial Balance Input'!$A:$A,'Subsidiary TB Converter'!$G109:$EC109,'Subsidiary Trial Balance Input'!D:D))</f>
        <v>0</v>
      </c>
      <c r="E109" s="874">
        <f>SUMPRODUCT(SUMIF('Subsidiary Trial Balance Input'!$A:$A,'Subsidiary TB Converter'!$G109:$EC109,'Subsidiary Trial Balance Input'!E:E))</f>
        <v>0</v>
      </c>
      <c r="F109" s="874"/>
      <c r="G109" s="132"/>
      <c r="H109" s="132"/>
      <c r="I109" s="132"/>
      <c r="J109" s="132"/>
      <c r="K109" s="132"/>
      <c r="L109" s="132"/>
      <c r="M109" s="132"/>
      <c r="N109" s="132"/>
      <c r="O109" s="132"/>
      <c r="P109" s="132"/>
      <c r="Q109" s="132"/>
      <c r="R109" s="132"/>
      <c r="S109" s="132"/>
      <c r="T109" s="132"/>
      <c r="U109" s="132"/>
      <c r="V109" s="132"/>
      <c r="W109" s="132"/>
      <c r="X109" s="132"/>
      <c r="Y109" s="132"/>
      <c r="Z109" s="132"/>
      <c r="AA109" s="132"/>
      <c r="AB109" s="132"/>
      <c r="AC109" s="132"/>
      <c r="AD109" s="132"/>
      <c r="AE109" s="132"/>
      <c r="AF109" s="132"/>
      <c r="AG109" s="132"/>
      <c r="AH109" s="132"/>
      <c r="AI109" s="132"/>
      <c r="AJ109" s="132"/>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c r="CL109" s="132"/>
      <c r="CM109" s="132"/>
      <c r="CN109" s="132"/>
      <c r="CO109" s="132"/>
      <c r="CP109" s="132"/>
      <c r="CQ109" s="132"/>
      <c r="CR109" s="132"/>
      <c r="CS109" s="132"/>
      <c r="CT109" s="132"/>
      <c r="CU109" s="132"/>
      <c r="CV109" s="132"/>
      <c r="CW109" s="132"/>
      <c r="CX109" s="132"/>
      <c r="CY109" s="132"/>
      <c r="CZ109" s="132"/>
      <c r="DA109" s="132"/>
      <c r="DB109" s="132"/>
      <c r="DC109" s="132"/>
      <c r="DD109" s="132"/>
      <c r="DE109" s="132"/>
      <c r="DF109" s="132"/>
      <c r="DG109" s="132"/>
      <c r="DH109" s="132"/>
      <c r="DI109" s="132"/>
      <c r="DJ109" s="132"/>
      <c r="DK109" s="132"/>
      <c r="DL109" s="132"/>
      <c r="DM109" s="132"/>
      <c r="DN109" s="132"/>
      <c r="DO109" s="132"/>
      <c r="DP109" s="132"/>
      <c r="DQ109" s="132"/>
      <c r="DR109" s="132"/>
      <c r="DS109" s="132"/>
      <c r="DT109" s="132"/>
      <c r="DU109" s="132"/>
      <c r="DV109" s="132"/>
      <c r="DW109" s="132"/>
      <c r="DX109" s="132"/>
      <c r="DY109" s="132"/>
      <c r="DZ109" s="132"/>
      <c r="EA109" s="132"/>
      <c r="EB109" s="132"/>
      <c r="EC109" s="132"/>
      <c r="ED109" s="182" t="str">
        <f t="shared" si="1"/>
        <v>xxxxxxxxxxxxxxxxxxxxxxxxxxxxxxxxxxxxxxxxxxxxxxxxxxxxxxxxxxxxxxxxxxxxxxxxxxxxxxxxxxxxxxxxxxxxxxxxxxxxxxxxxxxxxxxxxxxxxxxxxxxxxxxx</v>
      </c>
    </row>
    <row r="110" spans="1:134" x14ac:dyDescent="0.25">
      <c r="A110" s="704"/>
      <c r="B110" s="573"/>
      <c r="C110" s="874"/>
      <c r="D110" s="874"/>
      <c r="E110" s="874"/>
      <c r="F110" s="874"/>
      <c r="G110" s="625"/>
      <c r="H110" s="625"/>
      <c r="I110" s="625"/>
      <c r="J110" s="625"/>
      <c r="K110" s="625"/>
      <c r="L110" s="625"/>
      <c r="M110" s="625"/>
      <c r="N110" s="625"/>
      <c r="O110" s="625"/>
      <c r="P110" s="625"/>
      <c r="Q110" s="625"/>
      <c r="R110" s="625"/>
      <c r="S110" s="625"/>
      <c r="T110" s="625"/>
      <c r="U110" s="625"/>
      <c r="V110" s="625"/>
      <c r="W110" s="625"/>
      <c r="X110" s="625"/>
      <c r="Y110" s="625"/>
      <c r="Z110" s="625"/>
      <c r="AA110" s="625"/>
      <c r="AB110" s="625"/>
      <c r="AC110" s="625"/>
      <c r="AD110" s="625"/>
      <c r="AE110" s="625"/>
      <c r="AF110" s="625"/>
      <c r="AG110" s="625"/>
      <c r="AH110" s="625"/>
      <c r="AI110" s="625"/>
      <c r="AJ110" s="625"/>
      <c r="AK110" s="625"/>
      <c r="AL110" s="625"/>
      <c r="AM110" s="625"/>
      <c r="AN110" s="625"/>
      <c r="AO110" s="625"/>
      <c r="AP110" s="625"/>
      <c r="AQ110" s="625"/>
      <c r="AR110" s="625"/>
      <c r="AS110" s="625"/>
      <c r="AT110" s="625"/>
      <c r="AU110" s="625"/>
      <c r="AV110" s="625"/>
      <c r="AW110" s="625"/>
      <c r="AX110" s="625"/>
      <c r="AY110" s="625"/>
      <c r="AZ110" s="625"/>
      <c r="BA110" s="625"/>
      <c r="BB110" s="625"/>
      <c r="BC110" s="625"/>
      <c r="BD110" s="625"/>
      <c r="BE110" s="625"/>
      <c r="BF110" s="625"/>
      <c r="BG110" s="625"/>
      <c r="BH110" s="625"/>
      <c r="BI110" s="625"/>
      <c r="BJ110" s="625"/>
      <c r="BK110" s="625"/>
      <c r="BL110" s="625"/>
      <c r="BM110" s="625"/>
      <c r="BN110" s="625"/>
      <c r="BO110" s="625"/>
      <c r="BP110" s="625"/>
      <c r="BQ110" s="625"/>
      <c r="BR110" s="625"/>
      <c r="BS110" s="625"/>
      <c r="BT110" s="625"/>
      <c r="BU110" s="625"/>
      <c r="BV110" s="625"/>
      <c r="BW110" s="625"/>
      <c r="BX110" s="625"/>
      <c r="BY110" s="625"/>
      <c r="BZ110" s="625"/>
      <c r="CA110" s="625"/>
      <c r="CB110" s="625"/>
      <c r="CC110" s="625"/>
      <c r="CD110" s="625"/>
      <c r="CE110" s="625"/>
      <c r="CF110" s="625"/>
      <c r="CG110" s="625"/>
      <c r="CH110" s="625"/>
      <c r="CI110" s="625"/>
      <c r="CJ110" s="625"/>
      <c r="CK110" s="625"/>
      <c r="CL110" s="625"/>
      <c r="CM110" s="625"/>
      <c r="CN110" s="625"/>
      <c r="CO110" s="625"/>
      <c r="CP110" s="625"/>
      <c r="CQ110" s="625"/>
      <c r="CR110" s="625"/>
      <c r="CS110" s="625"/>
      <c r="CT110" s="625"/>
      <c r="CU110" s="625"/>
      <c r="CV110" s="625"/>
      <c r="CW110" s="625"/>
      <c r="CX110" s="625"/>
      <c r="CY110" s="625"/>
      <c r="CZ110" s="625"/>
      <c r="DA110" s="625"/>
      <c r="DB110" s="625"/>
      <c r="DC110" s="625"/>
      <c r="DD110" s="625"/>
      <c r="DE110" s="625"/>
      <c r="DF110" s="625"/>
      <c r="DG110" s="625"/>
      <c r="DH110" s="625"/>
      <c r="DI110" s="625"/>
      <c r="DJ110" s="625"/>
      <c r="DK110" s="625"/>
      <c r="DL110" s="625"/>
      <c r="DM110" s="625"/>
      <c r="DN110" s="625"/>
      <c r="DO110" s="625"/>
      <c r="DP110" s="625"/>
      <c r="DQ110" s="625"/>
      <c r="DR110" s="625"/>
      <c r="DS110" s="625"/>
      <c r="DT110" s="625"/>
      <c r="DU110" s="625"/>
      <c r="DV110" s="625"/>
      <c r="DW110" s="625"/>
      <c r="DX110" s="625"/>
      <c r="DY110" s="625"/>
      <c r="DZ110" s="625"/>
      <c r="EA110" s="625"/>
      <c r="EB110" s="625"/>
      <c r="EC110" s="625"/>
      <c r="ED110" s="182" t="str">
        <f t="shared" si="1"/>
        <v>xxxxxxxxxxxxxxxxxxxxxxxxxxxxxxxxxxxxxxxxxxxxxxxxxxxxxxxxxxxxxxxxxxxxxxxxxxxxxxxxxxxxxxxxxxxxxxxxxxxxxxxxxxxxxxxxxxxxxxxxxxxxxxxx</v>
      </c>
    </row>
    <row r="111" spans="1:134" x14ac:dyDescent="0.25">
      <c r="A111" s="704"/>
      <c r="B111" s="573"/>
      <c r="C111" s="874"/>
      <c r="D111" s="874"/>
      <c r="E111" s="874"/>
      <c r="F111" s="874"/>
      <c r="G111" s="625"/>
      <c r="H111" s="625"/>
      <c r="I111" s="625"/>
      <c r="J111" s="625"/>
      <c r="K111" s="625"/>
      <c r="L111" s="625"/>
      <c r="M111" s="625"/>
      <c r="N111" s="625"/>
      <c r="O111" s="625"/>
      <c r="P111" s="625"/>
      <c r="Q111" s="625"/>
      <c r="R111" s="625"/>
      <c r="S111" s="625"/>
      <c r="T111" s="625"/>
      <c r="U111" s="625"/>
      <c r="V111" s="625"/>
      <c r="W111" s="625"/>
      <c r="X111" s="625"/>
      <c r="Y111" s="625"/>
      <c r="Z111" s="625"/>
      <c r="AA111" s="625"/>
      <c r="AB111" s="625"/>
      <c r="AC111" s="625"/>
      <c r="AD111" s="625"/>
      <c r="AE111" s="625"/>
      <c r="AF111" s="625"/>
      <c r="AG111" s="625"/>
      <c r="AH111" s="625"/>
      <c r="AI111" s="625"/>
      <c r="AJ111" s="625"/>
      <c r="AK111" s="625"/>
      <c r="AL111" s="625"/>
      <c r="AM111" s="625"/>
      <c r="AN111" s="625"/>
      <c r="AO111" s="625"/>
      <c r="AP111" s="625"/>
      <c r="AQ111" s="625"/>
      <c r="AR111" s="625"/>
      <c r="AS111" s="625"/>
      <c r="AT111" s="625"/>
      <c r="AU111" s="625"/>
      <c r="AV111" s="625"/>
      <c r="AW111" s="625"/>
      <c r="AX111" s="625"/>
      <c r="AY111" s="625"/>
      <c r="AZ111" s="625"/>
      <c r="BA111" s="625"/>
      <c r="BB111" s="625"/>
      <c r="BC111" s="625"/>
      <c r="BD111" s="625"/>
      <c r="BE111" s="625"/>
      <c r="BF111" s="625"/>
      <c r="BG111" s="625"/>
      <c r="BH111" s="625"/>
      <c r="BI111" s="625"/>
      <c r="BJ111" s="625"/>
      <c r="BK111" s="625"/>
      <c r="BL111" s="625"/>
      <c r="BM111" s="625"/>
      <c r="BN111" s="625"/>
      <c r="BO111" s="625"/>
      <c r="BP111" s="625"/>
      <c r="BQ111" s="625"/>
      <c r="BR111" s="625"/>
      <c r="BS111" s="625"/>
      <c r="BT111" s="625"/>
      <c r="BU111" s="625"/>
      <c r="BV111" s="625"/>
      <c r="BW111" s="625"/>
      <c r="BX111" s="625"/>
      <c r="BY111" s="625"/>
      <c r="BZ111" s="625"/>
      <c r="CA111" s="625"/>
      <c r="CB111" s="625"/>
      <c r="CC111" s="625"/>
      <c r="CD111" s="625"/>
      <c r="CE111" s="625"/>
      <c r="CF111" s="625"/>
      <c r="CG111" s="625"/>
      <c r="CH111" s="625"/>
      <c r="CI111" s="625"/>
      <c r="CJ111" s="625"/>
      <c r="CK111" s="625"/>
      <c r="CL111" s="625"/>
      <c r="CM111" s="625"/>
      <c r="CN111" s="625"/>
      <c r="CO111" s="625"/>
      <c r="CP111" s="625"/>
      <c r="CQ111" s="625"/>
      <c r="CR111" s="625"/>
      <c r="CS111" s="625"/>
      <c r="CT111" s="625"/>
      <c r="CU111" s="625"/>
      <c r="CV111" s="625"/>
      <c r="CW111" s="625"/>
      <c r="CX111" s="625"/>
      <c r="CY111" s="625"/>
      <c r="CZ111" s="625"/>
      <c r="DA111" s="625"/>
      <c r="DB111" s="625"/>
      <c r="DC111" s="625"/>
      <c r="DD111" s="625"/>
      <c r="DE111" s="625"/>
      <c r="DF111" s="625"/>
      <c r="DG111" s="625"/>
      <c r="DH111" s="625"/>
      <c r="DI111" s="625"/>
      <c r="DJ111" s="625"/>
      <c r="DK111" s="625"/>
      <c r="DL111" s="625"/>
      <c r="DM111" s="625"/>
      <c r="DN111" s="625"/>
      <c r="DO111" s="625"/>
      <c r="DP111" s="625"/>
      <c r="DQ111" s="625"/>
      <c r="DR111" s="625"/>
      <c r="DS111" s="625"/>
      <c r="DT111" s="625"/>
      <c r="DU111" s="625"/>
      <c r="DV111" s="625"/>
      <c r="DW111" s="625"/>
      <c r="DX111" s="625"/>
      <c r="DY111" s="625"/>
      <c r="DZ111" s="625"/>
      <c r="EA111" s="625"/>
      <c r="EB111" s="625"/>
      <c r="EC111" s="625"/>
      <c r="ED111" s="182" t="str">
        <f t="shared" si="1"/>
        <v>xxxxxxxxxxxxxxxxxxxxxxxxxxxxxxxxxxxxxxxxxxxxxxxxxxxxxxxxxxxxxxxxxxxxxxxxxxxxxxxxxxxxxxxxxxxxxxxxxxxxxxxxxxxxxxxxxxxxxxxxxxxxxxxx</v>
      </c>
    </row>
    <row r="112" spans="1:134" ht="13" x14ac:dyDescent="0.25">
      <c r="A112" s="231"/>
      <c r="B112" s="237" t="s">
        <v>11</v>
      </c>
      <c r="C112" s="878"/>
      <c r="D112" s="878"/>
      <c r="E112" s="878"/>
      <c r="F112" s="878"/>
      <c r="G112" s="627"/>
      <c r="H112" s="627"/>
      <c r="I112" s="627"/>
      <c r="J112" s="627"/>
      <c r="K112" s="627"/>
      <c r="L112" s="627"/>
      <c r="M112" s="627"/>
      <c r="N112" s="627"/>
      <c r="O112" s="627"/>
      <c r="P112" s="627"/>
      <c r="Q112" s="627"/>
      <c r="R112" s="627"/>
      <c r="S112" s="627"/>
      <c r="T112" s="627"/>
      <c r="U112" s="627"/>
      <c r="V112" s="627"/>
      <c r="W112" s="627"/>
      <c r="X112" s="627"/>
      <c r="Y112" s="627"/>
      <c r="Z112" s="627"/>
      <c r="AA112" s="627"/>
      <c r="AB112" s="627"/>
      <c r="AC112" s="627"/>
      <c r="AD112" s="627"/>
      <c r="AE112" s="627"/>
      <c r="AF112" s="627"/>
      <c r="AG112" s="627"/>
      <c r="AH112" s="627"/>
      <c r="AI112" s="627"/>
      <c r="AJ112" s="627"/>
      <c r="AK112" s="627"/>
      <c r="AL112" s="627"/>
      <c r="AM112" s="627"/>
      <c r="AN112" s="627"/>
      <c r="AO112" s="627"/>
      <c r="AP112" s="627"/>
      <c r="AQ112" s="627"/>
      <c r="AR112" s="627"/>
      <c r="AS112" s="627"/>
      <c r="AT112" s="627"/>
      <c r="AU112" s="627"/>
      <c r="AV112" s="627"/>
      <c r="AW112" s="627"/>
      <c r="AX112" s="627"/>
      <c r="AY112" s="627"/>
      <c r="AZ112" s="627"/>
      <c r="BA112" s="627"/>
      <c r="BB112" s="627"/>
      <c r="BC112" s="627"/>
      <c r="BD112" s="627"/>
      <c r="BE112" s="627"/>
      <c r="BF112" s="627"/>
      <c r="BG112" s="627"/>
      <c r="BH112" s="627"/>
      <c r="BI112" s="627"/>
      <c r="BJ112" s="627"/>
      <c r="BK112" s="627"/>
      <c r="BL112" s="627"/>
      <c r="BM112" s="627"/>
      <c r="BN112" s="627"/>
      <c r="BO112" s="627"/>
      <c r="BP112" s="627"/>
      <c r="BQ112" s="627"/>
      <c r="BR112" s="627"/>
      <c r="BS112" s="627"/>
      <c r="BT112" s="627"/>
      <c r="BU112" s="627"/>
      <c r="BV112" s="627"/>
      <c r="BW112" s="627"/>
      <c r="BX112" s="627"/>
      <c r="BY112" s="627"/>
      <c r="BZ112" s="627"/>
      <c r="CA112" s="627"/>
      <c r="CB112" s="627"/>
      <c r="CC112" s="627"/>
      <c r="CD112" s="627"/>
      <c r="CE112" s="627"/>
      <c r="CF112" s="627"/>
      <c r="CG112" s="627"/>
      <c r="CH112" s="627"/>
      <c r="CI112" s="627"/>
      <c r="CJ112" s="627"/>
      <c r="CK112" s="627"/>
      <c r="CL112" s="627"/>
      <c r="CM112" s="627"/>
      <c r="CN112" s="627"/>
      <c r="CO112" s="627"/>
      <c r="CP112" s="627"/>
      <c r="CQ112" s="627"/>
      <c r="CR112" s="627"/>
      <c r="CS112" s="627"/>
      <c r="CT112" s="627"/>
      <c r="CU112" s="627"/>
      <c r="CV112" s="627"/>
      <c r="CW112" s="627"/>
      <c r="CX112" s="627"/>
      <c r="CY112" s="627"/>
      <c r="CZ112" s="627"/>
      <c r="DA112" s="627"/>
      <c r="DB112" s="627"/>
      <c r="DC112" s="627"/>
      <c r="DD112" s="627"/>
      <c r="DE112" s="627"/>
      <c r="DF112" s="627"/>
      <c r="DG112" s="627"/>
      <c r="DH112" s="627"/>
      <c r="DI112" s="627"/>
      <c r="DJ112" s="627"/>
      <c r="DK112" s="627"/>
      <c r="DL112" s="627"/>
      <c r="DM112" s="627"/>
      <c r="DN112" s="627"/>
      <c r="DO112" s="627"/>
      <c r="DP112" s="627"/>
      <c r="DQ112" s="627"/>
      <c r="DR112" s="627"/>
      <c r="DS112" s="627"/>
      <c r="DT112" s="627"/>
      <c r="DU112" s="627"/>
      <c r="DV112" s="627"/>
      <c r="DW112" s="627"/>
      <c r="DX112" s="627"/>
      <c r="DY112" s="627"/>
      <c r="DZ112" s="627"/>
      <c r="EA112" s="627"/>
      <c r="EB112" s="627"/>
      <c r="EC112" s="627"/>
      <c r="ED112" s="182" t="str">
        <f t="shared" si="1"/>
        <v>xxxxxxxxxxxxxxxxxxxxxxxxxxxxxxxxxxxxxxxxxxxxxxxxxxxxxxxxxxxxxxxxxxxxxxxxxxxxxxxxxxxxxxxxxxxxxxxxxxxxxxxxxxxxxxxxxxxxxxxxxxxxxxxx</v>
      </c>
    </row>
    <row r="113" spans="1:134" ht="13" x14ac:dyDescent="0.3">
      <c r="A113" s="230"/>
      <c r="B113" s="232" t="s">
        <v>212</v>
      </c>
      <c r="C113" s="877"/>
      <c r="D113" s="877"/>
      <c r="E113" s="877"/>
      <c r="F113" s="877"/>
      <c r="G113" s="616"/>
      <c r="H113" s="616"/>
      <c r="I113" s="616"/>
      <c r="J113" s="616"/>
      <c r="K113" s="616"/>
      <c r="L113" s="616"/>
      <c r="M113" s="616"/>
      <c r="N113" s="616"/>
      <c r="O113" s="616"/>
      <c r="P113" s="616"/>
      <c r="Q113" s="616"/>
      <c r="R113" s="616"/>
      <c r="S113" s="616"/>
      <c r="T113" s="616"/>
      <c r="U113" s="616"/>
      <c r="V113" s="616"/>
      <c r="W113" s="616"/>
      <c r="X113" s="616"/>
      <c r="Y113" s="616"/>
      <c r="Z113" s="616"/>
      <c r="AA113" s="616"/>
      <c r="AB113" s="616"/>
      <c r="AC113" s="616"/>
      <c r="AD113" s="616"/>
      <c r="AE113" s="616"/>
      <c r="AF113" s="616"/>
      <c r="AG113" s="616"/>
      <c r="AH113" s="616"/>
      <c r="AI113" s="616"/>
      <c r="AJ113" s="616"/>
      <c r="AK113" s="616"/>
      <c r="AL113" s="616"/>
      <c r="AM113" s="616"/>
      <c r="AN113" s="616"/>
      <c r="AO113" s="616"/>
      <c r="AP113" s="616"/>
      <c r="AQ113" s="616"/>
      <c r="AR113" s="616"/>
      <c r="AS113" s="616"/>
      <c r="AT113" s="616"/>
      <c r="AU113" s="616"/>
      <c r="AV113" s="616"/>
      <c r="AW113" s="616"/>
      <c r="AX113" s="616"/>
      <c r="AY113" s="616"/>
      <c r="AZ113" s="616"/>
      <c r="BA113" s="616"/>
      <c r="BB113" s="616"/>
      <c r="BC113" s="616"/>
      <c r="BD113" s="616"/>
      <c r="BE113" s="616"/>
      <c r="BF113" s="616"/>
      <c r="BG113" s="616"/>
      <c r="BH113" s="616"/>
      <c r="BI113" s="616"/>
      <c r="BJ113" s="616"/>
      <c r="BK113" s="616"/>
      <c r="BL113" s="616"/>
      <c r="BM113" s="616"/>
      <c r="BN113" s="616"/>
      <c r="BO113" s="616"/>
      <c r="BP113" s="616"/>
      <c r="BQ113" s="616"/>
      <c r="BR113" s="616"/>
      <c r="BS113" s="616"/>
      <c r="BT113" s="616"/>
      <c r="BU113" s="616"/>
      <c r="BV113" s="616"/>
      <c r="BW113" s="616"/>
      <c r="BX113" s="616"/>
      <c r="BY113" s="616"/>
      <c r="BZ113" s="616"/>
      <c r="CA113" s="616"/>
      <c r="CB113" s="616"/>
      <c r="CC113" s="616"/>
      <c r="CD113" s="616"/>
      <c r="CE113" s="616"/>
      <c r="CF113" s="616"/>
      <c r="CG113" s="616"/>
      <c r="CH113" s="616"/>
      <c r="CI113" s="616"/>
      <c r="CJ113" s="616"/>
      <c r="CK113" s="616"/>
      <c r="CL113" s="616"/>
      <c r="CM113" s="616"/>
      <c r="CN113" s="616"/>
      <c r="CO113" s="616"/>
      <c r="CP113" s="616"/>
      <c r="CQ113" s="616"/>
      <c r="CR113" s="616"/>
      <c r="CS113" s="616"/>
      <c r="CT113" s="616"/>
      <c r="CU113" s="616"/>
      <c r="CV113" s="616"/>
      <c r="CW113" s="616"/>
      <c r="CX113" s="616"/>
      <c r="CY113" s="616"/>
      <c r="CZ113" s="616"/>
      <c r="DA113" s="616"/>
      <c r="DB113" s="616"/>
      <c r="DC113" s="616"/>
      <c r="DD113" s="616"/>
      <c r="DE113" s="616"/>
      <c r="DF113" s="616"/>
      <c r="DG113" s="616"/>
      <c r="DH113" s="616"/>
      <c r="DI113" s="616"/>
      <c r="DJ113" s="616"/>
      <c r="DK113" s="616"/>
      <c r="DL113" s="616"/>
      <c r="DM113" s="616"/>
      <c r="DN113" s="616"/>
      <c r="DO113" s="616"/>
      <c r="DP113" s="616"/>
      <c r="DQ113" s="616"/>
      <c r="DR113" s="616"/>
      <c r="DS113" s="616"/>
      <c r="DT113" s="616"/>
      <c r="DU113" s="616"/>
      <c r="DV113" s="616"/>
      <c r="DW113" s="616"/>
      <c r="DX113" s="616"/>
      <c r="DY113" s="616"/>
      <c r="DZ113" s="616"/>
      <c r="EA113" s="616"/>
      <c r="EB113" s="616"/>
      <c r="EC113" s="616"/>
      <c r="ED113" s="182" t="str">
        <f t="shared" si="1"/>
        <v>xxxxxxxxxxxxxxxxxxxxxxxxxxxxxxxxxxxxxxxxxxxxxxxxxxxxxxxxxxxxxxxxxxxxxxxxxxxxxxxxxxxxxxxxxxxxxxxxxxxxxxxxxxxxxxxxxxxxxxxxxxxxxxxx</v>
      </c>
    </row>
    <row r="114" spans="1:134" ht="13" x14ac:dyDescent="0.3">
      <c r="A114" s="704"/>
      <c r="B114" s="166" t="s">
        <v>213</v>
      </c>
      <c r="C114" s="874"/>
      <c r="D114" s="874"/>
      <c r="E114" s="874"/>
      <c r="F114" s="874"/>
      <c r="G114" s="613"/>
      <c r="H114" s="613"/>
      <c r="I114" s="613"/>
      <c r="J114" s="613"/>
      <c r="K114" s="613"/>
      <c r="L114" s="613"/>
      <c r="M114" s="613"/>
      <c r="N114" s="613"/>
      <c r="O114" s="613"/>
      <c r="P114" s="613"/>
      <c r="Q114" s="613"/>
      <c r="R114" s="613"/>
      <c r="S114" s="613"/>
      <c r="T114" s="613"/>
      <c r="U114" s="613"/>
      <c r="V114" s="613"/>
      <c r="W114" s="613"/>
      <c r="X114" s="613"/>
      <c r="Y114" s="613"/>
      <c r="Z114" s="613"/>
      <c r="AA114" s="613"/>
      <c r="AB114" s="613"/>
      <c r="AC114" s="613"/>
      <c r="AD114" s="613"/>
      <c r="AE114" s="613"/>
      <c r="AF114" s="613"/>
      <c r="AG114" s="613"/>
      <c r="AH114" s="613"/>
      <c r="AI114" s="613"/>
      <c r="AJ114" s="613"/>
      <c r="AK114" s="613"/>
      <c r="AL114" s="613"/>
      <c r="AM114" s="613"/>
      <c r="AN114" s="613"/>
      <c r="AO114" s="613"/>
      <c r="AP114" s="613"/>
      <c r="AQ114" s="613"/>
      <c r="AR114" s="613"/>
      <c r="AS114" s="613"/>
      <c r="AT114" s="613"/>
      <c r="AU114" s="613"/>
      <c r="AV114" s="613"/>
      <c r="AW114" s="613"/>
      <c r="AX114" s="613"/>
      <c r="AY114" s="613"/>
      <c r="AZ114" s="613"/>
      <c r="BA114" s="613"/>
      <c r="BB114" s="613"/>
      <c r="BC114" s="613"/>
      <c r="BD114" s="613"/>
      <c r="BE114" s="613"/>
      <c r="BF114" s="613"/>
      <c r="BG114" s="613"/>
      <c r="BH114" s="613"/>
      <c r="BI114" s="613"/>
      <c r="BJ114" s="613"/>
      <c r="BK114" s="613"/>
      <c r="BL114" s="613"/>
      <c r="BM114" s="613"/>
      <c r="BN114" s="613"/>
      <c r="BO114" s="613"/>
      <c r="BP114" s="613"/>
      <c r="BQ114" s="613"/>
      <c r="BR114" s="613"/>
      <c r="BS114" s="613"/>
      <c r="BT114" s="613"/>
      <c r="BU114" s="613"/>
      <c r="BV114" s="613"/>
      <c r="BW114" s="613"/>
      <c r="BX114" s="613"/>
      <c r="BY114" s="613"/>
      <c r="BZ114" s="613"/>
      <c r="CA114" s="613"/>
      <c r="CB114" s="613"/>
      <c r="CC114" s="613"/>
      <c r="CD114" s="613"/>
      <c r="CE114" s="613"/>
      <c r="CF114" s="613"/>
      <c r="CG114" s="613"/>
      <c r="CH114" s="613"/>
      <c r="CI114" s="613"/>
      <c r="CJ114" s="613"/>
      <c r="CK114" s="613"/>
      <c r="CL114" s="613"/>
      <c r="CM114" s="613"/>
      <c r="CN114" s="613"/>
      <c r="CO114" s="613"/>
      <c r="CP114" s="613"/>
      <c r="CQ114" s="613"/>
      <c r="CR114" s="613"/>
      <c r="CS114" s="613"/>
      <c r="CT114" s="613"/>
      <c r="CU114" s="613"/>
      <c r="CV114" s="613"/>
      <c r="CW114" s="613"/>
      <c r="CX114" s="613"/>
      <c r="CY114" s="613"/>
      <c r="CZ114" s="613"/>
      <c r="DA114" s="613"/>
      <c r="DB114" s="613"/>
      <c r="DC114" s="613"/>
      <c r="DD114" s="613"/>
      <c r="DE114" s="613"/>
      <c r="DF114" s="613"/>
      <c r="DG114" s="613"/>
      <c r="DH114" s="613"/>
      <c r="DI114" s="613"/>
      <c r="DJ114" s="613"/>
      <c r="DK114" s="613"/>
      <c r="DL114" s="613"/>
      <c r="DM114" s="613"/>
      <c r="DN114" s="613"/>
      <c r="DO114" s="613"/>
      <c r="DP114" s="613"/>
      <c r="DQ114" s="613"/>
      <c r="DR114" s="613"/>
      <c r="DS114" s="613"/>
      <c r="DT114" s="613"/>
      <c r="DU114" s="613"/>
      <c r="DV114" s="613"/>
      <c r="DW114" s="613"/>
      <c r="DX114" s="613"/>
      <c r="DY114" s="613"/>
      <c r="DZ114" s="613"/>
      <c r="EA114" s="613"/>
      <c r="EB114" s="613"/>
      <c r="EC114" s="613"/>
      <c r="ED114" s="182" t="str">
        <f t="shared" si="1"/>
        <v>xxxxxxxxxxxxxxxxxxxxxxxxxxxxxxxxxxxxxxxxxxxxxxxxxxxxxxxxxxxxxxxxxxxxxxxxxxxxxxxxxxxxxxxxxxxxxxxxxxxxxxxxxxxxxxxxxxxxxxxxxxxxxxxx</v>
      </c>
    </row>
    <row r="115" spans="1:134" x14ac:dyDescent="0.25">
      <c r="A115" s="704">
        <v>5109</v>
      </c>
      <c r="B115" s="60" t="s">
        <v>214</v>
      </c>
      <c r="C115" s="874">
        <f>SUMPRODUCT(SUMIF('Subsidiary Trial Balance Input'!$A:$A,'Subsidiary TB Converter'!$G115:$EC115,'Subsidiary Trial Balance Input'!C:C))</f>
        <v>0</v>
      </c>
      <c r="D115" s="874">
        <f>SUMPRODUCT(SUMIF('Subsidiary Trial Balance Input'!$A:$A,'Subsidiary TB Converter'!$G115:$EC115,'Subsidiary Trial Balance Input'!D:D))</f>
        <v>0</v>
      </c>
      <c r="E115" s="874">
        <f>SUMPRODUCT(SUMIF('Subsidiary Trial Balance Input'!$A:$A,'Subsidiary TB Converter'!$G115:$EC115,'Subsidiary Trial Balance Input'!E:E))</f>
        <v>0</v>
      </c>
      <c r="F115" s="874">
        <f>SUMPRODUCT(SUMIF('Subsidiary Trial Balance Input'!$A:$A,'Subsidiary TB Converter'!$G115:$EC115,'Subsidiary Trial Balance Input'!F:F))</f>
        <v>0</v>
      </c>
      <c r="G115" s="670"/>
      <c r="I115" s="670"/>
      <c r="J115" s="670"/>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c r="AI115" s="132"/>
      <c r="AJ115" s="132"/>
      <c r="AK115" s="132"/>
      <c r="AL115" s="132"/>
      <c r="AM115" s="132"/>
      <c r="AN115" s="132"/>
      <c r="AO115" s="132"/>
      <c r="AP115" s="132"/>
      <c r="AQ115" s="132"/>
      <c r="AR115" s="132"/>
      <c r="AS115" s="132"/>
      <c r="AT115" s="132"/>
      <c r="AU115" s="132"/>
      <c r="AV115" s="132"/>
      <c r="AW115" s="132"/>
      <c r="AX115" s="132"/>
      <c r="AY115" s="132"/>
      <c r="AZ115" s="132"/>
      <c r="BA115" s="132"/>
      <c r="BB115" s="132"/>
      <c r="BC115" s="132"/>
      <c r="BD115" s="132"/>
      <c r="BE115" s="132"/>
      <c r="BF115" s="132"/>
      <c r="BG115" s="132"/>
      <c r="BH115" s="132"/>
      <c r="BI115" s="132"/>
      <c r="BJ115" s="132"/>
      <c r="BK115" s="132"/>
      <c r="BL115" s="132"/>
      <c r="BM115" s="132"/>
      <c r="BN115" s="132"/>
      <c r="BO115" s="132"/>
      <c r="BP115" s="132"/>
      <c r="BQ115" s="132"/>
      <c r="BR115" s="132"/>
      <c r="BS115" s="132"/>
      <c r="BT115" s="132"/>
      <c r="BU115" s="132"/>
      <c r="BV115" s="132"/>
      <c r="BW115" s="132"/>
      <c r="BX115" s="132"/>
      <c r="BY115" s="132"/>
      <c r="BZ115" s="132"/>
      <c r="CA115" s="132"/>
      <c r="CB115" s="132"/>
      <c r="CC115" s="132"/>
      <c r="CD115" s="132"/>
      <c r="CE115" s="132"/>
      <c r="CF115" s="132"/>
      <c r="CG115" s="132"/>
      <c r="CH115" s="132"/>
      <c r="CI115" s="132"/>
      <c r="CJ115" s="132"/>
      <c r="CK115" s="132"/>
      <c r="CL115" s="132"/>
      <c r="CM115" s="132"/>
      <c r="CN115" s="132"/>
      <c r="CO115" s="132"/>
      <c r="CP115" s="132"/>
      <c r="CQ115" s="132"/>
      <c r="CR115" s="132"/>
      <c r="CS115" s="132"/>
      <c r="CT115" s="132"/>
      <c r="CU115" s="132"/>
      <c r="CV115" s="132"/>
      <c r="CW115" s="132"/>
      <c r="CX115" s="132"/>
      <c r="CY115" s="132"/>
      <c r="CZ115" s="132"/>
      <c r="DA115" s="132"/>
      <c r="DB115" s="132"/>
      <c r="DC115" s="132"/>
      <c r="DD115" s="132"/>
      <c r="DE115" s="132"/>
      <c r="DF115" s="132"/>
      <c r="DG115" s="132"/>
      <c r="DH115" s="132"/>
      <c r="DI115" s="132"/>
      <c r="DJ115" s="132"/>
      <c r="DK115" s="132"/>
      <c r="DL115" s="132"/>
      <c r="DM115" s="132"/>
      <c r="DN115" s="132"/>
      <c r="DO115" s="132"/>
      <c r="DP115" s="132"/>
      <c r="DQ115" s="132"/>
      <c r="DR115" s="132"/>
      <c r="DS115" s="132"/>
      <c r="DT115" s="132"/>
      <c r="DU115" s="132"/>
      <c r="DV115" s="132"/>
      <c r="DW115" s="132"/>
      <c r="DX115" s="132"/>
      <c r="DY115" s="132"/>
      <c r="DZ115" s="132"/>
      <c r="EA115" s="132"/>
      <c r="EB115" s="132"/>
      <c r="EC115" s="132"/>
      <c r="ED115" s="182" t="str">
        <f t="shared" si="1"/>
        <v>xxxxxxxxxxxxxxxxxxxxxxxxxxxxxxxxxxxxxxxxxxxxxxxxxxxxxxxxxxxxxxxxxxxxxxxxxxxxxxxxxxxxxxxxxxxxxxxxxxxxxxxxxxxxxxxxxxxxxxxxxxxxxxxx</v>
      </c>
    </row>
    <row r="116" spans="1:134" x14ac:dyDescent="0.25">
      <c r="A116" s="704">
        <v>5120</v>
      </c>
      <c r="B116" s="60" t="s">
        <v>215</v>
      </c>
      <c r="C116" s="874">
        <f>SUMPRODUCT(SUMIF('Subsidiary Trial Balance Input'!$A:$A,'Subsidiary TB Converter'!$G116:$EC116,'Subsidiary Trial Balance Input'!C:C))</f>
        <v>0</v>
      </c>
      <c r="D116" s="874">
        <f>SUMPRODUCT(SUMIF('Subsidiary Trial Balance Input'!$A:$A,'Subsidiary TB Converter'!$G116:$EC116,'Subsidiary Trial Balance Input'!D:D))</f>
        <v>0</v>
      </c>
      <c r="E116" s="874">
        <f>SUMPRODUCT(SUMIF('Subsidiary Trial Balance Input'!$A:$A,'Subsidiary TB Converter'!$G116:$EC116,'Subsidiary Trial Balance Input'!E:E))</f>
        <v>0</v>
      </c>
      <c r="F116" s="874">
        <f>SUMPRODUCT(SUMIF('Subsidiary Trial Balance Input'!$A:$A,'Subsidiary TB Converter'!$G116:$EC116,'Subsidiary Trial Balance Input'!F:F))</f>
        <v>0</v>
      </c>
      <c r="G116" s="132"/>
      <c r="H116" s="132"/>
      <c r="I116" s="132"/>
      <c r="J116" s="132"/>
      <c r="K116" s="132"/>
      <c r="L116" s="132"/>
      <c r="M116" s="132"/>
      <c r="N116" s="132"/>
      <c r="O116" s="132"/>
      <c r="P116" s="132"/>
      <c r="Q116" s="132"/>
      <c r="R116" s="132"/>
      <c r="S116" s="132"/>
      <c r="T116" s="132"/>
      <c r="U116" s="132"/>
      <c r="V116" s="132"/>
      <c r="W116" s="132"/>
      <c r="X116" s="132"/>
      <c r="Y116" s="132"/>
      <c r="Z116" s="132"/>
      <c r="AA116" s="132"/>
      <c r="AB116" s="132"/>
      <c r="AC116" s="132"/>
      <c r="AD116" s="132"/>
      <c r="AE116" s="132"/>
      <c r="AF116" s="132"/>
      <c r="AG116" s="132"/>
      <c r="AH116" s="132"/>
      <c r="AI116" s="132"/>
      <c r="AJ116" s="132"/>
      <c r="AK116" s="132"/>
      <c r="AL116" s="132"/>
      <c r="AM116" s="132"/>
      <c r="AN116" s="132"/>
      <c r="AO116" s="132"/>
      <c r="AP116" s="132"/>
      <c r="AQ116" s="132"/>
      <c r="AR116" s="132"/>
      <c r="AS116" s="132"/>
      <c r="AT116" s="132"/>
      <c r="AU116" s="132"/>
      <c r="AV116" s="132"/>
      <c r="AW116" s="132"/>
      <c r="AX116" s="132"/>
      <c r="AY116" s="132"/>
      <c r="AZ116" s="132"/>
      <c r="BA116" s="132"/>
      <c r="BB116" s="132"/>
      <c r="BC116" s="132"/>
      <c r="BD116" s="132"/>
      <c r="BE116" s="132"/>
      <c r="BF116" s="132"/>
      <c r="BG116" s="132"/>
      <c r="BH116" s="132"/>
      <c r="BI116" s="132"/>
      <c r="BJ116" s="132"/>
      <c r="BK116" s="132"/>
      <c r="BL116" s="132"/>
      <c r="BM116" s="132"/>
      <c r="BN116" s="132"/>
      <c r="BO116" s="132"/>
      <c r="BP116" s="132"/>
      <c r="BQ116" s="132"/>
      <c r="BR116" s="132"/>
      <c r="BS116" s="132"/>
      <c r="BT116" s="132"/>
      <c r="BU116" s="132"/>
      <c r="BV116" s="132"/>
      <c r="BW116" s="132"/>
      <c r="BX116" s="132"/>
      <c r="BY116" s="132"/>
      <c r="BZ116" s="132"/>
      <c r="CA116" s="132"/>
      <c r="CB116" s="132"/>
      <c r="CC116" s="132"/>
      <c r="CD116" s="132"/>
      <c r="CE116" s="132"/>
      <c r="CF116" s="132"/>
      <c r="CG116" s="132"/>
      <c r="CH116" s="132"/>
      <c r="CI116" s="132"/>
      <c r="CJ116" s="132"/>
      <c r="CK116" s="132"/>
      <c r="CL116" s="132"/>
      <c r="CM116" s="132"/>
      <c r="CN116" s="132"/>
      <c r="CO116" s="132"/>
      <c r="CP116" s="132"/>
      <c r="CQ116" s="132"/>
      <c r="CR116" s="132"/>
      <c r="CS116" s="132"/>
      <c r="CT116" s="132"/>
      <c r="CU116" s="132"/>
      <c r="CV116" s="132"/>
      <c r="CW116" s="132"/>
      <c r="CX116" s="132"/>
      <c r="CY116" s="132"/>
      <c r="CZ116" s="132"/>
      <c r="DA116" s="132"/>
      <c r="DB116" s="132"/>
      <c r="DC116" s="132"/>
      <c r="DD116" s="132"/>
      <c r="DE116" s="132"/>
      <c r="DF116" s="132"/>
      <c r="DG116" s="132"/>
      <c r="DH116" s="132"/>
      <c r="DI116" s="132"/>
      <c r="DJ116" s="132"/>
      <c r="DK116" s="132"/>
      <c r="DL116" s="132"/>
      <c r="DM116" s="132"/>
      <c r="DN116" s="132"/>
      <c r="DO116" s="132"/>
      <c r="DP116" s="132"/>
      <c r="DQ116" s="132"/>
      <c r="DR116" s="132"/>
      <c r="DS116" s="132"/>
      <c r="DT116" s="132"/>
      <c r="DU116" s="132"/>
      <c r="DV116" s="132"/>
      <c r="DW116" s="132"/>
      <c r="DX116" s="132"/>
      <c r="DY116" s="132"/>
      <c r="DZ116" s="132"/>
      <c r="EA116" s="132"/>
      <c r="EB116" s="132"/>
      <c r="EC116" s="132"/>
      <c r="ED116" s="182" t="str">
        <f t="shared" si="1"/>
        <v>xxxxxxxxxxxxxxxxxxxxxxxxxxxxxxxxxxxxxxxxxxxxxxxxxxxxxxxxxxxxxxxxxxxxxxxxxxxxxxxxxxxxxxxxxxxxxxxxxxxxxxxxxxxxxxxxxxxxxxxxxxxxxxxx</v>
      </c>
    </row>
    <row r="117" spans="1:134" x14ac:dyDescent="0.25">
      <c r="A117" s="704">
        <v>5210</v>
      </c>
      <c r="B117" s="60" t="s">
        <v>216</v>
      </c>
      <c r="C117" s="874">
        <f>SUMPRODUCT(SUMIF('Subsidiary Trial Balance Input'!$A:$A,'Subsidiary TB Converter'!$G117:$EC117,'Subsidiary Trial Balance Input'!C:C))</f>
        <v>0</v>
      </c>
      <c r="D117" s="874">
        <f>SUMPRODUCT(SUMIF('Subsidiary Trial Balance Input'!$A:$A,'Subsidiary TB Converter'!$G117:$EC117,'Subsidiary Trial Balance Input'!D:D))</f>
        <v>0</v>
      </c>
      <c r="E117" s="874">
        <f>SUMPRODUCT(SUMIF('Subsidiary Trial Balance Input'!$A:$A,'Subsidiary TB Converter'!$G117:$EC117,'Subsidiary Trial Balance Input'!E:E))</f>
        <v>0</v>
      </c>
      <c r="F117" s="874">
        <f>SUMPRODUCT(SUMIF('Subsidiary Trial Balance Input'!$A:$A,'Subsidiary TB Converter'!$G117:$EC117,'Subsidiary Trial Balance Input'!F:F))</f>
        <v>0</v>
      </c>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2"/>
      <c r="AH117" s="132"/>
      <c r="AI117" s="132"/>
      <c r="AJ117" s="132"/>
      <c r="AK117" s="132"/>
      <c r="AL117" s="132"/>
      <c r="AM117" s="132"/>
      <c r="AN117" s="132"/>
      <c r="AO117" s="132"/>
      <c r="AP117" s="132"/>
      <c r="AQ117" s="132"/>
      <c r="AR117" s="132"/>
      <c r="AS117" s="132"/>
      <c r="AT117" s="132"/>
      <c r="AU117" s="132"/>
      <c r="AV117" s="132"/>
      <c r="AW117" s="132"/>
      <c r="AX117" s="132"/>
      <c r="AY117" s="132"/>
      <c r="AZ117" s="132"/>
      <c r="BA117" s="132"/>
      <c r="BB117" s="132"/>
      <c r="BC117" s="132"/>
      <c r="BD117" s="132"/>
      <c r="BE117" s="132"/>
      <c r="BF117" s="132"/>
      <c r="BG117" s="132"/>
      <c r="BH117" s="132"/>
      <c r="BI117" s="132"/>
      <c r="BJ117" s="132"/>
      <c r="BK117" s="132"/>
      <c r="BL117" s="132"/>
      <c r="BM117" s="132"/>
      <c r="BN117" s="132"/>
      <c r="BO117" s="132"/>
      <c r="BP117" s="132"/>
      <c r="BQ117" s="132"/>
      <c r="BR117" s="132"/>
      <c r="BS117" s="132"/>
      <c r="BT117" s="132"/>
      <c r="BU117" s="132"/>
      <c r="BV117" s="132"/>
      <c r="BW117" s="132"/>
      <c r="BX117" s="132"/>
      <c r="BY117" s="132"/>
      <c r="BZ117" s="132"/>
      <c r="CA117" s="132"/>
      <c r="CB117" s="132"/>
      <c r="CC117" s="132"/>
      <c r="CD117" s="132"/>
      <c r="CE117" s="132"/>
      <c r="CF117" s="132"/>
      <c r="CG117" s="132"/>
      <c r="CH117" s="132"/>
      <c r="CI117" s="132"/>
      <c r="CJ117" s="132"/>
      <c r="CK117" s="132"/>
      <c r="CL117" s="132"/>
      <c r="CM117" s="132"/>
      <c r="CN117" s="132"/>
      <c r="CO117" s="132"/>
      <c r="CP117" s="132"/>
      <c r="CQ117" s="132"/>
      <c r="CR117" s="132"/>
      <c r="CS117" s="132"/>
      <c r="CT117" s="132"/>
      <c r="CU117" s="132"/>
      <c r="CV117" s="132"/>
      <c r="CW117" s="132"/>
      <c r="CX117" s="132"/>
      <c r="CY117" s="132"/>
      <c r="CZ117" s="132"/>
      <c r="DA117" s="132"/>
      <c r="DB117" s="132"/>
      <c r="DC117" s="132"/>
      <c r="DD117" s="132"/>
      <c r="DE117" s="132"/>
      <c r="DF117" s="132"/>
      <c r="DG117" s="132"/>
      <c r="DH117" s="132"/>
      <c r="DI117" s="132"/>
      <c r="DJ117" s="132"/>
      <c r="DK117" s="132"/>
      <c r="DL117" s="132"/>
      <c r="DM117" s="132"/>
      <c r="DN117" s="132"/>
      <c r="DO117" s="132"/>
      <c r="DP117" s="132"/>
      <c r="DQ117" s="132"/>
      <c r="DR117" s="132"/>
      <c r="DS117" s="132"/>
      <c r="DT117" s="132"/>
      <c r="DU117" s="132"/>
      <c r="DV117" s="132"/>
      <c r="DW117" s="132"/>
      <c r="DX117" s="132"/>
      <c r="DY117" s="132"/>
      <c r="DZ117" s="132"/>
      <c r="EA117" s="132"/>
      <c r="EB117" s="132"/>
      <c r="EC117" s="132"/>
      <c r="ED117" s="182" t="str">
        <f t="shared" si="1"/>
        <v>xxxxxxxxxxxxxxxxxxxxxxxxxxxxxxxxxxxxxxxxxxxxxxxxxxxxxxxxxxxxxxxxxxxxxxxxxxxxxxxxxxxxxxxxxxxxxxxxxxxxxxxxxxxxxxxxxxxxxxxxxxxxxxxx</v>
      </c>
    </row>
    <row r="118" spans="1:134" x14ac:dyDescent="0.25">
      <c r="A118" s="704"/>
      <c r="B118" s="5"/>
      <c r="C118" s="874"/>
      <c r="D118" s="874"/>
      <c r="E118" s="874"/>
      <c r="F118" s="874"/>
      <c r="G118" s="132"/>
      <c r="H118" s="132"/>
      <c r="I118" s="132"/>
      <c r="J118" s="132"/>
      <c r="K118" s="132"/>
      <c r="L118" s="132"/>
      <c r="M118" s="132"/>
      <c r="N118" s="132"/>
      <c r="O118" s="132"/>
      <c r="P118" s="132"/>
      <c r="Q118" s="132"/>
      <c r="R118" s="132"/>
      <c r="S118" s="132"/>
      <c r="T118" s="132"/>
      <c r="U118" s="132"/>
      <c r="V118" s="132"/>
      <c r="W118" s="132"/>
      <c r="X118" s="132"/>
      <c r="Y118" s="132"/>
      <c r="Z118" s="132"/>
      <c r="AA118" s="132"/>
      <c r="AB118" s="132"/>
      <c r="AC118" s="132"/>
      <c r="AD118" s="132"/>
      <c r="AE118" s="132"/>
      <c r="AF118" s="132"/>
      <c r="AG118" s="132"/>
      <c r="AH118" s="132"/>
      <c r="AI118" s="132"/>
      <c r="AJ118" s="132"/>
      <c r="AK118" s="132"/>
      <c r="AL118" s="132"/>
      <c r="AM118" s="132"/>
      <c r="AN118" s="132"/>
      <c r="AO118" s="132"/>
      <c r="AP118" s="132"/>
      <c r="AQ118" s="132"/>
      <c r="AR118" s="132"/>
      <c r="AS118" s="132"/>
      <c r="AT118" s="132"/>
      <c r="AU118" s="132"/>
      <c r="AV118" s="132"/>
      <c r="AW118" s="132"/>
      <c r="AX118" s="132"/>
      <c r="AY118" s="132"/>
      <c r="AZ118" s="132"/>
      <c r="BA118" s="132"/>
      <c r="BB118" s="132"/>
      <c r="BC118" s="132"/>
      <c r="BD118" s="132"/>
      <c r="BE118" s="132"/>
      <c r="BF118" s="132"/>
      <c r="BG118" s="132"/>
      <c r="BH118" s="132"/>
      <c r="BI118" s="132"/>
      <c r="BJ118" s="132"/>
      <c r="BK118" s="132"/>
      <c r="BL118" s="132"/>
      <c r="BM118" s="132"/>
      <c r="BN118" s="132"/>
      <c r="BO118" s="132"/>
      <c r="BP118" s="132"/>
      <c r="BQ118" s="132"/>
      <c r="BR118" s="132"/>
      <c r="BS118" s="132"/>
      <c r="BT118" s="132"/>
      <c r="BU118" s="132"/>
      <c r="BV118" s="132"/>
      <c r="BW118" s="132"/>
      <c r="BX118" s="132"/>
      <c r="BY118" s="132"/>
      <c r="BZ118" s="132"/>
      <c r="CA118" s="132"/>
      <c r="CB118" s="132"/>
      <c r="CC118" s="132"/>
      <c r="CD118" s="132"/>
      <c r="CE118" s="132"/>
      <c r="CF118" s="132"/>
      <c r="CG118" s="132"/>
      <c r="CH118" s="132"/>
      <c r="CI118" s="132"/>
      <c r="CJ118" s="132"/>
      <c r="CK118" s="132"/>
      <c r="CL118" s="132"/>
      <c r="CM118" s="132"/>
      <c r="CN118" s="132"/>
      <c r="CO118" s="132"/>
      <c r="CP118" s="132"/>
      <c r="CQ118" s="132"/>
      <c r="CR118" s="132"/>
      <c r="CS118" s="132"/>
      <c r="CT118" s="132"/>
      <c r="CU118" s="132"/>
      <c r="CV118" s="132"/>
      <c r="CW118" s="132"/>
      <c r="CX118" s="132"/>
      <c r="CY118" s="132"/>
      <c r="CZ118" s="132"/>
      <c r="DA118" s="132"/>
      <c r="DB118" s="132"/>
      <c r="DC118" s="132"/>
      <c r="DD118" s="132"/>
      <c r="DE118" s="132"/>
      <c r="DF118" s="132"/>
      <c r="DG118" s="132"/>
      <c r="DH118" s="132"/>
      <c r="DI118" s="132"/>
      <c r="DJ118" s="132"/>
      <c r="DK118" s="132"/>
      <c r="DL118" s="132"/>
      <c r="DM118" s="132"/>
      <c r="DN118" s="132"/>
      <c r="DO118" s="132"/>
      <c r="DP118" s="132"/>
      <c r="DQ118" s="132"/>
      <c r="DR118" s="132"/>
      <c r="DS118" s="132"/>
      <c r="DT118" s="132"/>
      <c r="DU118" s="132"/>
      <c r="DV118" s="132"/>
      <c r="DW118" s="132"/>
      <c r="DX118" s="132"/>
      <c r="DY118" s="132"/>
      <c r="DZ118" s="132"/>
      <c r="EA118" s="132"/>
      <c r="EB118" s="132"/>
      <c r="EC118" s="132"/>
      <c r="ED118" s="182" t="str">
        <f t="shared" si="1"/>
        <v>xxxxxxxxxxxxxxxxxxxxxxxxxxxxxxxxxxxxxxxxxxxxxxxxxxxxxxxxxxxxxxxxxxxxxxxxxxxxxxxxxxxxxxxxxxxxxxxxxxxxxxxxxxxxxxxxxxxxxxxxxxxxxxxx</v>
      </c>
    </row>
    <row r="119" spans="1:134" ht="13" x14ac:dyDescent="0.3">
      <c r="A119" s="230"/>
      <c r="B119" s="232" t="s">
        <v>217</v>
      </c>
      <c r="C119" s="877"/>
      <c r="D119" s="877"/>
      <c r="E119" s="877"/>
      <c r="F119" s="877"/>
      <c r="G119" s="616"/>
      <c r="H119" s="616"/>
      <c r="I119" s="616"/>
      <c r="J119" s="616"/>
      <c r="K119" s="616"/>
      <c r="L119" s="616"/>
      <c r="M119" s="616"/>
      <c r="N119" s="616"/>
      <c r="O119" s="616"/>
      <c r="P119" s="616"/>
      <c r="Q119" s="616"/>
      <c r="R119" s="616"/>
      <c r="S119" s="616"/>
      <c r="T119" s="616"/>
      <c r="U119" s="616"/>
      <c r="V119" s="616"/>
      <c r="W119" s="616"/>
      <c r="X119" s="616"/>
      <c r="Y119" s="616"/>
      <c r="Z119" s="616"/>
      <c r="AA119" s="616"/>
      <c r="AB119" s="616"/>
      <c r="AC119" s="616"/>
      <c r="AD119" s="616"/>
      <c r="AE119" s="616"/>
      <c r="AF119" s="616"/>
      <c r="AG119" s="616"/>
      <c r="AH119" s="616"/>
      <c r="AI119" s="616"/>
      <c r="AJ119" s="616"/>
      <c r="AK119" s="616"/>
      <c r="AL119" s="616"/>
      <c r="AM119" s="616"/>
      <c r="AN119" s="616"/>
      <c r="AO119" s="616"/>
      <c r="AP119" s="616"/>
      <c r="AQ119" s="616"/>
      <c r="AR119" s="616"/>
      <c r="AS119" s="616"/>
      <c r="AT119" s="616"/>
      <c r="AU119" s="616"/>
      <c r="AV119" s="616"/>
      <c r="AW119" s="616"/>
      <c r="AX119" s="616"/>
      <c r="AY119" s="616"/>
      <c r="AZ119" s="616"/>
      <c r="BA119" s="616"/>
      <c r="BB119" s="616"/>
      <c r="BC119" s="616"/>
      <c r="BD119" s="616"/>
      <c r="BE119" s="616"/>
      <c r="BF119" s="616"/>
      <c r="BG119" s="616"/>
      <c r="BH119" s="616"/>
      <c r="BI119" s="616"/>
      <c r="BJ119" s="616"/>
      <c r="BK119" s="616"/>
      <c r="BL119" s="616"/>
      <c r="BM119" s="616"/>
      <c r="BN119" s="616"/>
      <c r="BO119" s="616"/>
      <c r="BP119" s="616"/>
      <c r="BQ119" s="616"/>
      <c r="BR119" s="616"/>
      <c r="BS119" s="616"/>
      <c r="BT119" s="616"/>
      <c r="BU119" s="616"/>
      <c r="BV119" s="616"/>
      <c r="BW119" s="616"/>
      <c r="BX119" s="616"/>
      <c r="BY119" s="616"/>
      <c r="BZ119" s="616"/>
      <c r="CA119" s="616"/>
      <c r="CB119" s="616"/>
      <c r="CC119" s="616"/>
      <c r="CD119" s="616"/>
      <c r="CE119" s="616"/>
      <c r="CF119" s="616"/>
      <c r="CG119" s="616"/>
      <c r="CH119" s="616"/>
      <c r="CI119" s="616"/>
      <c r="CJ119" s="616"/>
      <c r="CK119" s="616"/>
      <c r="CL119" s="616"/>
      <c r="CM119" s="616"/>
      <c r="CN119" s="616"/>
      <c r="CO119" s="616"/>
      <c r="CP119" s="616"/>
      <c r="CQ119" s="616"/>
      <c r="CR119" s="616"/>
      <c r="CS119" s="616"/>
      <c r="CT119" s="616"/>
      <c r="CU119" s="616"/>
      <c r="CV119" s="616"/>
      <c r="CW119" s="616"/>
      <c r="CX119" s="616"/>
      <c r="CY119" s="616"/>
      <c r="CZ119" s="616"/>
      <c r="DA119" s="616"/>
      <c r="DB119" s="616"/>
      <c r="DC119" s="616"/>
      <c r="DD119" s="616"/>
      <c r="DE119" s="616"/>
      <c r="DF119" s="616"/>
      <c r="DG119" s="616"/>
      <c r="DH119" s="616"/>
      <c r="DI119" s="616"/>
      <c r="DJ119" s="616"/>
      <c r="DK119" s="616"/>
      <c r="DL119" s="616"/>
      <c r="DM119" s="616"/>
      <c r="DN119" s="616"/>
      <c r="DO119" s="616"/>
      <c r="DP119" s="616"/>
      <c r="DQ119" s="616"/>
      <c r="DR119" s="616"/>
      <c r="DS119" s="616"/>
      <c r="DT119" s="616"/>
      <c r="DU119" s="616"/>
      <c r="DV119" s="616"/>
      <c r="DW119" s="616"/>
      <c r="DX119" s="616"/>
      <c r="DY119" s="616"/>
      <c r="DZ119" s="616"/>
      <c r="EA119" s="616"/>
      <c r="EB119" s="616"/>
      <c r="EC119" s="616"/>
      <c r="ED119" s="182" t="str">
        <f t="shared" si="1"/>
        <v>xxxxxxxxxxxxxxxxxxxxxxxxxxxxxxxxxxxxxxxxxxxxxxxxxxxxxxxxxxxxxxxxxxxxxxxxxxxxxxxxxxxxxxxxxxxxxxxxxxxxxxxxxxxxxxxxxxxxxxxxxxxxxxxx</v>
      </c>
    </row>
    <row r="120" spans="1:134" ht="13" x14ac:dyDescent="0.3">
      <c r="A120" s="704"/>
      <c r="B120" s="561" t="s">
        <v>213</v>
      </c>
      <c r="C120" s="874"/>
      <c r="D120" s="874"/>
      <c r="E120" s="874"/>
      <c r="F120" s="874"/>
      <c r="G120" s="613"/>
      <c r="H120" s="613"/>
      <c r="I120" s="613"/>
      <c r="J120" s="613"/>
      <c r="K120" s="613"/>
      <c r="L120" s="613"/>
      <c r="M120" s="613"/>
      <c r="N120" s="613"/>
      <c r="O120" s="613"/>
      <c r="P120" s="613"/>
      <c r="Q120" s="613"/>
      <c r="R120" s="613"/>
      <c r="S120" s="613"/>
      <c r="T120" s="613"/>
      <c r="U120" s="613"/>
      <c r="V120" s="613"/>
      <c r="W120" s="613"/>
      <c r="X120" s="613"/>
      <c r="Y120" s="613"/>
      <c r="Z120" s="613"/>
      <c r="AA120" s="613"/>
      <c r="AB120" s="613"/>
      <c r="AC120" s="613"/>
      <c r="AD120" s="613"/>
      <c r="AE120" s="613"/>
      <c r="AF120" s="613"/>
      <c r="AG120" s="613"/>
      <c r="AH120" s="613"/>
      <c r="AI120" s="613"/>
      <c r="AJ120" s="613"/>
      <c r="AK120" s="613"/>
      <c r="AL120" s="613"/>
      <c r="AM120" s="613"/>
      <c r="AN120" s="613"/>
      <c r="AO120" s="613"/>
      <c r="AP120" s="613"/>
      <c r="AQ120" s="613"/>
      <c r="AR120" s="613"/>
      <c r="AS120" s="613"/>
      <c r="AT120" s="613"/>
      <c r="AU120" s="613"/>
      <c r="AV120" s="613"/>
      <c r="AW120" s="613"/>
      <c r="AX120" s="613"/>
      <c r="AY120" s="613"/>
      <c r="AZ120" s="613"/>
      <c r="BA120" s="613"/>
      <c r="BB120" s="613"/>
      <c r="BC120" s="613"/>
      <c r="BD120" s="613"/>
      <c r="BE120" s="613"/>
      <c r="BF120" s="613"/>
      <c r="BG120" s="613"/>
      <c r="BH120" s="613"/>
      <c r="BI120" s="613"/>
      <c r="BJ120" s="613"/>
      <c r="BK120" s="613"/>
      <c r="BL120" s="613"/>
      <c r="BM120" s="613"/>
      <c r="BN120" s="613"/>
      <c r="BO120" s="613"/>
      <c r="BP120" s="613"/>
      <c r="BQ120" s="613"/>
      <c r="BR120" s="613"/>
      <c r="BS120" s="613"/>
      <c r="BT120" s="613"/>
      <c r="BU120" s="613"/>
      <c r="BV120" s="613"/>
      <c r="BW120" s="613"/>
      <c r="BX120" s="613"/>
      <c r="BY120" s="613"/>
      <c r="BZ120" s="613"/>
      <c r="CA120" s="613"/>
      <c r="CB120" s="613"/>
      <c r="CC120" s="613"/>
      <c r="CD120" s="613"/>
      <c r="CE120" s="613"/>
      <c r="CF120" s="613"/>
      <c r="CG120" s="613"/>
      <c r="CH120" s="613"/>
      <c r="CI120" s="613"/>
      <c r="CJ120" s="613"/>
      <c r="CK120" s="613"/>
      <c r="CL120" s="613"/>
      <c r="CM120" s="613"/>
      <c r="CN120" s="613"/>
      <c r="CO120" s="613"/>
      <c r="CP120" s="613"/>
      <c r="CQ120" s="613"/>
      <c r="CR120" s="613"/>
      <c r="CS120" s="613"/>
      <c r="CT120" s="613"/>
      <c r="CU120" s="613"/>
      <c r="CV120" s="613"/>
      <c r="CW120" s="613"/>
      <c r="CX120" s="613"/>
      <c r="CY120" s="613"/>
      <c r="CZ120" s="613"/>
      <c r="DA120" s="613"/>
      <c r="DB120" s="613"/>
      <c r="DC120" s="613"/>
      <c r="DD120" s="613"/>
      <c r="DE120" s="613"/>
      <c r="DF120" s="613"/>
      <c r="DG120" s="613"/>
      <c r="DH120" s="613"/>
      <c r="DI120" s="613"/>
      <c r="DJ120" s="613"/>
      <c r="DK120" s="613"/>
      <c r="DL120" s="613"/>
      <c r="DM120" s="613"/>
      <c r="DN120" s="613"/>
      <c r="DO120" s="613"/>
      <c r="DP120" s="613"/>
      <c r="DQ120" s="613"/>
      <c r="DR120" s="613"/>
      <c r="DS120" s="613"/>
      <c r="DT120" s="613"/>
      <c r="DU120" s="613"/>
      <c r="DV120" s="613"/>
      <c r="DW120" s="613"/>
      <c r="DX120" s="613"/>
      <c r="DY120" s="613"/>
      <c r="DZ120" s="613"/>
      <c r="EA120" s="613"/>
      <c r="EB120" s="613"/>
      <c r="EC120" s="613"/>
      <c r="ED120" s="182" t="str">
        <f t="shared" si="1"/>
        <v>xxxxxxxxxxxxxxxxxxxxxxxxxxxxxxxxxxxxxxxxxxxxxxxxxxxxxxxxxxxxxxxxxxxxxxxxxxxxxxxxxxxxxxxxxxxxxxxxxxxxxxxxxxxxxxxxxxxxxxxxxxxxxxxx</v>
      </c>
    </row>
    <row r="121" spans="1:134" x14ac:dyDescent="0.25">
      <c r="A121" s="704">
        <v>5129</v>
      </c>
      <c r="B121" s="227" t="s">
        <v>218</v>
      </c>
      <c r="C121" s="874">
        <f>SUMPRODUCT(SUMIF('Subsidiary Trial Balance Input'!$A:$A,'Subsidiary TB Converter'!$G121:$EC121,'Subsidiary Trial Balance Input'!C:C))</f>
        <v>0</v>
      </c>
      <c r="D121" s="874">
        <f>SUMPRODUCT(SUMIF('Subsidiary Trial Balance Input'!$A:$A,'Subsidiary TB Converter'!$G121:$EC121,'Subsidiary Trial Balance Input'!D:D))</f>
        <v>0</v>
      </c>
      <c r="E121" s="874">
        <f>SUMPRODUCT(SUMIF('Subsidiary Trial Balance Input'!$A:$A,'Subsidiary TB Converter'!$G121:$EC121,'Subsidiary Trial Balance Input'!E:E))</f>
        <v>0</v>
      </c>
      <c r="F121" s="874">
        <f>SUMPRODUCT(SUMIF('Subsidiary Trial Balance Input'!$A:$A,'Subsidiary TB Converter'!$G121:$EC121,'Subsidiary Trial Balance Input'!F:F))</f>
        <v>0</v>
      </c>
      <c r="G121" s="132"/>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2"/>
      <c r="AN121" s="132"/>
      <c r="AO121" s="132"/>
      <c r="AP121" s="132"/>
      <c r="AQ121" s="132"/>
      <c r="AR121" s="132"/>
      <c r="AS121" s="132"/>
      <c r="AT121" s="132"/>
      <c r="AU121" s="132"/>
      <c r="AV121" s="132"/>
      <c r="AW121" s="132"/>
      <c r="AX121" s="132"/>
      <c r="AY121" s="132"/>
      <c r="AZ121" s="132"/>
      <c r="BA121" s="132"/>
      <c r="BB121" s="132"/>
      <c r="BC121" s="132"/>
      <c r="BD121" s="132"/>
      <c r="BE121" s="132"/>
      <c r="BF121" s="132"/>
      <c r="BG121" s="132"/>
      <c r="BH121" s="132"/>
      <c r="BI121" s="132"/>
      <c r="BJ121" s="132"/>
      <c r="BK121" s="132"/>
      <c r="BL121" s="132"/>
      <c r="BM121" s="132"/>
      <c r="BN121" s="132"/>
      <c r="BO121" s="132"/>
      <c r="BP121" s="132"/>
      <c r="BQ121" s="132"/>
      <c r="BR121" s="132"/>
      <c r="BS121" s="132"/>
      <c r="BT121" s="132"/>
      <c r="BU121" s="132"/>
      <c r="BV121" s="132"/>
      <c r="BW121" s="132"/>
      <c r="BX121" s="132"/>
      <c r="BY121" s="132"/>
      <c r="BZ121" s="132"/>
      <c r="CA121" s="132"/>
      <c r="CB121" s="132"/>
      <c r="CC121" s="132"/>
      <c r="CD121" s="132"/>
      <c r="CE121" s="132"/>
      <c r="CF121" s="132"/>
      <c r="CG121" s="132"/>
      <c r="CH121" s="132"/>
      <c r="CI121" s="132"/>
      <c r="CJ121" s="132"/>
      <c r="CK121" s="132"/>
      <c r="CL121" s="132"/>
      <c r="CM121" s="132"/>
      <c r="CN121" s="132"/>
      <c r="CO121" s="132"/>
      <c r="CP121" s="132"/>
      <c r="CQ121" s="132"/>
      <c r="CR121" s="132"/>
      <c r="CS121" s="132"/>
      <c r="CT121" s="132"/>
      <c r="CU121" s="132"/>
      <c r="CV121" s="132"/>
      <c r="CW121" s="132"/>
      <c r="CX121" s="132"/>
      <c r="CY121" s="132"/>
      <c r="CZ121" s="132"/>
      <c r="DA121" s="132"/>
      <c r="DB121" s="132"/>
      <c r="DC121" s="132"/>
      <c r="DD121" s="132"/>
      <c r="DE121" s="132"/>
      <c r="DF121" s="132"/>
      <c r="DG121" s="132"/>
      <c r="DH121" s="132"/>
      <c r="DI121" s="132"/>
      <c r="DJ121" s="132"/>
      <c r="DK121" s="132"/>
      <c r="DL121" s="132"/>
      <c r="DM121" s="132"/>
      <c r="DN121" s="132"/>
      <c r="DO121" s="132"/>
      <c r="DP121" s="132"/>
      <c r="DQ121" s="132"/>
      <c r="DR121" s="132"/>
      <c r="DS121" s="132"/>
      <c r="DT121" s="132"/>
      <c r="DU121" s="132"/>
      <c r="DV121" s="132"/>
      <c r="DW121" s="132"/>
      <c r="DX121" s="132"/>
      <c r="DY121" s="132"/>
      <c r="DZ121" s="132"/>
      <c r="EA121" s="132"/>
      <c r="EB121" s="132"/>
      <c r="EC121" s="132"/>
      <c r="ED121" s="182" t="str">
        <f t="shared" si="1"/>
        <v>xxxxxxxxxxxxxxxxxxxxxxxxxxxxxxxxxxxxxxxxxxxxxxxxxxxxxxxxxxxxxxxxxxxxxxxxxxxxxxxxxxxxxxxxxxxxxxxxxxxxxxxxxxxxxxxxxxxxxxxxxxxxxxxx</v>
      </c>
    </row>
    <row r="122" spans="1:134" x14ac:dyDescent="0.25">
      <c r="A122" s="704">
        <v>5130</v>
      </c>
      <c r="B122" s="227" t="s">
        <v>219</v>
      </c>
      <c r="C122" s="874">
        <f>SUMPRODUCT(SUMIF('Subsidiary Trial Balance Input'!$A:$A,'Subsidiary TB Converter'!$G122:$EC122,'Subsidiary Trial Balance Input'!C:C))</f>
        <v>0</v>
      </c>
      <c r="D122" s="874">
        <f>SUMPRODUCT(SUMIF('Subsidiary Trial Balance Input'!$A:$A,'Subsidiary TB Converter'!$G122:$EC122,'Subsidiary Trial Balance Input'!D:D))</f>
        <v>0</v>
      </c>
      <c r="E122" s="874">
        <f>SUMPRODUCT(SUMIF('Subsidiary Trial Balance Input'!$A:$A,'Subsidiary TB Converter'!$G122:$EC122,'Subsidiary Trial Balance Input'!E:E))</f>
        <v>0</v>
      </c>
      <c r="F122" s="874">
        <f>SUMPRODUCT(SUMIF('Subsidiary Trial Balance Input'!$A:$A,'Subsidiary TB Converter'!$G122:$EC122,'Subsidiary Trial Balance Input'!F:F))</f>
        <v>0</v>
      </c>
      <c r="G122" s="670"/>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c r="AR122" s="132"/>
      <c r="AS122" s="132"/>
      <c r="AT122" s="132"/>
      <c r="AU122" s="132"/>
      <c r="AV122" s="132"/>
      <c r="AW122" s="132"/>
      <c r="AX122" s="132"/>
      <c r="AY122" s="132"/>
      <c r="AZ122" s="132"/>
      <c r="BA122" s="132"/>
      <c r="BB122" s="132"/>
      <c r="BC122" s="132"/>
      <c r="BD122" s="132"/>
      <c r="BE122" s="132"/>
      <c r="BF122" s="132"/>
      <c r="BG122" s="132"/>
      <c r="BH122" s="132"/>
      <c r="BI122" s="132"/>
      <c r="BJ122" s="132"/>
      <c r="BK122" s="132"/>
      <c r="BL122" s="132"/>
      <c r="BM122" s="132"/>
      <c r="BN122" s="132"/>
      <c r="BO122" s="132"/>
      <c r="BP122" s="132"/>
      <c r="BQ122" s="132"/>
      <c r="BR122" s="132"/>
      <c r="BS122" s="132"/>
      <c r="BT122" s="132"/>
      <c r="BU122" s="132"/>
      <c r="BV122" s="132"/>
      <c r="BW122" s="132"/>
      <c r="BX122" s="132"/>
      <c r="BY122" s="132"/>
      <c r="BZ122" s="132"/>
      <c r="CA122" s="132"/>
      <c r="CB122" s="132"/>
      <c r="CC122" s="132"/>
      <c r="CD122" s="132"/>
      <c r="CE122" s="132"/>
      <c r="CF122" s="132"/>
      <c r="CG122" s="132"/>
      <c r="CH122" s="132"/>
      <c r="CI122" s="132"/>
      <c r="CJ122" s="132"/>
      <c r="CK122" s="132"/>
      <c r="CL122" s="132"/>
      <c r="CM122" s="132"/>
      <c r="CN122" s="132"/>
      <c r="CO122" s="132"/>
      <c r="CP122" s="132"/>
      <c r="CQ122" s="132"/>
      <c r="CR122" s="132"/>
      <c r="CS122" s="132"/>
      <c r="CT122" s="132"/>
      <c r="CU122" s="132"/>
      <c r="CV122" s="132"/>
      <c r="CW122" s="132"/>
      <c r="CX122" s="132"/>
      <c r="CY122" s="132"/>
      <c r="CZ122" s="132"/>
      <c r="DA122" s="132"/>
      <c r="DB122" s="132"/>
      <c r="DC122" s="132"/>
      <c r="DD122" s="132"/>
      <c r="DE122" s="132"/>
      <c r="DF122" s="132"/>
      <c r="DG122" s="132"/>
      <c r="DH122" s="132"/>
      <c r="DI122" s="132"/>
      <c r="DJ122" s="132"/>
      <c r="DK122" s="132"/>
      <c r="DL122" s="132"/>
      <c r="DM122" s="132"/>
      <c r="DN122" s="132"/>
      <c r="DO122" s="132"/>
      <c r="DP122" s="132"/>
      <c r="DQ122" s="132"/>
      <c r="DR122" s="132"/>
      <c r="DS122" s="132"/>
      <c r="DT122" s="132"/>
      <c r="DU122" s="132"/>
      <c r="DV122" s="132"/>
      <c r="DW122" s="132"/>
      <c r="DX122" s="132"/>
      <c r="DY122" s="132"/>
      <c r="DZ122" s="132"/>
      <c r="EA122" s="132"/>
      <c r="EB122" s="132"/>
      <c r="EC122" s="132"/>
      <c r="ED122" s="182" t="str">
        <f t="shared" si="1"/>
        <v>xxxxxxxxxxxxxxxxxxxxxxxxxxxxxxxxxxxxxxxxxxxxxxxxxxxxxxxxxxxxxxxxxxxxxxxxxxxxxxxxxxxxxxxxxxxxxxxxxxxxxxxxxxxxxxxxxxxxxxxxxxxxxxxx</v>
      </c>
    </row>
    <row r="123" spans="1:134" x14ac:dyDescent="0.25">
      <c r="A123" s="704">
        <v>5138</v>
      </c>
      <c r="B123" s="227" t="s">
        <v>197</v>
      </c>
      <c r="C123" s="874">
        <f>SUMPRODUCT(SUMIF('Subsidiary Trial Balance Input'!$A:$A,'Subsidiary TB Converter'!$G123:$EC123,'Subsidiary Trial Balance Input'!C:C))</f>
        <v>0</v>
      </c>
      <c r="D123" s="874">
        <f>SUMPRODUCT(SUMIF('Subsidiary Trial Balance Input'!$A:$A,'Subsidiary TB Converter'!$G123:$EC123,'Subsidiary Trial Balance Input'!D:D))</f>
        <v>0</v>
      </c>
      <c r="E123" s="874">
        <f>SUMPRODUCT(SUMIF('Subsidiary Trial Balance Input'!$A:$A,'Subsidiary TB Converter'!$G123:$EC123,'Subsidiary Trial Balance Input'!E:E))</f>
        <v>0</v>
      </c>
      <c r="F123" s="874">
        <f>SUMPRODUCT(SUMIF('Subsidiary Trial Balance Input'!$A:$A,'Subsidiary TB Converter'!$G123:$EC123,'Subsidiary Trial Balance Input'!F:F))</f>
        <v>0</v>
      </c>
      <c r="G123" s="670"/>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2"/>
      <c r="AN123" s="132"/>
      <c r="AO123" s="132"/>
      <c r="AP123" s="132"/>
      <c r="AQ123" s="132"/>
      <c r="AR123" s="132"/>
      <c r="AS123" s="132"/>
      <c r="AT123" s="132"/>
      <c r="AU123" s="132"/>
      <c r="AV123" s="132"/>
      <c r="AW123" s="132"/>
      <c r="AX123" s="132"/>
      <c r="AY123" s="132"/>
      <c r="AZ123" s="132"/>
      <c r="BA123" s="132"/>
      <c r="BB123" s="132"/>
      <c r="BC123" s="132"/>
      <c r="BD123" s="132"/>
      <c r="BE123" s="132"/>
      <c r="BF123" s="132"/>
      <c r="BG123" s="132"/>
      <c r="BH123" s="132"/>
      <c r="BI123" s="132"/>
      <c r="BJ123" s="132"/>
      <c r="BK123" s="132"/>
      <c r="BL123" s="132"/>
      <c r="BM123" s="132"/>
      <c r="BN123" s="132"/>
      <c r="BO123" s="132"/>
      <c r="BP123" s="132"/>
      <c r="BQ123" s="132"/>
      <c r="BR123" s="132"/>
      <c r="BS123" s="132"/>
      <c r="BT123" s="132"/>
      <c r="BU123" s="132"/>
      <c r="BV123" s="132"/>
      <c r="BW123" s="132"/>
      <c r="BX123" s="132"/>
      <c r="BY123" s="132"/>
      <c r="BZ123" s="132"/>
      <c r="CA123" s="132"/>
      <c r="CB123" s="132"/>
      <c r="CC123" s="132"/>
      <c r="CD123" s="132"/>
      <c r="CE123" s="132"/>
      <c r="CF123" s="132"/>
      <c r="CG123" s="132"/>
      <c r="CH123" s="132"/>
      <c r="CI123" s="132"/>
      <c r="CJ123" s="132"/>
      <c r="CK123" s="132"/>
      <c r="CL123" s="132"/>
      <c r="CM123" s="132"/>
      <c r="CN123" s="132"/>
      <c r="CO123" s="132"/>
      <c r="CP123" s="132"/>
      <c r="CQ123" s="132"/>
      <c r="CR123" s="132"/>
      <c r="CS123" s="132"/>
      <c r="CT123" s="132"/>
      <c r="CU123" s="132"/>
      <c r="CV123" s="132"/>
      <c r="CW123" s="132"/>
      <c r="CX123" s="132"/>
      <c r="CY123" s="132"/>
      <c r="CZ123" s="132"/>
      <c r="DA123" s="132"/>
      <c r="DB123" s="132"/>
      <c r="DC123" s="132"/>
      <c r="DD123" s="132"/>
      <c r="DE123" s="132"/>
      <c r="DF123" s="132"/>
      <c r="DG123" s="132"/>
      <c r="DH123" s="132"/>
      <c r="DI123" s="132"/>
      <c r="DJ123" s="132"/>
      <c r="DK123" s="132"/>
      <c r="DL123" s="132"/>
      <c r="DM123" s="132"/>
      <c r="DN123" s="132"/>
      <c r="DO123" s="132"/>
      <c r="DP123" s="132"/>
      <c r="DQ123" s="132"/>
      <c r="DR123" s="132"/>
      <c r="DS123" s="132"/>
      <c r="DT123" s="132"/>
      <c r="DU123" s="132"/>
      <c r="DV123" s="132"/>
      <c r="DW123" s="132"/>
      <c r="DX123" s="132"/>
      <c r="DY123" s="132"/>
      <c r="DZ123" s="132"/>
      <c r="EA123" s="132"/>
      <c r="EB123" s="132"/>
      <c r="EC123" s="132"/>
      <c r="ED123" s="182" t="str">
        <f t="shared" si="1"/>
        <v>xxxxxxxxxxxxxxxxxxxxxxxxxxxxxxxxxxxxxxxxxxxxxxxxxxxxxxxxxxxxxxxxxxxxxxxxxxxxxxxxxxxxxxxxxxxxxxxxxxxxxxxxxxxxxxxxxxxxxxxxxxxxxxxx</v>
      </c>
    </row>
    <row r="124" spans="1:134" x14ac:dyDescent="0.25">
      <c r="A124" s="704">
        <v>5132</v>
      </c>
      <c r="B124" s="227" t="s">
        <v>220</v>
      </c>
      <c r="C124" s="874">
        <f>SUMPRODUCT(SUMIF('Subsidiary Trial Balance Input'!$A:$A,'Subsidiary TB Converter'!$G124:$EC124,'Subsidiary Trial Balance Input'!C:C))</f>
        <v>0</v>
      </c>
      <c r="D124" s="874">
        <f>SUMPRODUCT(SUMIF('Subsidiary Trial Balance Input'!$A:$A,'Subsidiary TB Converter'!$G124:$EC124,'Subsidiary Trial Balance Input'!D:D))</f>
        <v>0</v>
      </c>
      <c r="E124" s="874">
        <f>SUMPRODUCT(SUMIF('Subsidiary Trial Balance Input'!$A:$A,'Subsidiary TB Converter'!$G124:$EC124,'Subsidiary Trial Balance Input'!E:E))</f>
        <v>0</v>
      </c>
      <c r="F124" s="874">
        <f>SUMPRODUCT(SUMIF('Subsidiary Trial Balance Input'!$A:$A,'Subsidiary TB Converter'!$G124:$EC124,'Subsidiary Trial Balance Input'!F:F))</f>
        <v>0</v>
      </c>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c r="AR124" s="132"/>
      <c r="AS124" s="132"/>
      <c r="AT124" s="132"/>
      <c r="AU124" s="132"/>
      <c r="AV124" s="132"/>
      <c r="AW124" s="132"/>
      <c r="AX124" s="132"/>
      <c r="AY124" s="132"/>
      <c r="AZ124" s="132"/>
      <c r="BA124" s="132"/>
      <c r="BB124" s="132"/>
      <c r="BC124" s="132"/>
      <c r="BD124" s="132"/>
      <c r="BE124" s="132"/>
      <c r="BF124" s="132"/>
      <c r="BG124" s="132"/>
      <c r="BH124" s="132"/>
      <c r="BI124" s="132"/>
      <c r="BJ124" s="132"/>
      <c r="BK124" s="132"/>
      <c r="BL124" s="132"/>
      <c r="BM124" s="132"/>
      <c r="BN124" s="132"/>
      <c r="BO124" s="132"/>
      <c r="BP124" s="132"/>
      <c r="BQ124" s="132"/>
      <c r="BR124" s="132"/>
      <c r="BS124" s="132"/>
      <c r="BT124" s="132"/>
      <c r="BU124" s="132"/>
      <c r="BV124" s="132"/>
      <c r="BW124" s="132"/>
      <c r="BX124" s="132"/>
      <c r="BY124" s="132"/>
      <c r="BZ124" s="132"/>
      <c r="CA124" s="132"/>
      <c r="CB124" s="132"/>
      <c r="CC124" s="132"/>
      <c r="CD124" s="132"/>
      <c r="CE124" s="132"/>
      <c r="CF124" s="132"/>
      <c r="CG124" s="132"/>
      <c r="CH124" s="132"/>
      <c r="CI124" s="132"/>
      <c r="CJ124" s="132"/>
      <c r="CK124" s="132"/>
      <c r="CL124" s="132"/>
      <c r="CM124" s="132"/>
      <c r="CN124" s="132"/>
      <c r="CO124" s="132"/>
      <c r="CP124" s="132"/>
      <c r="CQ124" s="132"/>
      <c r="CR124" s="132"/>
      <c r="CS124" s="132"/>
      <c r="CT124" s="132"/>
      <c r="CU124" s="132"/>
      <c r="CV124" s="132"/>
      <c r="CW124" s="132"/>
      <c r="CX124" s="132"/>
      <c r="CY124" s="132"/>
      <c r="CZ124" s="132"/>
      <c r="DA124" s="132"/>
      <c r="DB124" s="132"/>
      <c r="DC124" s="132"/>
      <c r="DD124" s="132"/>
      <c r="DE124" s="132"/>
      <c r="DF124" s="132"/>
      <c r="DG124" s="132"/>
      <c r="DH124" s="132"/>
      <c r="DI124" s="132"/>
      <c r="DJ124" s="132"/>
      <c r="DK124" s="132"/>
      <c r="DL124" s="132"/>
      <c r="DM124" s="132"/>
      <c r="DN124" s="132"/>
      <c r="DO124" s="132"/>
      <c r="DP124" s="132"/>
      <c r="DQ124" s="132"/>
      <c r="DR124" s="132"/>
      <c r="DS124" s="132"/>
      <c r="DT124" s="132"/>
      <c r="DU124" s="132"/>
      <c r="DV124" s="132"/>
      <c r="DW124" s="132"/>
      <c r="DX124" s="132"/>
      <c r="DY124" s="132"/>
      <c r="DZ124" s="132"/>
      <c r="EA124" s="132"/>
      <c r="EB124" s="132"/>
      <c r="EC124" s="132"/>
      <c r="ED124" s="182" t="str">
        <f t="shared" si="1"/>
        <v>xxxxxxxxxxxxxxxxxxxxxxxxxxxxxxxxxxxxxxxxxxxxxxxxxxxxxxxxxxxxxxxxxxxxxxxxxxxxxxxxxxxxxxxxxxxxxxxxxxxxxxxxxxxxxxxxxxxxxxxxxxxxxxxx</v>
      </c>
    </row>
    <row r="125" spans="1:134" x14ac:dyDescent="0.25">
      <c r="A125" s="704">
        <v>5133</v>
      </c>
      <c r="B125" s="60" t="s">
        <v>221</v>
      </c>
      <c r="C125" s="874">
        <f>SUMPRODUCT(SUMIF('Subsidiary Trial Balance Input'!$A:$A,'Subsidiary TB Converter'!$G125:$EC125,'Subsidiary Trial Balance Input'!C:C))</f>
        <v>0</v>
      </c>
      <c r="D125" s="874">
        <f>SUMPRODUCT(SUMIF('Subsidiary Trial Balance Input'!$A:$A,'Subsidiary TB Converter'!$G125:$EC125,'Subsidiary Trial Balance Input'!D:D))</f>
        <v>0</v>
      </c>
      <c r="E125" s="874">
        <f>SUMPRODUCT(SUMIF('Subsidiary Trial Balance Input'!$A:$A,'Subsidiary TB Converter'!$G125:$EC125,'Subsidiary Trial Balance Input'!E:E))</f>
        <v>0</v>
      </c>
      <c r="F125" s="874">
        <f>SUMPRODUCT(SUMIF('Subsidiary Trial Balance Input'!$A:$A,'Subsidiary TB Converter'!$G125:$EC125,'Subsidiary Trial Balance Input'!F:F))</f>
        <v>0</v>
      </c>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32"/>
      <c r="AW125" s="132"/>
      <c r="AX125" s="132"/>
      <c r="AY125" s="132"/>
      <c r="AZ125" s="132"/>
      <c r="BA125" s="132"/>
      <c r="BB125" s="132"/>
      <c r="BC125" s="132"/>
      <c r="BD125" s="132"/>
      <c r="BE125" s="132"/>
      <c r="BF125" s="132"/>
      <c r="BG125" s="132"/>
      <c r="BH125" s="132"/>
      <c r="BI125" s="132"/>
      <c r="BJ125" s="132"/>
      <c r="BK125" s="132"/>
      <c r="BL125" s="132"/>
      <c r="BM125" s="132"/>
      <c r="BN125" s="132"/>
      <c r="BO125" s="132"/>
      <c r="BP125" s="132"/>
      <c r="BQ125" s="132"/>
      <c r="BR125" s="132"/>
      <c r="BS125" s="132"/>
      <c r="BT125" s="132"/>
      <c r="BU125" s="132"/>
      <c r="BV125" s="132"/>
      <c r="BW125" s="132"/>
      <c r="BX125" s="132"/>
      <c r="BY125" s="132"/>
      <c r="BZ125" s="132"/>
      <c r="CA125" s="132"/>
      <c r="CB125" s="132"/>
      <c r="CC125" s="132"/>
      <c r="CD125" s="132"/>
      <c r="CE125" s="132"/>
      <c r="CF125" s="132"/>
      <c r="CG125" s="132"/>
      <c r="CH125" s="132"/>
      <c r="CI125" s="132"/>
      <c r="CJ125" s="132"/>
      <c r="CK125" s="132"/>
      <c r="CL125" s="132"/>
      <c r="CM125" s="132"/>
      <c r="CN125" s="132"/>
      <c r="CO125" s="132"/>
      <c r="CP125" s="132"/>
      <c r="CQ125" s="132"/>
      <c r="CR125" s="132"/>
      <c r="CS125" s="132"/>
      <c r="CT125" s="132"/>
      <c r="CU125" s="132"/>
      <c r="CV125" s="132"/>
      <c r="CW125" s="132"/>
      <c r="CX125" s="132"/>
      <c r="CY125" s="132"/>
      <c r="CZ125" s="132"/>
      <c r="DA125" s="132"/>
      <c r="DB125" s="132"/>
      <c r="DC125" s="132"/>
      <c r="DD125" s="132"/>
      <c r="DE125" s="132"/>
      <c r="DF125" s="132"/>
      <c r="DG125" s="132"/>
      <c r="DH125" s="132"/>
      <c r="DI125" s="132"/>
      <c r="DJ125" s="132"/>
      <c r="DK125" s="132"/>
      <c r="DL125" s="132"/>
      <c r="DM125" s="132"/>
      <c r="DN125" s="132"/>
      <c r="DO125" s="132"/>
      <c r="DP125" s="132"/>
      <c r="DQ125" s="132"/>
      <c r="DR125" s="132"/>
      <c r="DS125" s="132"/>
      <c r="DT125" s="132"/>
      <c r="DU125" s="132"/>
      <c r="DV125" s="132"/>
      <c r="DW125" s="132"/>
      <c r="DX125" s="132"/>
      <c r="DY125" s="132"/>
      <c r="DZ125" s="132"/>
      <c r="EA125" s="132"/>
      <c r="EB125" s="132"/>
      <c r="EC125" s="132"/>
      <c r="ED125" s="182" t="str">
        <f t="shared" si="1"/>
        <v>xxxxxxxxxxxxxxxxxxxxxxxxxxxxxxxxxxxxxxxxxxxxxxxxxxxxxxxxxxxxxxxxxxxxxxxxxxxxxxxxxxxxxxxxxxxxxxxxxxxxxxxxxxxxxxxxxxxxxxxxxxxxxxxx</v>
      </c>
    </row>
    <row r="126" spans="1:134" x14ac:dyDescent="0.25">
      <c r="A126" s="704">
        <v>5134</v>
      </c>
      <c r="B126" s="227" t="s">
        <v>222</v>
      </c>
      <c r="C126" s="874">
        <f>SUMPRODUCT(SUMIF('Subsidiary Trial Balance Input'!$A:$A,'Subsidiary TB Converter'!$G126:$EC126,'Subsidiary Trial Balance Input'!C:C))</f>
        <v>0</v>
      </c>
      <c r="D126" s="874">
        <f>SUMPRODUCT(SUMIF('Subsidiary Trial Balance Input'!$A:$A,'Subsidiary TB Converter'!$G126:$EC126,'Subsidiary Trial Balance Input'!D:D))</f>
        <v>0</v>
      </c>
      <c r="E126" s="874">
        <f>SUMPRODUCT(SUMIF('Subsidiary Trial Balance Input'!$A:$A,'Subsidiary TB Converter'!$G126:$EC126,'Subsidiary Trial Balance Input'!E:E))</f>
        <v>0</v>
      </c>
      <c r="F126" s="874">
        <f>SUMPRODUCT(SUMIF('Subsidiary Trial Balance Input'!$A:$A,'Subsidiary TB Converter'!$G126:$EC126,'Subsidiary Trial Balance Input'!F:F))</f>
        <v>0</v>
      </c>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c r="AR126" s="132"/>
      <c r="AS126" s="132"/>
      <c r="AT126" s="132"/>
      <c r="AU126" s="132"/>
      <c r="AV126" s="132"/>
      <c r="AW126" s="132"/>
      <c r="AX126" s="132"/>
      <c r="AY126" s="132"/>
      <c r="AZ126" s="132"/>
      <c r="BA126" s="132"/>
      <c r="BB126" s="132"/>
      <c r="BC126" s="132"/>
      <c r="BD126" s="132"/>
      <c r="BE126" s="132"/>
      <c r="BF126" s="132"/>
      <c r="BG126" s="132"/>
      <c r="BH126" s="132"/>
      <c r="BI126" s="132"/>
      <c r="BJ126" s="132"/>
      <c r="BK126" s="132"/>
      <c r="BL126" s="132"/>
      <c r="BM126" s="132"/>
      <c r="BN126" s="132"/>
      <c r="BO126" s="132"/>
      <c r="BP126" s="132"/>
      <c r="BQ126" s="132"/>
      <c r="BR126" s="132"/>
      <c r="BS126" s="132"/>
      <c r="BT126" s="132"/>
      <c r="BU126" s="132"/>
      <c r="BV126" s="132"/>
      <c r="BW126" s="132"/>
      <c r="BX126" s="132"/>
      <c r="BY126" s="132"/>
      <c r="BZ126" s="132"/>
      <c r="CA126" s="132"/>
      <c r="CB126" s="132"/>
      <c r="CC126" s="132"/>
      <c r="CD126" s="132"/>
      <c r="CE126" s="132"/>
      <c r="CF126" s="132"/>
      <c r="CG126" s="132"/>
      <c r="CH126" s="132"/>
      <c r="CI126" s="132"/>
      <c r="CJ126" s="132"/>
      <c r="CK126" s="132"/>
      <c r="CL126" s="132"/>
      <c r="CM126" s="132"/>
      <c r="CN126" s="132"/>
      <c r="CO126" s="132"/>
      <c r="CP126" s="132"/>
      <c r="CQ126" s="132"/>
      <c r="CR126" s="132"/>
      <c r="CS126" s="132"/>
      <c r="CT126" s="132"/>
      <c r="CU126" s="132"/>
      <c r="CV126" s="132"/>
      <c r="CW126" s="132"/>
      <c r="CX126" s="132"/>
      <c r="CY126" s="132"/>
      <c r="CZ126" s="132"/>
      <c r="DA126" s="132"/>
      <c r="DB126" s="132"/>
      <c r="DC126" s="132"/>
      <c r="DD126" s="132"/>
      <c r="DE126" s="132"/>
      <c r="DF126" s="132"/>
      <c r="DG126" s="132"/>
      <c r="DH126" s="132"/>
      <c r="DI126" s="132"/>
      <c r="DJ126" s="132"/>
      <c r="DK126" s="132"/>
      <c r="DL126" s="132"/>
      <c r="DM126" s="132"/>
      <c r="DN126" s="132"/>
      <c r="DO126" s="132"/>
      <c r="DP126" s="132"/>
      <c r="DQ126" s="132"/>
      <c r="DR126" s="132"/>
      <c r="DS126" s="132"/>
      <c r="DT126" s="132"/>
      <c r="DU126" s="132"/>
      <c r="DV126" s="132"/>
      <c r="DW126" s="132"/>
      <c r="DX126" s="132"/>
      <c r="DY126" s="132"/>
      <c r="DZ126" s="132"/>
      <c r="EA126" s="132"/>
      <c r="EB126" s="132"/>
      <c r="EC126" s="132"/>
      <c r="ED126" s="182" t="str">
        <f t="shared" si="1"/>
        <v>xxxxxxxxxxxxxxxxxxxxxxxxxxxxxxxxxxxxxxxxxxxxxxxxxxxxxxxxxxxxxxxxxxxxxxxxxxxxxxxxxxxxxxxxxxxxxxxxxxxxxxxxxxxxxxxxxxxxxxxxxxxxxxxx</v>
      </c>
    </row>
    <row r="127" spans="1:134" x14ac:dyDescent="0.25">
      <c r="A127" s="704"/>
      <c r="B127" s="5"/>
      <c r="C127" s="874"/>
      <c r="D127" s="874"/>
      <c r="E127" s="874"/>
      <c r="F127" s="874"/>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2"/>
      <c r="AV127" s="132"/>
      <c r="AW127" s="132"/>
      <c r="AX127" s="132"/>
      <c r="AY127" s="132"/>
      <c r="AZ127" s="132"/>
      <c r="BA127" s="132"/>
      <c r="BB127" s="132"/>
      <c r="BC127" s="132"/>
      <c r="BD127" s="132"/>
      <c r="BE127" s="132"/>
      <c r="BF127" s="132"/>
      <c r="BG127" s="132"/>
      <c r="BH127" s="132"/>
      <c r="BI127" s="132"/>
      <c r="BJ127" s="132"/>
      <c r="BK127" s="132"/>
      <c r="BL127" s="132"/>
      <c r="BM127" s="132"/>
      <c r="BN127" s="132"/>
      <c r="BO127" s="132"/>
      <c r="BP127" s="132"/>
      <c r="BQ127" s="132"/>
      <c r="BR127" s="132"/>
      <c r="BS127" s="132"/>
      <c r="BT127" s="132"/>
      <c r="BU127" s="132"/>
      <c r="BV127" s="132"/>
      <c r="BW127" s="132"/>
      <c r="BX127" s="132"/>
      <c r="BY127" s="132"/>
      <c r="BZ127" s="132"/>
      <c r="CA127" s="132"/>
      <c r="CB127" s="132"/>
      <c r="CC127" s="132"/>
      <c r="CD127" s="132"/>
      <c r="CE127" s="132"/>
      <c r="CF127" s="132"/>
      <c r="CG127" s="132"/>
      <c r="CH127" s="132"/>
      <c r="CI127" s="132"/>
      <c r="CJ127" s="132"/>
      <c r="CK127" s="132"/>
      <c r="CL127" s="132"/>
      <c r="CM127" s="132"/>
      <c r="CN127" s="132"/>
      <c r="CO127" s="132"/>
      <c r="CP127" s="132"/>
      <c r="CQ127" s="132"/>
      <c r="CR127" s="132"/>
      <c r="CS127" s="132"/>
      <c r="CT127" s="132"/>
      <c r="CU127" s="132"/>
      <c r="CV127" s="132"/>
      <c r="CW127" s="132"/>
      <c r="CX127" s="132"/>
      <c r="CY127" s="132"/>
      <c r="CZ127" s="132"/>
      <c r="DA127" s="132"/>
      <c r="DB127" s="132"/>
      <c r="DC127" s="132"/>
      <c r="DD127" s="132"/>
      <c r="DE127" s="132"/>
      <c r="DF127" s="132"/>
      <c r="DG127" s="132"/>
      <c r="DH127" s="132"/>
      <c r="DI127" s="132"/>
      <c r="DJ127" s="132"/>
      <c r="DK127" s="132"/>
      <c r="DL127" s="132"/>
      <c r="DM127" s="132"/>
      <c r="DN127" s="132"/>
      <c r="DO127" s="132"/>
      <c r="DP127" s="132"/>
      <c r="DQ127" s="132"/>
      <c r="DR127" s="132"/>
      <c r="DS127" s="132"/>
      <c r="DT127" s="132"/>
      <c r="DU127" s="132"/>
      <c r="DV127" s="132"/>
      <c r="DW127" s="132"/>
      <c r="DX127" s="132"/>
      <c r="DY127" s="132"/>
      <c r="DZ127" s="132"/>
      <c r="EA127" s="132"/>
      <c r="EB127" s="132"/>
      <c r="EC127" s="132"/>
      <c r="ED127" s="182" t="str">
        <f t="shared" si="1"/>
        <v>xxxxxxxxxxxxxxxxxxxxxxxxxxxxxxxxxxxxxxxxxxxxxxxxxxxxxxxxxxxxxxxxxxxxxxxxxxxxxxxxxxxxxxxxxxxxxxxxxxxxxxxxxxxxxxxxxxxxxxxxxxxxxxxx</v>
      </c>
    </row>
    <row r="128" spans="1:134" ht="13" x14ac:dyDescent="0.3">
      <c r="A128" s="230"/>
      <c r="B128" s="232" t="s">
        <v>223</v>
      </c>
      <c r="C128" s="877"/>
      <c r="D128" s="877"/>
      <c r="E128" s="877"/>
      <c r="F128" s="877"/>
      <c r="G128" s="616"/>
      <c r="H128" s="616"/>
      <c r="I128" s="616"/>
      <c r="J128" s="616"/>
      <c r="K128" s="616"/>
      <c r="L128" s="616"/>
      <c r="M128" s="616"/>
      <c r="N128" s="616"/>
      <c r="O128" s="616"/>
      <c r="P128" s="616"/>
      <c r="Q128" s="616"/>
      <c r="R128" s="616"/>
      <c r="S128" s="616"/>
      <c r="T128" s="616"/>
      <c r="U128" s="616"/>
      <c r="V128" s="616"/>
      <c r="W128" s="616"/>
      <c r="X128" s="616"/>
      <c r="Y128" s="616"/>
      <c r="Z128" s="616"/>
      <c r="AA128" s="616"/>
      <c r="AB128" s="616"/>
      <c r="AC128" s="616"/>
      <c r="AD128" s="616"/>
      <c r="AE128" s="616"/>
      <c r="AF128" s="616"/>
      <c r="AG128" s="616"/>
      <c r="AH128" s="616"/>
      <c r="AI128" s="616"/>
      <c r="AJ128" s="616"/>
      <c r="AK128" s="616"/>
      <c r="AL128" s="616"/>
      <c r="AM128" s="616"/>
      <c r="AN128" s="616"/>
      <c r="AO128" s="616"/>
      <c r="AP128" s="616"/>
      <c r="AQ128" s="616"/>
      <c r="AR128" s="616"/>
      <c r="AS128" s="616"/>
      <c r="AT128" s="616"/>
      <c r="AU128" s="616"/>
      <c r="AV128" s="616"/>
      <c r="AW128" s="616"/>
      <c r="AX128" s="616"/>
      <c r="AY128" s="616"/>
      <c r="AZ128" s="616"/>
      <c r="BA128" s="616"/>
      <c r="BB128" s="616"/>
      <c r="BC128" s="616"/>
      <c r="BD128" s="616"/>
      <c r="BE128" s="616"/>
      <c r="BF128" s="616"/>
      <c r="BG128" s="616"/>
      <c r="BH128" s="616"/>
      <c r="BI128" s="616"/>
      <c r="BJ128" s="616"/>
      <c r="BK128" s="616"/>
      <c r="BL128" s="616"/>
      <c r="BM128" s="616"/>
      <c r="BN128" s="616"/>
      <c r="BO128" s="616"/>
      <c r="BP128" s="616"/>
      <c r="BQ128" s="616"/>
      <c r="BR128" s="616"/>
      <c r="BS128" s="616"/>
      <c r="BT128" s="616"/>
      <c r="BU128" s="616"/>
      <c r="BV128" s="616"/>
      <c r="BW128" s="616"/>
      <c r="BX128" s="616"/>
      <c r="BY128" s="616"/>
      <c r="BZ128" s="616"/>
      <c r="CA128" s="616"/>
      <c r="CB128" s="616"/>
      <c r="CC128" s="616"/>
      <c r="CD128" s="616"/>
      <c r="CE128" s="616"/>
      <c r="CF128" s="616"/>
      <c r="CG128" s="616"/>
      <c r="CH128" s="616"/>
      <c r="CI128" s="616"/>
      <c r="CJ128" s="616"/>
      <c r="CK128" s="616"/>
      <c r="CL128" s="616"/>
      <c r="CM128" s="616"/>
      <c r="CN128" s="616"/>
      <c r="CO128" s="616"/>
      <c r="CP128" s="616"/>
      <c r="CQ128" s="616"/>
      <c r="CR128" s="616"/>
      <c r="CS128" s="616"/>
      <c r="CT128" s="616"/>
      <c r="CU128" s="616"/>
      <c r="CV128" s="616"/>
      <c r="CW128" s="616"/>
      <c r="CX128" s="616"/>
      <c r="CY128" s="616"/>
      <c r="CZ128" s="616"/>
      <c r="DA128" s="616"/>
      <c r="DB128" s="616"/>
      <c r="DC128" s="616"/>
      <c r="DD128" s="616"/>
      <c r="DE128" s="616"/>
      <c r="DF128" s="616"/>
      <c r="DG128" s="616"/>
      <c r="DH128" s="616"/>
      <c r="DI128" s="616"/>
      <c r="DJ128" s="616"/>
      <c r="DK128" s="616"/>
      <c r="DL128" s="616"/>
      <c r="DM128" s="616"/>
      <c r="DN128" s="616"/>
      <c r="DO128" s="616"/>
      <c r="DP128" s="616"/>
      <c r="DQ128" s="616"/>
      <c r="DR128" s="616"/>
      <c r="DS128" s="616"/>
      <c r="DT128" s="616"/>
      <c r="DU128" s="616"/>
      <c r="DV128" s="616"/>
      <c r="DW128" s="616"/>
      <c r="DX128" s="616"/>
      <c r="DY128" s="616"/>
      <c r="DZ128" s="616"/>
      <c r="EA128" s="616"/>
      <c r="EB128" s="616"/>
      <c r="EC128" s="616"/>
      <c r="ED128" s="182" t="str">
        <f t="shared" si="1"/>
        <v>xxxxxxxxxxxxxxxxxxxxxxxxxxxxxxxxxxxxxxxxxxxxxxxxxxxxxxxxxxxxxxxxxxxxxxxxxxxxxxxxxxxxxxxxxxxxxxxxxxxxxxxxxxxxxxxxxxxxxxxxxxxxxxxx</v>
      </c>
    </row>
    <row r="129" spans="1:134" ht="13" x14ac:dyDescent="0.3">
      <c r="A129" s="704"/>
      <c r="B129" s="561" t="s">
        <v>213</v>
      </c>
      <c r="C129" s="874"/>
      <c r="D129" s="874"/>
      <c r="E129" s="874"/>
      <c r="F129" s="874"/>
      <c r="G129" s="613"/>
      <c r="H129" s="613"/>
      <c r="I129" s="613"/>
      <c r="J129" s="613"/>
      <c r="K129" s="613"/>
      <c r="L129" s="613"/>
      <c r="M129" s="613"/>
      <c r="N129" s="613"/>
      <c r="O129" s="613"/>
      <c r="P129" s="613"/>
      <c r="Q129" s="613"/>
      <c r="R129" s="613"/>
      <c r="S129" s="613"/>
      <c r="T129" s="613"/>
      <c r="U129" s="613"/>
      <c r="V129" s="613"/>
      <c r="W129" s="613"/>
      <c r="X129" s="613"/>
      <c r="Y129" s="613"/>
      <c r="Z129" s="613"/>
      <c r="AA129" s="613"/>
      <c r="AB129" s="613"/>
      <c r="AC129" s="613"/>
      <c r="AD129" s="613"/>
      <c r="AE129" s="613"/>
      <c r="AF129" s="613"/>
      <c r="AG129" s="613"/>
      <c r="AH129" s="613"/>
      <c r="AI129" s="613"/>
      <c r="AJ129" s="613"/>
      <c r="AK129" s="613"/>
      <c r="AL129" s="613"/>
      <c r="AM129" s="613"/>
      <c r="AN129" s="613"/>
      <c r="AO129" s="613"/>
      <c r="AP129" s="613"/>
      <c r="AQ129" s="613"/>
      <c r="AR129" s="613"/>
      <c r="AS129" s="613"/>
      <c r="AT129" s="613"/>
      <c r="AU129" s="613"/>
      <c r="AV129" s="613"/>
      <c r="AW129" s="613"/>
      <c r="AX129" s="613"/>
      <c r="AY129" s="613"/>
      <c r="AZ129" s="613"/>
      <c r="BA129" s="613"/>
      <c r="BB129" s="613"/>
      <c r="BC129" s="613"/>
      <c r="BD129" s="613"/>
      <c r="BE129" s="613"/>
      <c r="BF129" s="613"/>
      <c r="BG129" s="613"/>
      <c r="BH129" s="613"/>
      <c r="BI129" s="613"/>
      <c r="BJ129" s="613"/>
      <c r="BK129" s="613"/>
      <c r="BL129" s="613"/>
      <c r="BM129" s="613"/>
      <c r="BN129" s="613"/>
      <c r="BO129" s="613"/>
      <c r="BP129" s="613"/>
      <c r="BQ129" s="613"/>
      <c r="BR129" s="613"/>
      <c r="BS129" s="613"/>
      <c r="BT129" s="613"/>
      <c r="BU129" s="613"/>
      <c r="BV129" s="613"/>
      <c r="BW129" s="613"/>
      <c r="BX129" s="613"/>
      <c r="BY129" s="613"/>
      <c r="BZ129" s="613"/>
      <c r="CA129" s="613"/>
      <c r="CB129" s="613"/>
      <c r="CC129" s="613"/>
      <c r="CD129" s="613"/>
      <c r="CE129" s="613"/>
      <c r="CF129" s="613"/>
      <c r="CG129" s="613"/>
      <c r="CH129" s="613"/>
      <c r="CI129" s="613"/>
      <c r="CJ129" s="613"/>
      <c r="CK129" s="613"/>
      <c r="CL129" s="613"/>
      <c r="CM129" s="613"/>
      <c r="CN129" s="613"/>
      <c r="CO129" s="613"/>
      <c r="CP129" s="613"/>
      <c r="CQ129" s="613"/>
      <c r="CR129" s="613"/>
      <c r="CS129" s="613"/>
      <c r="CT129" s="613"/>
      <c r="CU129" s="613"/>
      <c r="CV129" s="613"/>
      <c r="CW129" s="613"/>
      <c r="CX129" s="613"/>
      <c r="CY129" s="613"/>
      <c r="CZ129" s="613"/>
      <c r="DA129" s="613"/>
      <c r="DB129" s="613"/>
      <c r="DC129" s="613"/>
      <c r="DD129" s="613"/>
      <c r="DE129" s="613"/>
      <c r="DF129" s="613"/>
      <c r="DG129" s="613"/>
      <c r="DH129" s="613"/>
      <c r="DI129" s="613"/>
      <c r="DJ129" s="613"/>
      <c r="DK129" s="613"/>
      <c r="DL129" s="613"/>
      <c r="DM129" s="613"/>
      <c r="DN129" s="613"/>
      <c r="DO129" s="613"/>
      <c r="DP129" s="613"/>
      <c r="DQ129" s="613"/>
      <c r="DR129" s="613"/>
      <c r="DS129" s="613"/>
      <c r="DT129" s="613"/>
      <c r="DU129" s="613"/>
      <c r="DV129" s="613"/>
      <c r="DW129" s="613"/>
      <c r="DX129" s="613"/>
      <c r="DY129" s="613"/>
      <c r="DZ129" s="613"/>
      <c r="EA129" s="613"/>
      <c r="EB129" s="613"/>
      <c r="EC129" s="613"/>
      <c r="ED129" s="182" t="str">
        <f t="shared" si="1"/>
        <v>xxxxxxxxxxxxxxxxxxxxxxxxxxxxxxxxxxxxxxxxxxxxxxxxxxxxxxxxxxxxxxxxxxxxxxxxxxxxxxxxxxxxxxxxxxxxxxxxxxxxxxxxxxxxxxxxxxxxxxxxxxxxxxxx</v>
      </c>
    </row>
    <row r="130" spans="1:134" x14ac:dyDescent="0.25">
      <c r="A130" s="704">
        <v>5137</v>
      </c>
      <c r="B130" s="227" t="s">
        <v>224</v>
      </c>
      <c r="C130" s="874">
        <f>SUMPRODUCT(SUMIF('Subsidiary Trial Balance Input'!$A:$A,'Subsidiary TB Converter'!$G130:$EC130,'Subsidiary Trial Balance Input'!C:C))</f>
        <v>0</v>
      </c>
      <c r="D130" s="874">
        <f>SUMPRODUCT(SUMIF('Subsidiary Trial Balance Input'!$A:$A,'Subsidiary TB Converter'!$G130:$EC130,'Subsidiary Trial Balance Input'!D:D))</f>
        <v>0</v>
      </c>
      <c r="E130" s="874">
        <f>SUMPRODUCT(SUMIF('Subsidiary Trial Balance Input'!$A:$A,'Subsidiary TB Converter'!$G130:$EC130,'Subsidiary Trial Balance Input'!E:E))</f>
        <v>0</v>
      </c>
      <c r="F130" s="874">
        <f>SUMPRODUCT(SUMIF('Subsidiary Trial Balance Input'!$A:$A,'Subsidiary TB Converter'!$G130:$EC130,'Subsidiary Trial Balance Input'!F:F))</f>
        <v>0</v>
      </c>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32"/>
      <c r="AJ130" s="132"/>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c r="CL130" s="132"/>
      <c r="CM130" s="132"/>
      <c r="CN130" s="132"/>
      <c r="CO130" s="132"/>
      <c r="CP130" s="132"/>
      <c r="CQ130" s="132"/>
      <c r="CR130" s="132"/>
      <c r="CS130" s="132"/>
      <c r="CT130" s="132"/>
      <c r="CU130" s="132"/>
      <c r="CV130" s="132"/>
      <c r="CW130" s="132"/>
      <c r="CX130" s="132"/>
      <c r="CY130" s="132"/>
      <c r="CZ130" s="132"/>
      <c r="DA130" s="132"/>
      <c r="DB130" s="132"/>
      <c r="DC130" s="132"/>
      <c r="DD130" s="132"/>
      <c r="DE130" s="132"/>
      <c r="DF130" s="132"/>
      <c r="DG130" s="132"/>
      <c r="DH130" s="132"/>
      <c r="DI130" s="132"/>
      <c r="DJ130" s="132"/>
      <c r="DK130" s="132"/>
      <c r="DL130" s="132"/>
      <c r="DM130" s="132"/>
      <c r="DN130" s="132"/>
      <c r="DO130" s="132"/>
      <c r="DP130" s="132"/>
      <c r="DQ130" s="132"/>
      <c r="DR130" s="132"/>
      <c r="DS130" s="132"/>
      <c r="DT130" s="132"/>
      <c r="DU130" s="132"/>
      <c r="DV130" s="132"/>
      <c r="DW130" s="132"/>
      <c r="DX130" s="132"/>
      <c r="DY130" s="132"/>
      <c r="DZ130" s="132"/>
      <c r="EA130" s="132"/>
      <c r="EB130" s="132"/>
      <c r="EC130" s="132"/>
      <c r="ED130" s="182" t="str">
        <f t="shared" si="1"/>
        <v>xxxxxxxxxxxxxxxxxxxxxxxxxxxxxxxxxxxxxxxxxxxxxxxxxxxxxxxxxxxxxxxxxxxxxxxxxxxxxxxxxxxxxxxxxxxxxxxxxxxxxxxxxxxxxxxxxxxxxxxxxxxxxxxx</v>
      </c>
    </row>
    <row r="131" spans="1:134" x14ac:dyDescent="0.25">
      <c r="A131" s="704">
        <v>5135</v>
      </c>
      <c r="B131" s="227" t="s">
        <v>225</v>
      </c>
      <c r="C131" s="874">
        <f>SUMPRODUCT(SUMIF('Subsidiary Trial Balance Input'!$A:$A,'Subsidiary TB Converter'!$G131:$EC131,'Subsidiary Trial Balance Input'!C:C))</f>
        <v>0</v>
      </c>
      <c r="D131" s="874">
        <f>SUMPRODUCT(SUMIF('Subsidiary Trial Balance Input'!$A:$A,'Subsidiary TB Converter'!$G131:$EC131,'Subsidiary Trial Balance Input'!D:D))</f>
        <v>0</v>
      </c>
      <c r="E131" s="874">
        <f>SUMPRODUCT(SUMIF('Subsidiary Trial Balance Input'!$A:$A,'Subsidiary TB Converter'!$G131:$EC131,'Subsidiary Trial Balance Input'!E:E))</f>
        <v>0</v>
      </c>
      <c r="F131" s="874">
        <f>SUMPRODUCT(SUMIF('Subsidiary Trial Balance Input'!$A:$A,'Subsidiary TB Converter'!$G131:$EC131,'Subsidiary Trial Balance Input'!F:F))</f>
        <v>0</v>
      </c>
      <c r="G131" s="670"/>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c r="AF131" s="132"/>
      <c r="AG131" s="132"/>
      <c r="AH131" s="132"/>
      <c r="AI131" s="132"/>
      <c r="AJ131" s="132"/>
      <c r="AK131" s="132"/>
      <c r="AL131" s="132"/>
      <c r="AM131" s="132"/>
      <c r="AN131" s="132"/>
      <c r="AO131" s="132"/>
      <c r="AP131" s="132"/>
      <c r="AQ131" s="132"/>
      <c r="AR131" s="132"/>
      <c r="AS131" s="132"/>
      <c r="AT131" s="132"/>
      <c r="AU131" s="132"/>
      <c r="AV131" s="132"/>
      <c r="AW131" s="132"/>
      <c r="AX131" s="132"/>
      <c r="AY131" s="132"/>
      <c r="AZ131" s="132"/>
      <c r="BA131" s="132"/>
      <c r="BB131" s="132"/>
      <c r="BC131" s="132"/>
      <c r="BD131" s="132"/>
      <c r="BE131" s="132"/>
      <c r="BF131" s="132"/>
      <c r="BG131" s="132"/>
      <c r="BH131" s="132"/>
      <c r="BI131" s="132"/>
      <c r="BJ131" s="132"/>
      <c r="BK131" s="132"/>
      <c r="BL131" s="132"/>
      <c r="BM131" s="132"/>
      <c r="BN131" s="132"/>
      <c r="BO131" s="132"/>
      <c r="BP131" s="132"/>
      <c r="BQ131" s="132"/>
      <c r="BR131" s="132"/>
      <c r="BS131" s="132"/>
      <c r="BT131" s="132"/>
      <c r="BU131" s="132"/>
      <c r="BV131" s="132"/>
      <c r="BW131" s="132"/>
      <c r="BX131" s="132"/>
      <c r="BY131" s="132"/>
      <c r="BZ131" s="132"/>
      <c r="CA131" s="132"/>
      <c r="CB131" s="132"/>
      <c r="CC131" s="132"/>
      <c r="CD131" s="132"/>
      <c r="CE131" s="132"/>
      <c r="CF131" s="132"/>
      <c r="CG131" s="132"/>
      <c r="CH131" s="132"/>
      <c r="CI131" s="132"/>
      <c r="CJ131" s="132"/>
      <c r="CK131" s="132"/>
      <c r="CL131" s="132"/>
      <c r="CM131" s="132"/>
      <c r="CN131" s="132"/>
      <c r="CO131" s="132"/>
      <c r="CP131" s="132"/>
      <c r="CQ131" s="132"/>
      <c r="CR131" s="132"/>
      <c r="CS131" s="132"/>
      <c r="CT131" s="132"/>
      <c r="CU131" s="132"/>
      <c r="CV131" s="132"/>
      <c r="CW131" s="132"/>
      <c r="CX131" s="132"/>
      <c r="CY131" s="132"/>
      <c r="CZ131" s="132"/>
      <c r="DA131" s="132"/>
      <c r="DB131" s="132"/>
      <c r="DC131" s="132"/>
      <c r="DD131" s="132"/>
      <c r="DE131" s="132"/>
      <c r="DF131" s="132"/>
      <c r="DG131" s="132"/>
      <c r="DH131" s="132"/>
      <c r="DI131" s="132"/>
      <c r="DJ131" s="132"/>
      <c r="DK131" s="132"/>
      <c r="DL131" s="132"/>
      <c r="DM131" s="132"/>
      <c r="DN131" s="132"/>
      <c r="DO131" s="132"/>
      <c r="DP131" s="132"/>
      <c r="DQ131" s="132"/>
      <c r="DR131" s="132"/>
      <c r="DS131" s="132"/>
      <c r="DT131" s="132"/>
      <c r="DU131" s="132"/>
      <c r="DV131" s="132"/>
      <c r="DW131" s="132"/>
      <c r="DX131" s="132"/>
      <c r="DY131" s="132"/>
      <c r="DZ131" s="132"/>
      <c r="EA131" s="132"/>
      <c r="EB131" s="132"/>
      <c r="EC131" s="132"/>
      <c r="ED131" s="182" t="str">
        <f t="shared" si="1"/>
        <v>xxxxxxxxxxxxxxxxxxxxxxxxxxxxxxxxxxxxxxxxxxxxxxxxxxxxxxxxxxxxxxxxxxxxxxxxxxxxxxxxxxxxxxxxxxxxxxxxxxxxxxxxxxxxxxxxxxxxxxxxxxxxxxxx</v>
      </c>
    </row>
    <row r="132" spans="1:134" x14ac:dyDescent="0.25">
      <c r="A132" s="704"/>
      <c r="B132" s="5"/>
      <c r="C132" s="874"/>
      <c r="D132" s="874"/>
      <c r="E132" s="874"/>
      <c r="F132" s="874"/>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c r="AF132" s="132"/>
      <c r="AG132" s="132"/>
      <c r="AH132" s="132"/>
      <c r="AI132" s="132"/>
      <c r="AJ132" s="132"/>
      <c r="AK132" s="132"/>
      <c r="AL132" s="132"/>
      <c r="AM132" s="132"/>
      <c r="AN132" s="132"/>
      <c r="AO132" s="132"/>
      <c r="AP132" s="132"/>
      <c r="AQ132" s="132"/>
      <c r="AR132" s="132"/>
      <c r="AS132" s="132"/>
      <c r="AT132" s="132"/>
      <c r="AU132" s="132"/>
      <c r="AV132" s="132"/>
      <c r="AW132" s="132"/>
      <c r="AX132" s="132"/>
      <c r="AY132" s="132"/>
      <c r="AZ132" s="132"/>
      <c r="BA132" s="132"/>
      <c r="BB132" s="132"/>
      <c r="BC132" s="132"/>
      <c r="BD132" s="132"/>
      <c r="BE132" s="132"/>
      <c r="BF132" s="132"/>
      <c r="BG132" s="132"/>
      <c r="BH132" s="132"/>
      <c r="BI132" s="132"/>
      <c r="BJ132" s="132"/>
      <c r="BK132" s="132"/>
      <c r="BL132" s="132"/>
      <c r="BM132" s="132"/>
      <c r="BN132" s="132"/>
      <c r="BO132" s="132"/>
      <c r="BP132" s="132"/>
      <c r="BQ132" s="132"/>
      <c r="BR132" s="132"/>
      <c r="BS132" s="132"/>
      <c r="BT132" s="132"/>
      <c r="BU132" s="132"/>
      <c r="BV132" s="132"/>
      <c r="BW132" s="132"/>
      <c r="BX132" s="132"/>
      <c r="BY132" s="132"/>
      <c r="BZ132" s="132"/>
      <c r="CA132" s="132"/>
      <c r="CB132" s="132"/>
      <c r="CC132" s="132"/>
      <c r="CD132" s="132"/>
      <c r="CE132" s="132"/>
      <c r="CF132" s="132"/>
      <c r="CG132" s="132"/>
      <c r="CH132" s="132"/>
      <c r="CI132" s="132"/>
      <c r="CJ132" s="132"/>
      <c r="CK132" s="132"/>
      <c r="CL132" s="132"/>
      <c r="CM132" s="132"/>
      <c r="CN132" s="132"/>
      <c r="CO132" s="132"/>
      <c r="CP132" s="132"/>
      <c r="CQ132" s="132"/>
      <c r="CR132" s="132"/>
      <c r="CS132" s="132"/>
      <c r="CT132" s="132"/>
      <c r="CU132" s="132"/>
      <c r="CV132" s="132"/>
      <c r="CW132" s="132"/>
      <c r="CX132" s="132"/>
      <c r="CY132" s="132"/>
      <c r="CZ132" s="132"/>
      <c r="DA132" s="132"/>
      <c r="DB132" s="132"/>
      <c r="DC132" s="132"/>
      <c r="DD132" s="132"/>
      <c r="DE132" s="132"/>
      <c r="DF132" s="132"/>
      <c r="DG132" s="132"/>
      <c r="DH132" s="132"/>
      <c r="DI132" s="132"/>
      <c r="DJ132" s="132"/>
      <c r="DK132" s="132"/>
      <c r="DL132" s="132"/>
      <c r="DM132" s="132"/>
      <c r="DN132" s="132"/>
      <c r="DO132" s="132"/>
      <c r="DP132" s="132"/>
      <c r="DQ132" s="132"/>
      <c r="DR132" s="132"/>
      <c r="DS132" s="132"/>
      <c r="DT132" s="132"/>
      <c r="DU132" s="132"/>
      <c r="DV132" s="132"/>
      <c r="DW132" s="132"/>
      <c r="DX132" s="132"/>
      <c r="DY132" s="132"/>
      <c r="DZ132" s="132"/>
      <c r="EA132" s="132"/>
      <c r="EB132" s="132"/>
      <c r="EC132" s="132"/>
      <c r="ED132" s="182" t="str">
        <f t="shared" si="1"/>
        <v>xxxxxxxxxxxxxxxxxxxxxxxxxxxxxxxxxxxxxxxxxxxxxxxxxxxxxxxxxxxxxxxxxxxxxxxxxxxxxxxxxxxxxxxxxxxxxxxxxxxxxxxxxxxxxxxxxxxxxxxxxxxxxxxx</v>
      </c>
    </row>
    <row r="133" spans="1:134" ht="13" x14ac:dyDescent="0.3">
      <c r="A133" s="230"/>
      <c r="B133" s="232" t="s">
        <v>226</v>
      </c>
      <c r="C133" s="877"/>
      <c r="D133" s="877"/>
      <c r="E133" s="877"/>
      <c r="F133" s="877"/>
      <c r="G133" s="616"/>
      <c r="H133" s="616"/>
      <c r="I133" s="616"/>
      <c r="J133" s="616"/>
      <c r="K133" s="616"/>
      <c r="L133" s="616"/>
      <c r="M133" s="616"/>
      <c r="N133" s="616"/>
      <c r="O133" s="616"/>
      <c r="P133" s="616"/>
      <c r="Q133" s="616"/>
      <c r="R133" s="616"/>
      <c r="S133" s="616"/>
      <c r="T133" s="616"/>
      <c r="U133" s="616"/>
      <c r="V133" s="616"/>
      <c r="W133" s="616"/>
      <c r="X133" s="616"/>
      <c r="Y133" s="616"/>
      <c r="Z133" s="616"/>
      <c r="AA133" s="616"/>
      <c r="AB133" s="616"/>
      <c r="AC133" s="616"/>
      <c r="AD133" s="616"/>
      <c r="AE133" s="616"/>
      <c r="AF133" s="616"/>
      <c r="AG133" s="616"/>
      <c r="AH133" s="616"/>
      <c r="AI133" s="616"/>
      <c r="AJ133" s="616"/>
      <c r="AK133" s="616"/>
      <c r="AL133" s="616"/>
      <c r="AM133" s="616"/>
      <c r="AN133" s="616"/>
      <c r="AO133" s="616"/>
      <c r="AP133" s="616"/>
      <c r="AQ133" s="616"/>
      <c r="AR133" s="616"/>
      <c r="AS133" s="616"/>
      <c r="AT133" s="616"/>
      <c r="AU133" s="616"/>
      <c r="AV133" s="616"/>
      <c r="AW133" s="616"/>
      <c r="AX133" s="616"/>
      <c r="AY133" s="616"/>
      <c r="AZ133" s="616"/>
      <c r="BA133" s="616"/>
      <c r="BB133" s="616"/>
      <c r="BC133" s="616"/>
      <c r="BD133" s="616"/>
      <c r="BE133" s="616"/>
      <c r="BF133" s="616"/>
      <c r="BG133" s="616"/>
      <c r="BH133" s="616"/>
      <c r="BI133" s="616"/>
      <c r="BJ133" s="616"/>
      <c r="BK133" s="616"/>
      <c r="BL133" s="616"/>
      <c r="BM133" s="616"/>
      <c r="BN133" s="616"/>
      <c r="BO133" s="616"/>
      <c r="BP133" s="616"/>
      <c r="BQ133" s="616"/>
      <c r="BR133" s="616"/>
      <c r="BS133" s="616"/>
      <c r="BT133" s="616"/>
      <c r="BU133" s="616"/>
      <c r="BV133" s="616"/>
      <c r="BW133" s="616"/>
      <c r="BX133" s="616"/>
      <c r="BY133" s="616"/>
      <c r="BZ133" s="616"/>
      <c r="CA133" s="616"/>
      <c r="CB133" s="616"/>
      <c r="CC133" s="616"/>
      <c r="CD133" s="616"/>
      <c r="CE133" s="616"/>
      <c r="CF133" s="616"/>
      <c r="CG133" s="616"/>
      <c r="CH133" s="616"/>
      <c r="CI133" s="616"/>
      <c r="CJ133" s="616"/>
      <c r="CK133" s="616"/>
      <c r="CL133" s="616"/>
      <c r="CM133" s="616"/>
      <c r="CN133" s="616"/>
      <c r="CO133" s="616"/>
      <c r="CP133" s="616"/>
      <c r="CQ133" s="616"/>
      <c r="CR133" s="616"/>
      <c r="CS133" s="616"/>
      <c r="CT133" s="616"/>
      <c r="CU133" s="616"/>
      <c r="CV133" s="616"/>
      <c r="CW133" s="616"/>
      <c r="CX133" s="616"/>
      <c r="CY133" s="616"/>
      <c r="CZ133" s="616"/>
      <c r="DA133" s="616"/>
      <c r="DB133" s="616"/>
      <c r="DC133" s="616"/>
      <c r="DD133" s="616"/>
      <c r="DE133" s="616"/>
      <c r="DF133" s="616"/>
      <c r="DG133" s="616"/>
      <c r="DH133" s="616"/>
      <c r="DI133" s="616"/>
      <c r="DJ133" s="616"/>
      <c r="DK133" s="616"/>
      <c r="DL133" s="616"/>
      <c r="DM133" s="616"/>
      <c r="DN133" s="616"/>
      <c r="DO133" s="616"/>
      <c r="DP133" s="616"/>
      <c r="DQ133" s="616"/>
      <c r="DR133" s="616"/>
      <c r="DS133" s="616"/>
      <c r="DT133" s="616"/>
      <c r="DU133" s="616"/>
      <c r="DV133" s="616"/>
      <c r="DW133" s="616"/>
      <c r="DX133" s="616"/>
      <c r="DY133" s="616"/>
      <c r="DZ133" s="616"/>
      <c r="EA133" s="616"/>
      <c r="EB133" s="616"/>
      <c r="EC133" s="616"/>
      <c r="ED133" s="182" t="str">
        <f t="shared" ref="ED133:ED199" si="2">CONCATENATE("x",G133,"x",H133,"x",I133,"x",J133,"x",K133,"x",L133,"x",M133,"x",N133,"x",O133,"x",P133,"x",Q133,"x",R133,"x",S133,"x",T133,"x",U133,"x",V133,"x",W133,"x",X133,"x",Y133,"x",Z133,"x",AA133,"x",AB133,"x",AC133,"x",AD133,"x",AE133,"x",AF133,"x",AG133,"x",AH133,"x",AI133,"x",AJ133,"x",AK133,"x",AL133,"x",AM133,"x",AN133,"x",AO133,"x",AP133,"x",AQ133,"x",AR133,"x",AS133,"x",AT133,"x",AU133,"x",AV133,"x",AW133,"x",AX133,"x",AY133,"x",AZ133,"x",BA133,"x",BB133,"x",BC133,"x",BD133,"x",BE133,"x",BF133,"x",BG133,"x",BH133,"x",BI133,"x",BJ133,"x",BK133,"x",BL133,"x",BM133,"x",BN133,"x",BO133,"x",BP133,"x",BQ133,"x",BR133,"x",BS133,"x",BT133,"x",BU133,"x",BV133,"x",BW133,"x",BX133,"x",BY133,"x",BZ133,"x",CA133,"x",CB133,"x",CC133,"x",CD133,"x",CE133,"x",CF133,"x",CG133,"x",CH133,"x",CI133,"x",CJ133,"x",CK133,"x",CL133,"x",CM133,"x",CN133,"x",CO133,"x",CP133,"x",CQ133,"x",CR133,"x",CS133,"x",CT133,"x",CU133,"x",CV133,"x",CW133,"x",CX133,"x",CY133,"x",CZ133,"x",DA133,"x",DB133,"x",DC133,"x",DD133,"x",DE133,"x",DF133,"x",DG133,"x",DH133,"x",DI133,"x",DJ133,"x",DK133,"x",DL133,"x",DM133,"x",DN133,"x",DO133,"x",DP133,"x",DQ133,"x",DR133,"x",DS133,"x",DT133,"x",DU133,"x",DV133,"x",DW133,"x",DX133,"x",DY133,"x",DZ133,"x",EA133,"x",EB133,"x",EC133,"x")</f>
        <v>xxxxxxxxxxxxxxxxxxxxxxxxxxxxxxxxxxxxxxxxxxxxxxxxxxxxxxxxxxxxxxxxxxxxxxxxxxxxxxxxxxxxxxxxxxxxxxxxxxxxxxxxxxxxxxxxxxxxxxxxxxxxxxxx</v>
      </c>
    </row>
    <row r="134" spans="1:134" ht="13" x14ac:dyDescent="0.3">
      <c r="A134" s="704"/>
      <c r="B134" s="561" t="s">
        <v>213</v>
      </c>
      <c r="C134" s="874"/>
      <c r="D134" s="874"/>
      <c r="E134" s="874"/>
      <c r="F134" s="874"/>
      <c r="G134" s="613"/>
      <c r="H134" s="613"/>
      <c r="I134" s="613"/>
      <c r="J134" s="613"/>
      <c r="K134" s="613"/>
      <c r="L134" s="613"/>
      <c r="M134" s="613"/>
      <c r="N134" s="613"/>
      <c r="O134" s="613"/>
      <c r="P134" s="613"/>
      <c r="Q134" s="613"/>
      <c r="R134" s="613"/>
      <c r="S134" s="613"/>
      <c r="T134" s="613"/>
      <c r="U134" s="613"/>
      <c r="V134" s="613"/>
      <c r="W134" s="613"/>
      <c r="X134" s="613"/>
      <c r="Y134" s="613"/>
      <c r="Z134" s="613"/>
      <c r="AA134" s="613"/>
      <c r="AB134" s="613"/>
      <c r="AC134" s="613"/>
      <c r="AD134" s="613"/>
      <c r="AE134" s="613"/>
      <c r="AF134" s="613"/>
      <c r="AG134" s="613"/>
      <c r="AH134" s="613"/>
      <c r="AI134" s="613"/>
      <c r="AJ134" s="613"/>
      <c r="AK134" s="613"/>
      <c r="AL134" s="613"/>
      <c r="AM134" s="613"/>
      <c r="AN134" s="613"/>
      <c r="AO134" s="613"/>
      <c r="AP134" s="613"/>
      <c r="AQ134" s="613"/>
      <c r="AR134" s="613"/>
      <c r="AS134" s="613"/>
      <c r="AT134" s="613"/>
      <c r="AU134" s="613"/>
      <c r="AV134" s="613"/>
      <c r="AW134" s="613"/>
      <c r="AX134" s="613"/>
      <c r="AY134" s="613"/>
      <c r="AZ134" s="613"/>
      <c r="BA134" s="613"/>
      <c r="BB134" s="613"/>
      <c r="BC134" s="613"/>
      <c r="BD134" s="613"/>
      <c r="BE134" s="613"/>
      <c r="BF134" s="613"/>
      <c r="BG134" s="613"/>
      <c r="BH134" s="613"/>
      <c r="BI134" s="613"/>
      <c r="BJ134" s="613"/>
      <c r="BK134" s="613"/>
      <c r="BL134" s="613"/>
      <c r="BM134" s="613"/>
      <c r="BN134" s="613"/>
      <c r="BO134" s="613"/>
      <c r="BP134" s="613"/>
      <c r="BQ134" s="613"/>
      <c r="BR134" s="613"/>
      <c r="BS134" s="613"/>
      <c r="BT134" s="613"/>
      <c r="BU134" s="613"/>
      <c r="BV134" s="613"/>
      <c r="BW134" s="613"/>
      <c r="BX134" s="613"/>
      <c r="BY134" s="613"/>
      <c r="BZ134" s="613"/>
      <c r="CA134" s="613"/>
      <c r="CB134" s="613"/>
      <c r="CC134" s="613"/>
      <c r="CD134" s="613"/>
      <c r="CE134" s="613"/>
      <c r="CF134" s="613"/>
      <c r="CG134" s="613"/>
      <c r="CH134" s="613"/>
      <c r="CI134" s="613"/>
      <c r="CJ134" s="613"/>
      <c r="CK134" s="613"/>
      <c r="CL134" s="613"/>
      <c r="CM134" s="613"/>
      <c r="CN134" s="613"/>
      <c r="CO134" s="613"/>
      <c r="CP134" s="613"/>
      <c r="CQ134" s="613"/>
      <c r="CR134" s="613"/>
      <c r="CS134" s="613"/>
      <c r="CT134" s="613"/>
      <c r="CU134" s="613"/>
      <c r="CV134" s="613"/>
      <c r="CW134" s="613"/>
      <c r="CX134" s="613"/>
      <c r="CY134" s="613"/>
      <c r="CZ134" s="613"/>
      <c r="DA134" s="613"/>
      <c r="DB134" s="613"/>
      <c r="DC134" s="613"/>
      <c r="DD134" s="613"/>
      <c r="DE134" s="613"/>
      <c r="DF134" s="613"/>
      <c r="DG134" s="613"/>
      <c r="DH134" s="613"/>
      <c r="DI134" s="613"/>
      <c r="DJ134" s="613"/>
      <c r="DK134" s="613"/>
      <c r="DL134" s="613"/>
      <c r="DM134" s="613"/>
      <c r="DN134" s="613"/>
      <c r="DO134" s="613"/>
      <c r="DP134" s="613"/>
      <c r="DQ134" s="613"/>
      <c r="DR134" s="613"/>
      <c r="DS134" s="613"/>
      <c r="DT134" s="613"/>
      <c r="DU134" s="613"/>
      <c r="DV134" s="613"/>
      <c r="DW134" s="613"/>
      <c r="DX134" s="613"/>
      <c r="DY134" s="613"/>
      <c r="DZ134" s="613"/>
      <c r="EA134" s="613"/>
      <c r="EB134" s="613"/>
      <c r="EC134" s="613"/>
      <c r="ED134" s="182" t="str">
        <f t="shared" si="2"/>
        <v>xxxxxxxxxxxxxxxxxxxxxxxxxxxxxxxxxxxxxxxxxxxxxxxxxxxxxxxxxxxxxxxxxxxxxxxxxxxxxxxxxxxxxxxxxxxxxxxxxxxxxxxxxxxxxxxxxxxxxxxxxxxxxxxx</v>
      </c>
    </row>
    <row r="135" spans="1:134" x14ac:dyDescent="0.25">
      <c r="A135" s="704">
        <v>5142</v>
      </c>
      <c r="B135" s="227" t="s">
        <v>227</v>
      </c>
      <c r="C135" s="874">
        <f>SUMPRODUCT(SUMIF('Subsidiary Trial Balance Input'!$A:$A,'Subsidiary TB Converter'!$G135:$EC135,'Subsidiary Trial Balance Input'!C:C))</f>
        <v>0</v>
      </c>
      <c r="D135" s="874">
        <f>SUMPRODUCT(SUMIF('Subsidiary Trial Balance Input'!$A:$A,'Subsidiary TB Converter'!$G135:$EC135,'Subsidiary Trial Balance Input'!D:D))</f>
        <v>0</v>
      </c>
      <c r="E135" s="874">
        <f>SUMPRODUCT(SUMIF('Subsidiary Trial Balance Input'!$A:$A,'Subsidiary TB Converter'!$G135:$EC135,'Subsidiary Trial Balance Input'!E:E))</f>
        <v>0</v>
      </c>
      <c r="F135" s="874">
        <f>SUMPRODUCT(SUMIF('Subsidiary Trial Balance Input'!$A:$A,'Subsidiary TB Converter'!$G135:$EC135,'Subsidiary Trial Balance Input'!F:F))</f>
        <v>0</v>
      </c>
      <c r="G135" s="132"/>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c r="AF135" s="132"/>
      <c r="AG135" s="132"/>
      <c r="AH135" s="132"/>
      <c r="AI135" s="132"/>
      <c r="AJ135" s="132"/>
      <c r="AK135" s="132"/>
      <c r="AL135" s="132"/>
      <c r="AM135" s="132"/>
      <c r="AN135" s="132"/>
      <c r="AO135" s="132"/>
      <c r="AP135" s="132"/>
      <c r="AQ135" s="132"/>
      <c r="AR135" s="132"/>
      <c r="AS135" s="132"/>
      <c r="AT135" s="132"/>
      <c r="AU135" s="132"/>
      <c r="AV135" s="132"/>
      <c r="AW135" s="132"/>
      <c r="AX135" s="132"/>
      <c r="AY135" s="132"/>
      <c r="AZ135" s="132"/>
      <c r="BA135" s="132"/>
      <c r="BB135" s="132"/>
      <c r="BC135" s="132"/>
      <c r="BD135" s="132"/>
      <c r="BE135" s="132"/>
      <c r="BF135" s="132"/>
      <c r="BG135" s="132"/>
      <c r="BH135" s="132"/>
      <c r="BI135" s="132"/>
      <c r="BJ135" s="132"/>
      <c r="BK135" s="132"/>
      <c r="BL135" s="132"/>
      <c r="BM135" s="132"/>
      <c r="BN135" s="132"/>
      <c r="BO135" s="132"/>
      <c r="BP135" s="132"/>
      <c r="BQ135" s="132"/>
      <c r="BR135" s="132"/>
      <c r="BS135" s="132"/>
      <c r="BT135" s="132"/>
      <c r="BU135" s="132"/>
      <c r="BV135" s="132"/>
      <c r="BW135" s="132"/>
      <c r="BX135" s="132"/>
      <c r="BY135" s="132"/>
      <c r="BZ135" s="132"/>
      <c r="CA135" s="132"/>
      <c r="CB135" s="132"/>
      <c r="CC135" s="132"/>
      <c r="CD135" s="132"/>
      <c r="CE135" s="132"/>
      <c r="CF135" s="132"/>
      <c r="CG135" s="132"/>
      <c r="CH135" s="132"/>
      <c r="CI135" s="132"/>
      <c r="CJ135" s="132"/>
      <c r="CK135" s="132"/>
      <c r="CL135" s="132"/>
      <c r="CM135" s="132"/>
      <c r="CN135" s="132"/>
      <c r="CO135" s="132"/>
      <c r="CP135" s="132"/>
      <c r="CQ135" s="132"/>
      <c r="CR135" s="132"/>
      <c r="CS135" s="132"/>
      <c r="CT135" s="132"/>
      <c r="CU135" s="132"/>
      <c r="CV135" s="132"/>
      <c r="CW135" s="132"/>
      <c r="CX135" s="132"/>
      <c r="CY135" s="132"/>
      <c r="CZ135" s="132"/>
      <c r="DA135" s="132"/>
      <c r="DB135" s="132"/>
      <c r="DC135" s="132"/>
      <c r="DD135" s="132"/>
      <c r="DE135" s="132"/>
      <c r="DF135" s="132"/>
      <c r="DG135" s="132"/>
      <c r="DH135" s="132"/>
      <c r="DI135" s="132"/>
      <c r="DJ135" s="132"/>
      <c r="DK135" s="132"/>
      <c r="DL135" s="132"/>
      <c r="DM135" s="132"/>
      <c r="DN135" s="132"/>
      <c r="DO135" s="132"/>
      <c r="DP135" s="132"/>
      <c r="DQ135" s="132"/>
      <c r="DR135" s="132"/>
      <c r="DS135" s="132"/>
      <c r="DT135" s="132"/>
      <c r="DU135" s="132"/>
      <c r="DV135" s="132"/>
      <c r="DW135" s="132"/>
      <c r="DX135" s="132"/>
      <c r="DY135" s="132"/>
      <c r="DZ135" s="132"/>
      <c r="EA135" s="132"/>
      <c r="EB135" s="132"/>
      <c r="EC135" s="132"/>
      <c r="ED135" s="182" t="str">
        <f t="shared" si="2"/>
        <v>xxxxxxxxxxxxxxxxxxxxxxxxxxxxxxxxxxxxxxxxxxxxxxxxxxxxxxxxxxxxxxxxxxxxxxxxxxxxxxxxxxxxxxxxxxxxxxxxxxxxxxxxxxxxxxxxxxxxxxxxxxxxxxxx</v>
      </c>
    </row>
    <row r="136" spans="1:134" x14ac:dyDescent="0.25">
      <c r="A136" s="704">
        <v>5144</v>
      </c>
      <c r="B136" s="227" t="s">
        <v>228</v>
      </c>
      <c r="C136" s="874">
        <f>SUMPRODUCT(SUMIF('Subsidiary Trial Balance Input'!$A:$A,'Subsidiary TB Converter'!$G136:$EC136,'Subsidiary Trial Balance Input'!C:C))</f>
        <v>0</v>
      </c>
      <c r="D136" s="874">
        <f>SUMPRODUCT(SUMIF('Subsidiary Trial Balance Input'!$A:$A,'Subsidiary TB Converter'!$G136:$EC136,'Subsidiary Trial Balance Input'!D:D))</f>
        <v>0</v>
      </c>
      <c r="E136" s="874">
        <f>SUMPRODUCT(SUMIF('Subsidiary Trial Balance Input'!$A:$A,'Subsidiary TB Converter'!$G136:$EC136,'Subsidiary Trial Balance Input'!E:E))</f>
        <v>0</v>
      </c>
      <c r="F136" s="874">
        <f>SUMPRODUCT(SUMIF('Subsidiary Trial Balance Input'!$A:$A,'Subsidiary TB Converter'!$G136:$EC136,'Subsidiary Trial Balance Input'!F:F))</f>
        <v>0</v>
      </c>
      <c r="G136" s="670"/>
      <c r="H136" s="132"/>
      <c r="I136" s="132"/>
      <c r="J136" s="132"/>
      <c r="K136" s="132"/>
      <c r="L136" s="132"/>
      <c r="M136" s="132"/>
      <c r="N136" s="132"/>
      <c r="O136" s="132"/>
      <c r="P136" s="132"/>
      <c r="Q136" s="132"/>
      <c r="R136" s="132"/>
      <c r="S136" s="132"/>
      <c r="T136" s="132"/>
      <c r="U136" s="132"/>
      <c r="V136" s="132"/>
      <c r="W136" s="132"/>
      <c r="X136" s="132"/>
      <c r="Y136" s="132"/>
      <c r="Z136" s="132"/>
      <c r="AA136" s="132"/>
      <c r="AB136" s="132"/>
      <c r="AC136" s="132"/>
      <c r="AD136" s="132"/>
      <c r="AE136" s="132"/>
      <c r="AF136" s="132"/>
      <c r="AG136" s="132"/>
      <c r="AH136" s="132"/>
      <c r="AI136" s="132"/>
      <c r="AJ136" s="132"/>
      <c r="AK136" s="132"/>
      <c r="AL136" s="132"/>
      <c r="AM136" s="132"/>
      <c r="AN136" s="132"/>
      <c r="AO136" s="132"/>
      <c r="AP136" s="132"/>
      <c r="AQ136" s="132"/>
      <c r="AR136" s="132"/>
      <c r="AS136" s="132"/>
      <c r="AT136" s="132"/>
      <c r="AU136" s="132"/>
      <c r="AV136" s="132"/>
      <c r="AW136" s="132"/>
      <c r="AX136" s="132"/>
      <c r="AY136" s="132"/>
      <c r="AZ136" s="132"/>
      <c r="BA136" s="132"/>
      <c r="BB136" s="132"/>
      <c r="BC136" s="132"/>
      <c r="BD136" s="132"/>
      <c r="BE136" s="132"/>
      <c r="BF136" s="132"/>
      <c r="BG136" s="132"/>
      <c r="BH136" s="132"/>
      <c r="BI136" s="132"/>
      <c r="BJ136" s="132"/>
      <c r="BK136" s="132"/>
      <c r="BL136" s="132"/>
      <c r="BM136" s="132"/>
      <c r="BN136" s="132"/>
      <c r="BO136" s="132"/>
      <c r="BP136" s="132"/>
      <c r="BQ136" s="132"/>
      <c r="BR136" s="132"/>
      <c r="BS136" s="132"/>
      <c r="BT136" s="132"/>
      <c r="BU136" s="132"/>
      <c r="BV136" s="132"/>
      <c r="BW136" s="132"/>
      <c r="BX136" s="132"/>
      <c r="BY136" s="132"/>
      <c r="BZ136" s="132"/>
      <c r="CA136" s="132"/>
      <c r="CB136" s="132"/>
      <c r="CC136" s="132"/>
      <c r="CD136" s="132"/>
      <c r="CE136" s="132"/>
      <c r="CF136" s="132"/>
      <c r="CG136" s="132"/>
      <c r="CH136" s="132"/>
      <c r="CI136" s="132"/>
      <c r="CJ136" s="132"/>
      <c r="CK136" s="132"/>
      <c r="CL136" s="132"/>
      <c r="CM136" s="132"/>
      <c r="CN136" s="132"/>
      <c r="CO136" s="132"/>
      <c r="CP136" s="132"/>
      <c r="CQ136" s="132"/>
      <c r="CR136" s="132"/>
      <c r="CS136" s="132"/>
      <c r="CT136" s="132"/>
      <c r="CU136" s="132"/>
      <c r="CV136" s="132"/>
      <c r="CW136" s="132"/>
      <c r="CX136" s="132"/>
      <c r="CY136" s="132"/>
      <c r="CZ136" s="132"/>
      <c r="DA136" s="132"/>
      <c r="DB136" s="132"/>
      <c r="DC136" s="132"/>
      <c r="DD136" s="132"/>
      <c r="DE136" s="132"/>
      <c r="DF136" s="132"/>
      <c r="DG136" s="132"/>
      <c r="DH136" s="132"/>
      <c r="DI136" s="132"/>
      <c r="DJ136" s="132"/>
      <c r="DK136" s="132"/>
      <c r="DL136" s="132"/>
      <c r="DM136" s="132"/>
      <c r="DN136" s="132"/>
      <c r="DO136" s="132"/>
      <c r="DP136" s="132"/>
      <c r="DQ136" s="132"/>
      <c r="DR136" s="132"/>
      <c r="DS136" s="132"/>
      <c r="DT136" s="132"/>
      <c r="DU136" s="132"/>
      <c r="DV136" s="132"/>
      <c r="DW136" s="132"/>
      <c r="DX136" s="132"/>
      <c r="DY136" s="132"/>
      <c r="DZ136" s="132"/>
      <c r="EA136" s="132"/>
      <c r="EB136" s="132"/>
      <c r="EC136" s="132"/>
      <c r="ED136" s="182" t="str">
        <f t="shared" si="2"/>
        <v>xxxxxxxxxxxxxxxxxxxxxxxxxxxxxxxxxxxxxxxxxxxxxxxxxxxxxxxxxxxxxxxxxxxxxxxxxxxxxxxxxxxxxxxxxxxxxxxxxxxxxxxxxxxxxxxxxxxxxxxxxxxxxxxx</v>
      </c>
    </row>
    <row r="137" spans="1:134" x14ac:dyDescent="0.25">
      <c r="A137" s="704">
        <v>5141</v>
      </c>
      <c r="B137" s="227" t="s">
        <v>229</v>
      </c>
      <c r="C137" s="874">
        <f>SUMPRODUCT(SUMIF('Subsidiary Trial Balance Input'!$A:$A,'Subsidiary TB Converter'!$G137:$EC137,'Subsidiary Trial Balance Input'!C:C))</f>
        <v>0</v>
      </c>
      <c r="D137" s="874">
        <f>SUMPRODUCT(SUMIF('Subsidiary Trial Balance Input'!$A:$A,'Subsidiary TB Converter'!$G137:$EC137,'Subsidiary Trial Balance Input'!D:D))</f>
        <v>0</v>
      </c>
      <c r="E137" s="874">
        <f>SUMPRODUCT(SUMIF('Subsidiary Trial Balance Input'!$A:$A,'Subsidiary TB Converter'!$G137:$EC137,'Subsidiary Trial Balance Input'!E:E))</f>
        <v>0</v>
      </c>
      <c r="F137" s="874">
        <f>SUMPRODUCT(SUMIF('Subsidiary Trial Balance Input'!$A:$A,'Subsidiary TB Converter'!$G137:$EC137,'Subsidiary Trial Balance Input'!F:F))</f>
        <v>0</v>
      </c>
      <c r="G137" s="132"/>
      <c r="H137" s="132"/>
      <c r="I137" s="132"/>
      <c r="J137" s="132"/>
      <c r="K137" s="132"/>
      <c r="L137" s="132"/>
      <c r="M137" s="132"/>
      <c r="N137" s="132"/>
      <c r="O137" s="132"/>
      <c r="P137" s="132"/>
      <c r="Q137" s="132"/>
      <c r="R137" s="132"/>
      <c r="S137" s="132"/>
      <c r="T137" s="132"/>
      <c r="U137" s="132"/>
      <c r="V137" s="132"/>
      <c r="W137" s="132"/>
      <c r="X137" s="132"/>
      <c r="Y137" s="132"/>
      <c r="Z137" s="132"/>
      <c r="AA137" s="132"/>
      <c r="AB137" s="132"/>
      <c r="AC137" s="132"/>
      <c r="AD137" s="132"/>
      <c r="AE137" s="132"/>
      <c r="AF137" s="132"/>
      <c r="AG137" s="132"/>
      <c r="AH137" s="132"/>
      <c r="AI137" s="132"/>
      <c r="AJ137" s="132"/>
      <c r="AK137" s="132"/>
      <c r="AL137" s="132"/>
      <c r="AM137" s="132"/>
      <c r="AN137" s="132"/>
      <c r="AO137" s="132"/>
      <c r="AP137" s="132"/>
      <c r="AQ137" s="132"/>
      <c r="AR137" s="132"/>
      <c r="AS137" s="132"/>
      <c r="AT137" s="132"/>
      <c r="AU137" s="132"/>
      <c r="AV137" s="132"/>
      <c r="AW137" s="132"/>
      <c r="AX137" s="132"/>
      <c r="AY137" s="132"/>
      <c r="AZ137" s="132"/>
      <c r="BA137" s="132"/>
      <c r="BB137" s="132"/>
      <c r="BC137" s="132"/>
      <c r="BD137" s="132"/>
      <c r="BE137" s="132"/>
      <c r="BF137" s="132"/>
      <c r="BG137" s="132"/>
      <c r="BH137" s="132"/>
      <c r="BI137" s="132"/>
      <c r="BJ137" s="132"/>
      <c r="BK137" s="132"/>
      <c r="BL137" s="132"/>
      <c r="BM137" s="132"/>
      <c r="BN137" s="132"/>
      <c r="BO137" s="132"/>
      <c r="BP137" s="132"/>
      <c r="BQ137" s="132"/>
      <c r="BR137" s="132"/>
      <c r="BS137" s="132"/>
      <c r="BT137" s="132"/>
      <c r="BU137" s="132"/>
      <c r="BV137" s="132"/>
      <c r="BW137" s="132"/>
      <c r="BX137" s="132"/>
      <c r="BY137" s="132"/>
      <c r="BZ137" s="132"/>
      <c r="CA137" s="132"/>
      <c r="CB137" s="132"/>
      <c r="CC137" s="132"/>
      <c r="CD137" s="132"/>
      <c r="CE137" s="132"/>
      <c r="CF137" s="132"/>
      <c r="CG137" s="132"/>
      <c r="CH137" s="132"/>
      <c r="CI137" s="132"/>
      <c r="CJ137" s="132"/>
      <c r="CK137" s="132"/>
      <c r="CL137" s="132"/>
      <c r="CM137" s="132"/>
      <c r="CN137" s="132"/>
      <c r="CO137" s="132"/>
      <c r="CP137" s="132"/>
      <c r="CQ137" s="132"/>
      <c r="CR137" s="132"/>
      <c r="CS137" s="132"/>
      <c r="CT137" s="132"/>
      <c r="CU137" s="132"/>
      <c r="CV137" s="132"/>
      <c r="CW137" s="132"/>
      <c r="CX137" s="132"/>
      <c r="CY137" s="132"/>
      <c r="CZ137" s="132"/>
      <c r="DA137" s="132"/>
      <c r="DB137" s="132"/>
      <c r="DC137" s="132"/>
      <c r="DD137" s="132"/>
      <c r="DE137" s="132"/>
      <c r="DF137" s="132"/>
      <c r="DG137" s="132"/>
      <c r="DH137" s="132"/>
      <c r="DI137" s="132"/>
      <c r="DJ137" s="132"/>
      <c r="DK137" s="132"/>
      <c r="DL137" s="132"/>
      <c r="DM137" s="132"/>
      <c r="DN137" s="132"/>
      <c r="DO137" s="132"/>
      <c r="DP137" s="132"/>
      <c r="DQ137" s="132"/>
      <c r="DR137" s="132"/>
      <c r="DS137" s="132"/>
      <c r="DT137" s="132"/>
      <c r="DU137" s="132"/>
      <c r="DV137" s="132"/>
      <c r="DW137" s="132"/>
      <c r="DX137" s="132"/>
      <c r="DY137" s="132"/>
      <c r="DZ137" s="132"/>
      <c r="EA137" s="132"/>
      <c r="EB137" s="132"/>
      <c r="EC137" s="132"/>
      <c r="ED137" s="182" t="str">
        <f t="shared" si="2"/>
        <v>xxxxxxxxxxxxxxxxxxxxxxxxxxxxxxxxxxxxxxxxxxxxxxxxxxxxxxxxxxxxxxxxxxxxxxxxxxxxxxxxxxxxxxxxxxxxxxxxxxxxxxxxxxxxxxxxxxxxxxxxxxxxxxxx</v>
      </c>
    </row>
    <row r="138" spans="1:134" x14ac:dyDescent="0.25">
      <c r="A138" s="704"/>
      <c r="B138" s="5"/>
      <c r="C138" s="874"/>
      <c r="D138" s="874"/>
      <c r="E138" s="874"/>
      <c r="F138" s="874"/>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132"/>
      <c r="AD138" s="132"/>
      <c r="AE138" s="132"/>
      <c r="AF138" s="132"/>
      <c r="AG138" s="132"/>
      <c r="AH138" s="132"/>
      <c r="AI138" s="132"/>
      <c r="AJ138" s="132"/>
      <c r="AK138" s="132"/>
      <c r="AL138" s="132"/>
      <c r="AM138" s="132"/>
      <c r="AN138" s="132"/>
      <c r="AO138" s="132"/>
      <c r="AP138" s="132"/>
      <c r="AQ138" s="132"/>
      <c r="AR138" s="132"/>
      <c r="AS138" s="132"/>
      <c r="AT138" s="132"/>
      <c r="AU138" s="132"/>
      <c r="AV138" s="132"/>
      <c r="AW138" s="132"/>
      <c r="AX138" s="132"/>
      <c r="AY138" s="132"/>
      <c r="AZ138" s="132"/>
      <c r="BA138" s="132"/>
      <c r="BB138" s="132"/>
      <c r="BC138" s="132"/>
      <c r="BD138" s="132"/>
      <c r="BE138" s="132"/>
      <c r="BF138" s="132"/>
      <c r="BG138" s="132"/>
      <c r="BH138" s="132"/>
      <c r="BI138" s="132"/>
      <c r="BJ138" s="132"/>
      <c r="BK138" s="132"/>
      <c r="BL138" s="132"/>
      <c r="BM138" s="132"/>
      <c r="BN138" s="132"/>
      <c r="BO138" s="132"/>
      <c r="BP138" s="132"/>
      <c r="BQ138" s="132"/>
      <c r="BR138" s="132"/>
      <c r="BS138" s="132"/>
      <c r="BT138" s="132"/>
      <c r="BU138" s="132"/>
      <c r="BV138" s="132"/>
      <c r="BW138" s="132"/>
      <c r="BX138" s="132"/>
      <c r="BY138" s="132"/>
      <c r="BZ138" s="132"/>
      <c r="CA138" s="132"/>
      <c r="CB138" s="132"/>
      <c r="CC138" s="132"/>
      <c r="CD138" s="132"/>
      <c r="CE138" s="132"/>
      <c r="CF138" s="132"/>
      <c r="CG138" s="132"/>
      <c r="CH138" s="132"/>
      <c r="CI138" s="132"/>
      <c r="CJ138" s="132"/>
      <c r="CK138" s="132"/>
      <c r="CL138" s="132"/>
      <c r="CM138" s="132"/>
      <c r="CN138" s="132"/>
      <c r="CO138" s="132"/>
      <c r="CP138" s="132"/>
      <c r="CQ138" s="132"/>
      <c r="CR138" s="132"/>
      <c r="CS138" s="132"/>
      <c r="CT138" s="132"/>
      <c r="CU138" s="132"/>
      <c r="CV138" s="132"/>
      <c r="CW138" s="132"/>
      <c r="CX138" s="132"/>
      <c r="CY138" s="132"/>
      <c r="CZ138" s="132"/>
      <c r="DA138" s="132"/>
      <c r="DB138" s="132"/>
      <c r="DC138" s="132"/>
      <c r="DD138" s="132"/>
      <c r="DE138" s="132"/>
      <c r="DF138" s="132"/>
      <c r="DG138" s="132"/>
      <c r="DH138" s="132"/>
      <c r="DI138" s="132"/>
      <c r="DJ138" s="132"/>
      <c r="DK138" s="132"/>
      <c r="DL138" s="132"/>
      <c r="DM138" s="132"/>
      <c r="DN138" s="132"/>
      <c r="DO138" s="132"/>
      <c r="DP138" s="132"/>
      <c r="DQ138" s="132"/>
      <c r="DR138" s="132"/>
      <c r="DS138" s="132"/>
      <c r="DT138" s="132"/>
      <c r="DU138" s="132"/>
      <c r="DV138" s="132"/>
      <c r="DW138" s="132"/>
      <c r="DX138" s="132"/>
      <c r="DY138" s="132"/>
      <c r="DZ138" s="132"/>
      <c r="EA138" s="132"/>
      <c r="EB138" s="132"/>
      <c r="EC138" s="132"/>
      <c r="ED138" s="182" t="str">
        <f t="shared" si="2"/>
        <v>xxxxxxxxxxxxxxxxxxxxxxxxxxxxxxxxxxxxxxxxxxxxxxxxxxxxxxxxxxxxxxxxxxxxxxxxxxxxxxxxxxxxxxxxxxxxxxxxxxxxxxxxxxxxxxxxxxxxxxxxxxxxxxxx</v>
      </c>
    </row>
    <row r="139" spans="1:134" ht="13" x14ac:dyDescent="0.3">
      <c r="A139" s="230"/>
      <c r="B139" s="232" t="s">
        <v>230</v>
      </c>
      <c r="C139" s="877"/>
      <c r="D139" s="877"/>
      <c r="E139" s="877"/>
      <c r="F139" s="877"/>
      <c r="G139" s="616"/>
      <c r="H139" s="616"/>
      <c r="I139" s="616"/>
      <c r="J139" s="616"/>
      <c r="K139" s="616"/>
      <c r="L139" s="616"/>
      <c r="M139" s="616"/>
      <c r="N139" s="616"/>
      <c r="O139" s="616"/>
      <c r="P139" s="616"/>
      <c r="Q139" s="616"/>
      <c r="R139" s="616"/>
      <c r="S139" s="616"/>
      <c r="T139" s="616"/>
      <c r="U139" s="616"/>
      <c r="V139" s="616"/>
      <c r="W139" s="616"/>
      <c r="X139" s="616"/>
      <c r="Y139" s="616"/>
      <c r="Z139" s="616"/>
      <c r="AA139" s="616"/>
      <c r="AB139" s="616"/>
      <c r="AC139" s="616"/>
      <c r="AD139" s="616"/>
      <c r="AE139" s="616"/>
      <c r="AF139" s="616"/>
      <c r="AG139" s="616"/>
      <c r="AH139" s="616"/>
      <c r="AI139" s="616"/>
      <c r="AJ139" s="616"/>
      <c r="AK139" s="616"/>
      <c r="AL139" s="616"/>
      <c r="AM139" s="616"/>
      <c r="AN139" s="616"/>
      <c r="AO139" s="616"/>
      <c r="AP139" s="616"/>
      <c r="AQ139" s="616"/>
      <c r="AR139" s="616"/>
      <c r="AS139" s="616"/>
      <c r="AT139" s="616"/>
      <c r="AU139" s="616"/>
      <c r="AV139" s="616"/>
      <c r="AW139" s="616"/>
      <c r="AX139" s="616"/>
      <c r="AY139" s="616"/>
      <c r="AZ139" s="616"/>
      <c r="BA139" s="616"/>
      <c r="BB139" s="616"/>
      <c r="BC139" s="616"/>
      <c r="BD139" s="616"/>
      <c r="BE139" s="616"/>
      <c r="BF139" s="616"/>
      <c r="BG139" s="616"/>
      <c r="BH139" s="616"/>
      <c r="BI139" s="616"/>
      <c r="BJ139" s="616"/>
      <c r="BK139" s="616"/>
      <c r="BL139" s="616"/>
      <c r="BM139" s="616"/>
      <c r="BN139" s="616"/>
      <c r="BO139" s="616"/>
      <c r="BP139" s="616"/>
      <c r="BQ139" s="616"/>
      <c r="BR139" s="616"/>
      <c r="BS139" s="616"/>
      <c r="BT139" s="616"/>
      <c r="BU139" s="616"/>
      <c r="BV139" s="616"/>
      <c r="BW139" s="616"/>
      <c r="BX139" s="616"/>
      <c r="BY139" s="616"/>
      <c r="BZ139" s="616"/>
      <c r="CA139" s="616"/>
      <c r="CB139" s="616"/>
      <c r="CC139" s="616"/>
      <c r="CD139" s="616"/>
      <c r="CE139" s="616"/>
      <c r="CF139" s="616"/>
      <c r="CG139" s="616"/>
      <c r="CH139" s="616"/>
      <c r="CI139" s="616"/>
      <c r="CJ139" s="616"/>
      <c r="CK139" s="616"/>
      <c r="CL139" s="616"/>
      <c r="CM139" s="616"/>
      <c r="CN139" s="616"/>
      <c r="CO139" s="616"/>
      <c r="CP139" s="616"/>
      <c r="CQ139" s="616"/>
      <c r="CR139" s="616"/>
      <c r="CS139" s="616"/>
      <c r="CT139" s="616"/>
      <c r="CU139" s="616"/>
      <c r="CV139" s="616"/>
      <c r="CW139" s="616"/>
      <c r="CX139" s="616"/>
      <c r="CY139" s="616"/>
      <c r="CZ139" s="616"/>
      <c r="DA139" s="616"/>
      <c r="DB139" s="616"/>
      <c r="DC139" s="616"/>
      <c r="DD139" s="616"/>
      <c r="DE139" s="616"/>
      <c r="DF139" s="616"/>
      <c r="DG139" s="616"/>
      <c r="DH139" s="616"/>
      <c r="DI139" s="616"/>
      <c r="DJ139" s="616"/>
      <c r="DK139" s="616"/>
      <c r="DL139" s="616"/>
      <c r="DM139" s="616"/>
      <c r="DN139" s="616"/>
      <c r="DO139" s="616"/>
      <c r="DP139" s="616"/>
      <c r="DQ139" s="616"/>
      <c r="DR139" s="616"/>
      <c r="DS139" s="616"/>
      <c r="DT139" s="616"/>
      <c r="DU139" s="616"/>
      <c r="DV139" s="616"/>
      <c r="DW139" s="616"/>
      <c r="DX139" s="616"/>
      <c r="DY139" s="616"/>
      <c r="DZ139" s="616"/>
      <c r="EA139" s="616"/>
      <c r="EB139" s="616"/>
      <c r="EC139" s="616"/>
      <c r="ED139" s="182" t="str">
        <f t="shared" si="2"/>
        <v>xxxxxxxxxxxxxxxxxxxxxxxxxxxxxxxxxxxxxxxxxxxxxxxxxxxxxxxxxxxxxxxxxxxxxxxxxxxxxxxxxxxxxxxxxxxxxxxxxxxxxxxxxxxxxxxxxxxxxxxxxxxxxxxx</v>
      </c>
    </row>
    <row r="140" spans="1:134" ht="13" x14ac:dyDescent="0.3">
      <c r="A140" s="704"/>
      <c r="B140" s="561" t="s">
        <v>213</v>
      </c>
      <c r="C140" s="874"/>
      <c r="D140" s="874"/>
      <c r="E140" s="874"/>
      <c r="F140" s="874"/>
      <c r="G140" s="613"/>
      <c r="H140" s="613"/>
      <c r="I140" s="613"/>
      <c r="J140" s="613"/>
      <c r="K140" s="613"/>
      <c r="L140" s="613"/>
      <c r="M140" s="613"/>
      <c r="N140" s="613"/>
      <c r="O140" s="613"/>
      <c r="P140" s="613"/>
      <c r="Q140" s="613"/>
      <c r="R140" s="613"/>
      <c r="S140" s="613"/>
      <c r="T140" s="613"/>
      <c r="U140" s="613"/>
      <c r="V140" s="613"/>
      <c r="W140" s="613"/>
      <c r="X140" s="613"/>
      <c r="Y140" s="613"/>
      <c r="Z140" s="613"/>
      <c r="AA140" s="613"/>
      <c r="AB140" s="613"/>
      <c r="AC140" s="613"/>
      <c r="AD140" s="613"/>
      <c r="AE140" s="613"/>
      <c r="AF140" s="613"/>
      <c r="AG140" s="613"/>
      <c r="AH140" s="613"/>
      <c r="AI140" s="613"/>
      <c r="AJ140" s="613"/>
      <c r="AK140" s="613"/>
      <c r="AL140" s="613"/>
      <c r="AM140" s="613"/>
      <c r="AN140" s="613"/>
      <c r="AO140" s="613"/>
      <c r="AP140" s="613"/>
      <c r="AQ140" s="613"/>
      <c r="AR140" s="613"/>
      <c r="AS140" s="613"/>
      <c r="AT140" s="613"/>
      <c r="AU140" s="613"/>
      <c r="AV140" s="613"/>
      <c r="AW140" s="613"/>
      <c r="AX140" s="613"/>
      <c r="AY140" s="613"/>
      <c r="AZ140" s="613"/>
      <c r="BA140" s="613"/>
      <c r="BB140" s="613"/>
      <c r="BC140" s="613"/>
      <c r="BD140" s="613"/>
      <c r="BE140" s="613"/>
      <c r="BF140" s="613"/>
      <c r="BG140" s="613"/>
      <c r="BH140" s="613"/>
      <c r="BI140" s="613"/>
      <c r="BJ140" s="613"/>
      <c r="BK140" s="613"/>
      <c r="BL140" s="613"/>
      <c r="BM140" s="613"/>
      <c r="BN140" s="613"/>
      <c r="BO140" s="613"/>
      <c r="BP140" s="613"/>
      <c r="BQ140" s="613"/>
      <c r="BR140" s="613"/>
      <c r="BS140" s="613"/>
      <c r="BT140" s="613"/>
      <c r="BU140" s="613"/>
      <c r="BV140" s="613"/>
      <c r="BW140" s="613"/>
      <c r="BX140" s="613"/>
      <c r="BY140" s="613"/>
      <c r="BZ140" s="613"/>
      <c r="CA140" s="613"/>
      <c r="CB140" s="613"/>
      <c r="CC140" s="613"/>
      <c r="CD140" s="613"/>
      <c r="CE140" s="613"/>
      <c r="CF140" s="613"/>
      <c r="CG140" s="613"/>
      <c r="CH140" s="613"/>
      <c r="CI140" s="613"/>
      <c r="CJ140" s="613"/>
      <c r="CK140" s="613"/>
      <c r="CL140" s="613"/>
      <c r="CM140" s="613"/>
      <c r="CN140" s="613"/>
      <c r="CO140" s="613"/>
      <c r="CP140" s="613"/>
      <c r="CQ140" s="613"/>
      <c r="CR140" s="613"/>
      <c r="CS140" s="613"/>
      <c r="CT140" s="613"/>
      <c r="CU140" s="613"/>
      <c r="CV140" s="613"/>
      <c r="CW140" s="613"/>
      <c r="CX140" s="613"/>
      <c r="CY140" s="613"/>
      <c r="CZ140" s="613"/>
      <c r="DA140" s="613"/>
      <c r="DB140" s="613"/>
      <c r="DC140" s="613"/>
      <c r="DD140" s="613"/>
      <c r="DE140" s="613"/>
      <c r="DF140" s="613"/>
      <c r="DG140" s="613"/>
      <c r="DH140" s="613"/>
      <c r="DI140" s="613"/>
      <c r="DJ140" s="613"/>
      <c r="DK140" s="613"/>
      <c r="DL140" s="613"/>
      <c r="DM140" s="613"/>
      <c r="DN140" s="613"/>
      <c r="DO140" s="613"/>
      <c r="DP140" s="613"/>
      <c r="DQ140" s="613"/>
      <c r="DR140" s="613"/>
      <c r="DS140" s="613"/>
      <c r="DT140" s="613"/>
      <c r="DU140" s="613"/>
      <c r="DV140" s="613"/>
      <c r="DW140" s="613"/>
      <c r="DX140" s="613"/>
      <c r="DY140" s="613"/>
      <c r="DZ140" s="613"/>
      <c r="EA140" s="613"/>
      <c r="EB140" s="613"/>
      <c r="EC140" s="613"/>
      <c r="ED140" s="182" t="str">
        <f t="shared" si="2"/>
        <v>xxxxxxxxxxxxxxxxxxxxxxxxxxxxxxxxxxxxxxxxxxxxxxxxxxxxxxxxxxxxxxxxxxxxxxxxxxxxxxxxxxxxxxxxxxxxxxxxxxxxxxxxxxxxxxxxxxxxxxxxxxxxxxxx</v>
      </c>
    </row>
    <row r="141" spans="1:134" x14ac:dyDescent="0.25">
      <c r="A141" s="704">
        <v>5150</v>
      </c>
      <c r="B141" s="227" t="s">
        <v>231</v>
      </c>
      <c r="C141" s="874">
        <f>SUMPRODUCT(SUMIF('Subsidiary Trial Balance Input'!$A:$A,'Subsidiary TB Converter'!$G141:$EC141,'Subsidiary Trial Balance Input'!C:C))</f>
        <v>0</v>
      </c>
      <c r="D141" s="874">
        <f>SUMPRODUCT(SUMIF('Subsidiary Trial Balance Input'!$A:$A,'Subsidiary TB Converter'!$G141:$EC141,'Subsidiary Trial Balance Input'!D:D))</f>
        <v>0</v>
      </c>
      <c r="E141" s="874">
        <f>SUMPRODUCT(SUMIF('Subsidiary Trial Balance Input'!$A:$A,'Subsidiary TB Converter'!$G141:$EC141,'Subsidiary Trial Balance Input'!E:E))</f>
        <v>0</v>
      </c>
      <c r="F141" s="874">
        <f>SUMPRODUCT(SUMIF('Subsidiary Trial Balance Input'!$A:$A,'Subsidiary TB Converter'!$G141:$EC141,'Subsidiary Trial Balance Input'!F:F))</f>
        <v>0</v>
      </c>
      <c r="G141" s="132"/>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132"/>
      <c r="AD141" s="132"/>
      <c r="AE141" s="132"/>
      <c r="AF141" s="132"/>
      <c r="AG141" s="132"/>
      <c r="AH141" s="132"/>
      <c r="AI141" s="132"/>
      <c r="AJ141" s="132"/>
      <c r="AK141" s="132"/>
      <c r="AL141" s="132"/>
      <c r="AM141" s="132"/>
      <c r="AN141" s="132"/>
      <c r="AO141" s="132"/>
      <c r="AP141" s="132"/>
      <c r="AQ141" s="132"/>
      <c r="AR141" s="132"/>
      <c r="AS141" s="132"/>
      <c r="AT141" s="132"/>
      <c r="AU141" s="132"/>
      <c r="AV141" s="132"/>
      <c r="AW141" s="132"/>
      <c r="AX141" s="132"/>
      <c r="AY141" s="132"/>
      <c r="AZ141" s="132"/>
      <c r="BA141" s="132"/>
      <c r="BB141" s="132"/>
      <c r="BC141" s="132"/>
      <c r="BD141" s="132"/>
      <c r="BE141" s="132"/>
      <c r="BF141" s="132"/>
      <c r="BG141" s="132"/>
      <c r="BH141" s="132"/>
      <c r="BI141" s="132"/>
      <c r="BJ141" s="132"/>
      <c r="BK141" s="132"/>
      <c r="BL141" s="132"/>
      <c r="BM141" s="132"/>
      <c r="BN141" s="132"/>
      <c r="BO141" s="132"/>
      <c r="BP141" s="132"/>
      <c r="BQ141" s="132"/>
      <c r="BR141" s="132"/>
      <c r="BS141" s="132"/>
      <c r="BT141" s="132"/>
      <c r="BU141" s="132"/>
      <c r="BV141" s="132"/>
      <c r="BW141" s="132"/>
      <c r="BX141" s="132"/>
      <c r="BY141" s="132"/>
      <c r="BZ141" s="132"/>
      <c r="CA141" s="132"/>
      <c r="CB141" s="132"/>
      <c r="CC141" s="132"/>
      <c r="CD141" s="132"/>
      <c r="CE141" s="132"/>
      <c r="CF141" s="132"/>
      <c r="CG141" s="132"/>
      <c r="CH141" s="132"/>
      <c r="CI141" s="132"/>
      <c r="CJ141" s="132"/>
      <c r="CK141" s="132"/>
      <c r="CL141" s="132"/>
      <c r="CM141" s="132"/>
      <c r="CN141" s="132"/>
      <c r="CO141" s="132"/>
      <c r="CP141" s="132"/>
      <c r="CQ141" s="132"/>
      <c r="CR141" s="132"/>
      <c r="CS141" s="132"/>
      <c r="CT141" s="132"/>
      <c r="CU141" s="132"/>
      <c r="CV141" s="132"/>
      <c r="CW141" s="132"/>
      <c r="CX141" s="132"/>
      <c r="CY141" s="132"/>
      <c r="CZ141" s="132"/>
      <c r="DA141" s="132"/>
      <c r="DB141" s="132"/>
      <c r="DC141" s="132"/>
      <c r="DD141" s="132"/>
      <c r="DE141" s="132"/>
      <c r="DF141" s="132"/>
      <c r="DG141" s="132"/>
      <c r="DH141" s="132"/>
      <c r="DI141" s="132"/>
      <c r="DJ141" s="132"/>
      <c r="DK141" s="132"/>
      <c r="DL141" s="132"/>
      <c r="DM141" s="132"/>
      <c r="DN141" s="132"/>
      <c r="DO141" s="132"/>
      <c r="DP141" s="132"/>
      <c r="DQ141" s="132"/>
      <c r="DR141" s="132"/>
      <c r="DS141" s="132"/>
      <c r="DT141" s="132"/>
      <c r="DU141" s="132"/>
      <c r="DV141" s="132"/>
      <c r="DW141" s="132"/>
      <c r="DX141" s="132"/>
      <c r="DY141" s="132"/>
      <c r="DZ141" s="132"/>
      <c r="EA141" s="132"/>
      <c r="EB141" s="132"/>
      <c r="EC141" s="132"/>
      <c r="ED141" s="182" t="str">
        <f t="shared" si="2"/>
        <v>xxxxxxxxxxxxxxxxxxxxxxxxxxxxxxxxxxxxxxxxxxxxxxxxxxxxxxxxxxxxxxxxxxxxxxxxxxxxxxxxxxxxxxxxxxxxxxxxxxxxxxxxxxxxxxxxxxxxxxxxxxxxxxxx</v>
      </c>
    </row>
    <row r="142" spans="1:134" x14ac:dyDescent="0.25">
      <c r="A142" s="704"/>
      <c r="B142" s="5"/>
      <c r="C142" s="874"/>
      <c r="D142" s="874"/>
      <c r="E142" s="874"/>
      <c r="F142" s="874"/>
      <c r="G142" s="132"/>
      <c r="H142" s="132"/>
      <c r="I142" s="132"/>
      <c r="J142" s="132"/>
      <c r="K142" s="132"/>
      <c r="L142" s="132"/>
      <c r="M142" s="132"/>
      <c r="N142" s="132"/>
      <c r="O142" s="132"/>
      <c r="P142" s="132"/>
      <c r="Q142" s="132"/>
      <c r="R142" s="132"/>
      <c r="S142" s="132"/>
      <c r="T142" s="132"/>
      <c r="U142" s="132"/>
      <c r="V142" s="132"/>
      <c r="W142" s="132"/>
      <c r="X142" s="132"/>
      <c r="Y142" s="132"/>
      <c r="Z142" s="132"/>
      <c r="AA142" s="132"/>
      <c r="AB142" s="132"/>
      <c r="AC142" s="132"/>
      <c r="AD142" s="132"/>
      <c r="AE142" s="132"/>
      <c r="AF142" s="132"/>
      <c r="AG142" s="132"/>
      <c r="AH142" s="132"/>
      <c r="AI142" s="132"/>
      <c r="AJ142" s="132"/>
      <c r="AK142" s="132"/>
      <c r="AL142" s="132"/>
      <c r="AM142" s="132"/>
      <c r="AN142" s="132"/>
      <c r="AO142" s="132"/>
      <c r="AP142" s="132"/>
      <c r="AQ142" s="132"/>
      <c r="AR142" s="132"/>
      <c r="AS142" s="132"/>
      <c r="AT142" s="132"/>
      <c r="AU142" s="132"/>
      <c r="AV142" s="132"/>
      <c r="AW142" s="132"/>
      <c r="AX142" s="132"/>
      <c r="AY142" s="132"/>
      <c r="AZ142" s="132"/>
      <c r="BA142" s="132"/>
      <c r="BB142" s="132"/>
      <c r="BC142" s="132"/>
      <c r="BD142" s="132"/>
      <c r="BE142" s="132"/>
      <c r="BF142" s="132"/>
      <c r="BG142" s="132"/>
      <c r="BH142" s="132"/>
      <c r="BI142" s="132"/>
      <c r="BJ142" s="132"/>
      <c r="BK142" s="132"/>
      <c r="BL142" s="132"/>
      <c r="BM142" s="132"/>
      <c r="BN142" s="132"/>
      <c r="BO142" s="132"/>
      <c r="BP142" s="132"/>
      <c r="BQ142" s="132"/>
      <c r="BR142" s="132"/>
      <c r="BS142" s="132"/>
      <c r="BT142" s="132"/>
      <c r="BU142" s="132"/>
      <c r="BV142" s="132"/>
      <c r="BW142" s="132"/>
      <c r="BX142" s="132"/>
      <c r="BY142" s="132"/>
      <c r="BZ142" s="132"/>
      <c r="CA142" s="132"/>
      <c r="CB142" s="132"/>
      <c r="CC142" s="132"/>
      <c r="CD142" s="132"/>
      <c r="CE142" s="132"/>
      <c r="CF142" s="132"/>
      <c r="CG142" s="132"/>
      <c r="CH142" s="132"/>
      <c r="CI142" s="132"/>
      <c r="CJ142" s="132"/>
      <c r="CK142" s="132"/>
      <c r="CL142" s="132"/>
      <c r="CM142" s="132"/>
      <c r="CN142" s="132"/>
      <c r="CO142" s="132"/>
      <c r="CP142" s="132"/>
      <c r="CQ142" s="132"/>
      <c r="CR142" s="132"/>
      <c r="CS142" s="132"/>
      <c r="CT142" s="132"/>
      <c r="CU142" s="132"/>
      <c r="CV142" s="132"/>
      <c r="CW142" s="132"/>
      <c r="CX142" s="132"/>
      <c r="CY142" s="132"/>
      <c r="CZ142" s="132"/>
      <c r="DA142" s="132"/>
      <c r="DB142" s="132"/>
      <c r="DC142" s="132"/>
      <c r="DD142" s="132"/>
      <c r="DE142" s="132"/>
      <c r="DF142" s="132"/>
      <c r="DG142" s="132"/>
      <c r="DH142" s="132"/>
      <c r="DI142" s="132"/>
      <c r="DJ142" s="132"/>
      <c r="DK142" s="132"/>
      <c r="DL142" s="132"/>
      <c r="DM142" s="132"/>
      <c r="DN142" s="132"/>
      <c r="DO142" s="132"/>
      <c r="DP142" s="132"/>
      <c r="DQ142" s="132"/>
      <c r="DR142" s="132"/>
      <c r="DS142" s="132"/>
      <c r="DT142" s="132"/>
      <c r="DU142" s="132"/>
      <c r="DV142" s="132"/>
      <c r="DW142" s="132"/>
      <c r="DX142" s="132"/>
      <c r="DY142" s="132"/>
      <c r="DZ142" s="132"/>
      <c r="EA142" s="132"/>
      <c r="EB142" s="132"/>
      <c r="EC142" s="132"/>
      <c r="ED142" s="182" t="str">
        <f t="shared" si="2"/>
        <v>xxxxxxxxxxxxxxxxxxxxxxxxxxxxxxxxxxxxxxxxxxxxxxxxxxxxxxxxxxxxxxxxxxxxxxxxxxxxxxxxxxxxxxxxxxxxxxxxxxxxxxxxxxxxxxxxxxxxxxxxxxxxxxxx</v>
      </c>
    </row>
    <row r="143" spans="1:134" ht="13" x14ac:dyDescent="0.3">
      <c r="A143" s="230"/>
      <c r="B143" s="232" t="s">
        <v>232</v>
      </c>
      <c r="C143" s="877"/>
      <c r="D143" s="877"/>
      <c r="E143" s="877"/>
      <c r="F143" s="877"/>
      <c r="G143" s="616"/>
      <c r="H143" s="616"/>
      <c r="I143" s="616"/>
      <c r="J143" s="616"/>
      <c r="K143" s="616"/>
      <c r="L143" s="616"/>
      <c r="M143" s="616"/>
      <c r="N143" s="616"/>
      <c r="O143" s="616"/>
      <c r="P143" s="616"/>
      <c r="Q143" s="616"/>
      <c r="R143" s="616"/>
      <c r="S143" s="616"/>
      <c r="T143" s="616"/>
      <c r="U143" s="616"/>
      <c r="V143" s="616"/>
      <c r="W143" s="616"/>
      <c r="X143" s="616"/>
      <c r="Y143" s="616"/>
      <c r="Z143" s="616"/>
      <c r="AA143" s="616"/>
      <c r="AB143" s="616"/>
      <c r="AC143" s="616"/>
      <c r="AD143" s="616"/>
      <c r="AE143" s="616"/>
      <c r="AF143" s="616"/>
      <c r="AG143" s="616"/>
      <c r="AH143" s="616"/>
      <c r="AI143" s="616"/>
      <c r="AJ143" s="616"/>
      <c r="AK143" s="616"/>
      <c r="AL143" s="616"/>
      <c r="AM143" s="616"/>
      <c r="AN143" s="616"/>
      <c r="AO143" s="616"/>
      <c r="AP143" s="616"/>
      <c r="AQ143" s="616"/>
      <c r="AR143" s="616"/>
      <c r="AS143" s="616"/>
      <c r="AT143" s="616"/>
      <c r="AU143" s="616"/>
      <c r="AV143" s="616"/>
      <c r="AW143" s="616"/>
      <c r="AX143" s="616"/>
      <c r="AY143" s="616"/>
      <c r="AZ143" s="616"/>
      <c r="BA143" s="616"/>
      <c r="BB143" s="616"/>
      <c r="BC143" s="616"/>
      <c r="BD143" s="616"/>
      <c r="BE143" s="616"/>
      <c r="BF143" s="616"/>
      <c r="BG143" s="616"/>
      <c r="BH143" s="616"/>
      <c r="BI143" s="616"/>
      <c r="BJ143" s="616"/>
      <c r="BK143" s="616"/>
      <c r="BL143" s="616"/>
      <c r="BM143" s="616"/>
      <c r="BN143" s="616"/>
      <c r="BO143" s="616"/>
      <c r="BP143" s="616"/>
      <c r="BQ143" s="616"/>
      <c r="BR143" s="616"/>
      <c r="BS143" s="616"/>
      <c r="BT143" s="616"/>
      <c r="BU143" s="616"/>
      <c r="BV143" s="616"/>
      <c r="BW143" s="616"/>
      <c r="BX143" s="616"/>
      <c r="BY143" s="616"/>
      <c r="BZ143" s="616"/>
      <c r="CA143" s="616"/>
      <c r="CB143" s="616"/>
      <c r="CC143" s="616"/>
      <c r="CD143" s="616"/>
      <c r="CE143" s="616"/>
      <c r="CF143" s="616"/>
      <c r="CG143" s="616"/>
      <c r="CH143" s="616"/>
      <c r="CI143" s="616"/>
      <c r="CJ143" s="616"/>
      <c r="CK143" s="616"/>
      <c r="CL143" s="616"/>
      <c r="CM143" s="616"/>
      <c r="CN143" s="616"/>
      <c r="CO143" s="616"/>
      <c r="CP143" s="616"/>
      <c r="CQ143" s="616"/>
      <c r="CR143" s="616"/>
      <c r="CS143" s="616"/>
      <c r="CT143" s="616"/>
      <c r="CU143" s="616"/>
      <c r="CV143" s="616"/>
      <c r="CW143" s="616"/>
      <c r="CX143" s="616"/>
      <c r="CY143" s="616"/>
      <c r="CZ143" s="616"/>
      <c r="DA143" s="616"/>
      <c r="DB143" s="616"/>
      <c r="DC143" s="616"/>
      <c r="DD143" s="616"/>
      <c r="DE143" s="616"/>
      <c r="DF143" s="616"/>
      <c r="DG143" s="616"/>
      <c r="DH143" s="616"/>
      <c r="DI143" s="616"/>
      <c r="DJ143" s="616"/>
      <c r="DK143" s="616"/>
      <c r="DL143" s="616"/>
      <c r="DM143" s="616"/>
      <c r="DN143" s="616"/>
      <c r="DO143" s="616"/>
      <c r="DP143" s="616"/>
      <c r="DQ143" s="616"/>
      <c r="DR143" s="616"/>
      <c r="DS143" s="616"/>
      <c r="DT143" s="616"/>
      <c r="DU143" s="616"/>
      <c r="DV143" s="616"/>
      <c r="DW143" s="616"/>
      <c r="DX143" s="616"/>
      <c r="DY143" s="616"/>
      <c r="DZ143" s="616"/>
      <c r="EA143" s="616"/>
      <c r="EB143" s="616"/>
      <c r="EC143" s="616"/>
      <c r="ED143" s="182" t="str">
        <f t="shared" si="2"/>
        <v>xxxxxxxxxxxxxxxxxxxxxxxxxxxxxxxxxxxxxxxxxxxxxxxxxxxxxxxxxxxxxxxxxxxxxxxxxxxxxxxxxxxxxxxxxxxxxxxxxxxxxxxxxxxxxxxxxxxxxxxxxxxxxxxx</v>
      </c>
    </row>
    <row r="144" spans="1:134" ht="13" x14ac:dyDescent="0.3">
      <c r="A144" s="704"/>
      <c r="B144" s="561" t="s">
        <v>213</v>
      </c>
      <c r="C144" s="874"/>
      <c r="D144" s="874"/>
      <c r="E144" s="874"/>
      <c r="F144" s="874"/>
      <c r="G144" s="613"/>
      <c r="H144" s="613"/>
      <c r="I144" s="613"/>
      <c r="J144" s="613"/>
      <c r="K144" s="613"/>
      <c r="L144" s="613"/>
      <c r="M144" s="613"/>
      <c r="N144" s="613"/>
      <c r="O144" s="613"/>
      <c r="P144" s="613"/>
      <c r="Q144" s="613"/>
      <c r="R144" s="613"/>
      <c r="S144" s="613"/>
      <c r="T144" s="613"/>
      <c r="U144" s="613"/>
      <c r="V144" s="613"/>
      <c r="W144" s="613"/>
      <c r="X144" s="613"/>
      <c r="Y144" s="613"/>
      <c r="Z144" s="613"/>
      <c r="AA144" s="613"/>
      <c r="AB144" s="613"/>
      <c r="AC144" s="613"/>
      <c r="AD144" s="613"/>
      <c r="AE144" s="613"/>
      <c r="AF144" s="613"/>
      <c r="AG144" s="613"/>
      <c r="AH144" s="613"/>
      <c r="AI144" s="613"/>
      <c r="AJ144" s="613"/>
      <c r="AK144" s="613"/>
      <c r="AL144" s="613"/>
      <c r="AM144" s="613"/>
      <c r="AN144" s="613"/>
      <c r="AO144" s="613"/>
      <c r="AP144" s="613"/>
      <c r="AQ144" s="613"/>
      <c r="AR144" s="613"/>
      <c r="AS144" s="613"/>
      <c r="AT144" s="613"/>
      <c r="AU144" s="613"/>
      <c r="AV144" s="613"/>
      <c r="AW144" s="613"/>
      <c r="AX144" s="613"/>
      <c r="AY144" s="613"/>
      <c r="AZ144" s="613"/>
      <c r="BA144" s="613"/>
      <c r="BB144" s="613"/>
      <c r="BC144" s="613"/>
      <c r="BD144" s="613"/>
      <c r="BE144" s="613"/>
      <c r="BF144" s="613"/>
      <c r="BG144" s="613"/>
      <c r="BH144" s="613"/>
      <c r="BI144" s="613"/>
      <c r="BJ144" s="613"/>
      <c r="BK144" s="613"/>
      <c r="BL144" s="613"/>
      <c r="BM144" s="613"/>
      <c r="BN144" s="613"/>
      <c r="BO144" s="613"/>
      <c r="BP144" s="613"/>
      <c r="BQ144" s="613"/>
      <c r="BR144" s="613"/>
      <c r="BS144" s="613"/>
      <c r="BT144" s="613"/>
      <c r="BU144" s="613"/>
      <c r="BV144" s="613"/>
      <c r="BW144" s="613"/>
      <c r="BX144" s="613"/>
      <c r="BY144" s="613"/>
      <c r="BZ144" s="613"/>
      <c r="CA144" s="613"/>
      <c r="CB144" s="613"/>
      <c r="CC144" s="613"/>
      <c r="CD144" s="613"/>
      <c r="CE144" s="613"/>
      <c r="CF144" s="613"/>
      <c r="CG144" s="613"/>
      <c r="CH144" s="613"/>
      <c r="CI144" s="613"/>
      <c r="CJ144" s="613"/>
      <c r="CK144" s="613"/>
      <c r="CL144" s="613"/>
      <c r="CM144" s="613"/>
      <c r="CN144" s="613"/>
      <c r="CO144" s="613"/>
      <c r="CP144" s="613"/>
      <c r="CQ144" s="613"/>
      <c r="CR144" s="613"/>
      <c r="CS144" s="613"/>
      <c r="CT144" s="613"/>
      <c r="CU144" s="613"/>
      <c r="CV144" s="613"/>
      <c r="CW144" s="613"/>
      <c r="CX144" s="613"/>
      <c r="CY144" s="613"/>
      <c r="CZ144" s="613"/>
      <c r="DA144" s="613"/>
      <c r="DB144" s="613"/>
      <c r="DC144" s="613"/>
      <c r="DD144" s="613"/>
      <c r="DE144" s="613"/>
      <c r="DF144" s="613"/>
      <c r="DG144" s="613"/>
      <c r="DH144" s="613"/>
      <c r="DI144" s="613"/>
      <c r="DJ144" s="613"/>
      <c r="DK144" s="613"/>
      <c r="DL144" s="613"/>
      <c r="DM144" s="613"/>
      <c r="DN144" s="613"/>
      <c r="DO144" s="613"/>
      <c r="DP144" s="613"/>
      <c r="DQ144" s="613"/>
      <c r="DR144" s="613"/>
      <c r="DS144" s="613"/>
      <c r="DT144" s="613"/>
      <c r="DU144" s="613"/>
      <c r="DV144" s="613"/>
      <c r="DW144" s="613"/>
      <c r="DX144" s="613"/>
      <c r="DY144" s="613"/>
      <c r="DZ144" s="613"/>
      <c r="EA144" s="613"/>
      <c r="EB144" s="613"/>
      <c r="EC144" s="613"/>
      <c r="ED144" s="182" t="str">
        <f t="shared" si="2"/>
        <v>xxxxxxxxxxxxxxxxxxxxxxxxxxxxxxxxxxxxxxxxxxxxxxxxxxxxxxxxxxxxxxxxxxxxxxxxxxxxxxxxxxxxxxxxxxxxxxxxxxxxxxxxxxxxxxxxxxxxxxxxxxxxxxxx</v>
      </c>
    </row>
    <row r="145" spans="1:134" x14ac:dyDescent="0.25">
      <c r="A145" s="704">
        <v>5770</v>
      </c>
      <c r="B145" s="227" t="s">
        <v>233</v>
      </c>
      <c r="C145" s="874">
        <f>SUMPRODUCT(SUMIF('Subsidiary Trial Balance Input'!$A:$A,'Subsidiary TB Converter'!$G145:$EC145,'Subsidiary Trial Balance Input'!C:C))</f>
        <v>0</v>
      </c>
      <c r="D145" s="874">
        <f>SUMPRODUCT(SUMIF('Subsidiary Trial Balance Input'!$A:$A,'Subsidiary TB Converter'!$G145:$EC145,'Subsidiary Trial Balance Input'!D:D))</f>
        <v>0</v>
      </c>
      <c r="E145" s="874">
        <f>SUMPRODUCT(SUMIF('Subsidiary Trial Balance Input'!$A:$A,'Subsidiary TB Converter'!$G145:$EC145,'Subsidiary Trial Balance Input'!E:E))</f>
        <v>0</v>
      </c>
      <c r="F145" s="874">
        <f>SUMPRODUCT(SUMIF('Subsidiary Trial Balance Input'!$A:$A,'Subsidiary TB Converter'!$G145:$EC145,'Subsidiary Trial Balance Input'!F:F))</f>
        <v>0</v>
      </c>
      <c r="G145" s="132"/>
      <c r="H145" s="132"/>
      <c r="I145" s="132"/>
      <c r="J145" s="132"/>
      <c r="K145" s="132"/>
      <c r="L145" s="132"/>
      <c r="M145" s="132"/>
      <c r="N145" s="132"/>
      <c r="O145" s="132"/>
      <c r="P145" s="132"/>
      <c r="Q145" s="132"/>
      <c r="R145" s="132"/>
      <c r="S145" s="132"/>
      <c r="T145" s="132"/>
      <c r="U145" s="132"/>
      <c r="V145" s="132"/>
      <c r="W145" s="132"/>
      <c r="X145" s="132"/>
      <c r="Y145" s="132"/>
      <c r="Z145" s="132"/>
      <c r="AA145" s="132"/>
      <c r="AB145" s="132"/>
      <c r="AC145" s="132"/>
      <c r="AD145" s="132"/>
      <c r="AE145" s="132"/>
      <c r="AF145" s="132"/>
      <c r="AG145" s="132"/>
      <c r="AH145" s="132"/>
      <c r="AI145" s="132"/>
      <c r="AJ145" s="132"/>
      <c r="AK145" s="132"/>
      <c r="AL145" s="132"/>
      <c r="AM145" s="132"/>
      <c r="AN145" s="132"/>
      <c r="AO145" s="132"/>
      <c r="AP145" s="132"/>
      <c r="AQ145" s="132"/>
      <c r="AR145" s="132"/>
      <c r="AS145" s="132"/>
      <c r="AT145" s="132"/>
      <c r="AU145" s="132"/>
      <c r="AV145" s="132"/>
      <c r="AW145" s="132"/>
      <c r="AX145" s="132"/>
      <c r="AY145" s="132"/>
      <c r="AZ145" s="132"/>
      <c r="BA145" s="132"/>
      <c r="BB145" s="132"/>
      <c r="BC145" s="132"/>
      <c r="BD145" s="132"/>
      <c r="BE145" s="132"/>
      <c r="BF145" s="132"/>
      <c r="BG145" s="132"/>
      <c r="BH145" s="132"/>
      <c r="BI145" s="132"/>
      <c r="BJ145" s="132"/>
      <c r="BK145" s="132"/>
      <c r="BL145" s="132"/>
      <c r="BM145" s="132"/>
      <c r="BN145" s="132"/>
      <c r="BO145" s="132"/>
      <c r="BP145" s="132"/>
      <c r="BQ145" s="132"/>
      <c r="BR145" s="132"/>
      <c r="BS145" s="132"/>
      <c r="BT145" s="132"/>
      <c r="BU145" s="132"/>
      <c r="BV145" s="132"/>
      <c r="BW145" s="132"/>
      <c r="BX145" s="132"/>
      <c r="BY145" s="132"/>
      <c r="BZ145" s="132"/>
      <c r="CA145" s="132"/>
      <c r="CB145" s="132"/>
      <c r="CC145" s="132"/>
      <c r="CD145" s="132"/>
      <c r="CE145" s="132"/>
      <c r="CF145" s="132"/>
      <c r="CG145" s="132"/>
      <c r="CH145" s="132"/>
      <c r="CI145" s="132"/>
      <c r="CJ145" s="132"/>
      <c r="CK145" s="132"/>
      <c r="CL145" s="132"/>
      <c r="CM145" s="132"/>
      <c r="CN145" s="132"/>
      <c r="CO145" s="132"/>
      <c r="CP145" s="132"/>
      <c r="CQ145" s="132"/>
      <c r="CR145" s="132"/>
      <c r="CS145" s="132"/>
      <c r="CT145" s="132"/>
      <c r="CU145" s="132"/>
      <c r="CV145" s="132"/>
      <c r="CW145" s="132"/>
      <c r="CX145" s="132"/>
      <c r="CY145" s="132"/>
      <c r="CZ145" s="132"/>
      <c r="DA145" s="132"/>
      <c r="DB145" s="132"/>
      <c r="DC145" s="132"/>
      <c r="DD145" s="132"/>
      <c r="DE145" s="132"/>
      <c r="DF145" s="132"/>
      <c r="DG145" s="132"/>
      <c r="DH145" s="132"/>
      <c r="DI145" s="132"/>
      <c r="DJ145" s="132"/>
      <c r="DK145" s="132"/>
      <c r="DL145" s="132"/>
      <c r="DM145" s="132"/>
      <c r="DN145" s="132"/>
      <c r="DO145" s="132"/>
      <c r="DP145" s="132"/>
      <c r="DQ145" s="132"/>
      <c r="DR145" s="132"/>
      <c r="DS145" s="132"/>
      <c r="DT145" s="132"/>
      <c r="DU145" s="132"/>
      <c r="DV145" s="132"/>
      <c r="DW145" s="132"/>
      <c r="DX145" s="132"/>
      <c r="DY145" s="132"/>
      <c r="DZ145" s="132"/>
      <c r="EA145" s="132"/>
      <c r="EB145" s="132"/>
      <c r="EC145" s="132"/>
      <c r="ED145" s="182" t="str">
        <f t="shared" si="2"/>
        <v>xxxxxxxxxxxxxxxxxxxxxxxxxxxxxxxxxxxxxxxxxxxxxxxxxxxxxxxxxxxxxxxxxxxxxxxxxxxxxxxxxxxxxxxxxxxxxxxxxxxxxxxxxxxxxxxxxxxxxxxxxxxxxxxx</v>
      </c>
    </row>
    <row r="146" spans="1:134" x14ac:dyDescent="0.25">
      <c r="A146" s="704">
        <v>5762</v>
      </c>
      <c r="B146" s="578" t="s">
        <v>207</v>
      </c>
      <c r="C146" s="874">
        <f>SUMPRODUCT(SUMIF('Subsidiary Trial Balance Input'!$A:$A,'Subsidiary TB Converter'!$G146:$EC146,'Subsidiary Trial Balance Input'!C:C))</f>
        <v>0</v>
      </c>
      <c r="D146" s="874">
        <f>SUMPRODUCT(SUMIF('Subsidiary Trial Balance Input'!$A:$A,'Subsidiary TB Converter'!$G146:$EC146,'Subsidiary Trial Balance Input'!D:D))</f>
        <v>0</v>
      </c>
      <c r="E146" s="874">
        <f>SUMPRODUCT(SUMIF('Subsidiary Trial Balance Input'!$A:$A,'Subsidiary TB Converter'!$G146:$EC146,'Subsidiary Trial Balance Input'!E:E))</f>
        <v>0</v>
      </c>
      <c r="F146" s="874">
        <f>SUMPRODUCT(SUMIF('Subsidiary Trial Balance Input'!$A:$A,'Subsidiary TB Converter'!$G146:$EC146,'Subsidiary Trial Balance Input'!F:F))</f>
        <v>0</v>
      </c>
      <c r="G146" s="670"/>
      <c r="H146" s="670"/>
      <c r="I146" s="670"/>
      <c r="J146" s="670"/>
      <c r="K146" s="670"/>
      <c r="L146" s="670"/>
      <c r="M146" s="670"/>
      <c r="N146" s="670"/>
      <c r="O146" s="670"/>
      <c r="P146" s="629"/>
      <c r="Q146" s="629"/>
      <c r="R146" s="629"/>
      <c r="S146" s="629"/>
      <c r="T146" s="629"/>
      <c r="U146" s="629"/>
      <c r="V146" s="629"/>
      <c r="W146" s="629"/>
      <c r="X146" s="629"/>
      <c r="Y146" s="629"/>
      <c r="Z146" s="629"/>
      <c r="AA146" s="629"/>
      <c r="AB146" s="629"/>
      <c r="AC146" s="629"/>
      <c r="AD146" s="629"/>
      <c r="AE146" s="629"/>
      <c r="AF146" s="629"/>
      <c r="AG146" s="629"/>
      <c r="AH146" s="629"/>
      <c r="AI146" s="629"/>
      <c r="AJ146" s="629"/>
      <c r="AK146" s="629"/>
      <c r="AL146" s="629"/>
      <c r="AM146" s="629"/>
      <c r="AN146" s="629"/>
      <c r="AO146" s="629"/>
      <c r="AP146" s="629"/>
      <c r="AQ146" s="629"/>
      <c r="AR146" s="629"/>
      <c r="AS146" s="629"/>
      <c r="AT146" s="629"/>
      <c r="AU146" s="629"/>
      <c r="AV146" s="629"/>
      <c r="AW146" s="629"/>
      <c r="AX146" s="629"/>
      <c r="AY146" s="629"/>
      <c r="AZ146" s="629"/>
      <c r="BA146" s="629"/>
      <c r="BB146" s="629"/>
      <c r="BC146" s="629"/>
      <c r="BD146" s="629"/>
      <c r="BE146" s="629"/>
      <c r="BF146" s="629"/>
      <c r="BG146" s="629"/>
      <c r="BH146" s="629"/>
      <c r="BI146" s="629"/>
      <c r="BJ146" s="629"/>
      <c r="BK146" s="629"/>
      <c r="BL146" s="629"/>
      <c r="BM146" s="629"/>
      <c r="BN146" s="629"/>
      <c r="BO146" s="629"/>
      <c r="BP146" s="629"/>
      <c r="BQ146" s="629"/>
      <c r="BR146" s="629"/>
      <c r="BS146" s="629"/>
      <c r="BT146" s="629"/>
      <c r="BU146" s="629"/>
      <c r="BV146" s="629"/>
      <c r="BW146" s="629"/>
      <c r="BX146" s="629"/>
      <c r="BY146" s="629"/>
      <c r="BZ146" s="629"/>
      <c r="CA146" s="629"/>
      <c r="CB146" s="629"/>
      <c r="CC146" s="629"/>
      <c r="CD146" s="629"/>
      <c r="CE146" s="629"/>
      <c r="CF146" s="629"/>
      <c r="CG146" s="629"/>
      <c r="CH146" s="629"/>
      <c r="CI146" s="629"/>
      <c r="CJ146" s="629"/>
      <c r="CK146" s="629"/>
      <c r="CL146" s="629"/>
      <c r="CM146" s="629"/>
      <c r="CN146" s="629"/>
      <c r="CO146" s="629"/>
      <c r="CP146" s="629"/>
      <c r="CQ146" s="629"/>
      <c r="CR146" s="629"/>
      <c r="CS146" s="629"/>
      <c r="CT146" s="629"/>
      <c r="CU146" s="629"/>
      <c r="CV146" s="629"/>
      <c r="CW146" s="629"/>
      <c r="CX146" s="629"/>
      <c r="CY146" s="629"/>
      <c r="CZ146" s="629"/>
      <c r="DA146" s="629"/>
      <c r="DB146" s="629"/>
      <c r="DC146" s="629"/>
      <c r="DD146" s="629"/>
      <c r="DE146" s="629"/>
      <c r="DF146" s="629"/>
      <c r="DG146" s="629"/>
      <c r="DH146" s="629"/>
      <c r="DI146" s="629"/>
      <c r="DJ146" s="629"/>
      <c r="DK146" s="629"/>
      <c r="DL146" s="629"/>
      <c r="DM146" s="629"/>
      <c r="DN146" s="629"/>
      <c r="DO146" s="629"/>
      <c r="DP146" s="629"/>
      <c r="DQ146" s="629"/>
      <c r="DR146" s="629"/>
      <c r="DS146" s="629"/>
      <c r="DT146" s="629"/>
      <c r="DU146" s="629"/>
      <c r="DV146" s="629"/>
      <c r="DW146" s="629"/>
      <c r="DX146" s="629"/>
      <c r="DY146" s="629"/>
      <c r="DZ146" s="629"/>
      <c r="EA146" s="629"/>
      <c r="EB146" s="629"/>
      <c r="EC146" s="629"/>
      <c r="ED146" s="182" t="str">
        <f t="shared" si="2"/>
        <v>xxxxxxxxxxxxxxxxxxxxxxxxxxxxxxxxxxxxxxxxxxxxxxxxxxxxxxxxxxxxxxxxxxxxxxxxxxxxxxxxxxxxxxxxxxxxxxxxxxxxxxxxxxxxxxxxxxxxxxxxxxxxxxxx</v>
      </c>
    </row>
    <row r="147" spans="1:134" ht="13" x14ac:dyDescent="0.25">
      <c r="A147" s="704">
        <v>5602</v>
      </c>
      <c r="B147" s="578" t="s">
        <v>234</v>
      </c>
      <c r="C147" s="874">
        <f>SUMPRODUCT(SUMIF('Subsidiary Trial Balance Input'!$A:$A,'Subsidiary TB Converter'!$G147:$EC147,'Subsidiary Trial Balance Input'!C:C))</f>
        <v>0</v>
      </c>
      <c r="D147" s="874">
        <f>SUMPRODUCT(SUMIF('Subsidiary Trial Balance Input'!$A:$A,'Subsidiary TB Converter'!$G147:$EC147,'Subsidiary Trial Balance Input'!D:D))</f>
        <v>0</v>
      </c>
      <c r="E147" s="874">
        <f>SUMPRODUCT(SUMIF('Subsidiary Trial Balance Input'!$A:$A,'Subsidiary TB Converter'!$G147:$EC147,'Subsidiary Trial Balance Input'!E:E))</f>
        <v>0</v>
      </c>
      <c r="F147" s="874">
        <f>SUMPRODUCT(SUMIF('Subsidiary Trial Balance Input'!$A:$A,'Subsidiary TB Converter'!$G147:$EC147,'Subsidiary Trial Balance Input'!F:F))</f>
        <v>0</v>
      </c>
      <c r="G147" s="132"/>
      <c r="H147" s="132"/>
      <c r="I147" s="132"/>
      <c r="J147" s="613"/>
      <c r="K147" s="613"/>
      <c r="L147" s="613"/>
      <c r="M147" s="613"/>
      <c r="N147" s="613"/>
      <c r="O147" s="613"/>
      <c r="P147" s="629"/>
      <c r="Q147" s="629"/>
      <c r="R147" s="629"/>
      <c r="S147" s="629"/>
      <c r="T147" s="629"/>
      <c r="U147" s="629"/>
      <c r="V147" s="629"/>
      <c r="W147" s="629"/>
      <c r="X147" s="629"/>
      <c r="Y147" s="629"/>
      <c r="Z147" s="629"/>
      <c r="AA147" s="629"/>
      <c r="AB147" s="629"/>
      <c r="AC147" s="629"/>
      <c r="AD147" s="629"/>
      <c r="AE147" s="629"/>
      <c r="AF147" s="629"/>
      <c r="AG147" s="629"/>
      <c r="AH147" s="629"/>
      <c r="AI147" s="629"/>
      <c r="AJ147" s="629"/>
      <c r="AK147" s="629"/>
      <c r="AL147" s="629"/>
      <c r="AM147" s="629"/>
      <c r="AN147" s="629"/>
      <c r="AO147" s="629"/>
      <c r="AP147" s="629"/>
      <c r="AQ147" s="629"/>
      <c r="AR147" s="629"/>
      <c r="AS147" s="629"/>
      <c r="AT147" s="629"/>
      <c r="AU147" s="629"/>
      <c r="AV147" s="629"/>
      <c r="AW147" s="629"/>
      <c r="AX147" s="629"/>
      <c r="AY147" s="629"/>
      <c r="AZ147" s="629"/>
      <c r="BA147" s="629"/>
      <c r="BB147" s="629"/>
      <c r="BC147" s="629"/>
      <c r="BD147" s="629"/>
      <c r="BE147" s="629"/>
      <c r="BF147" s="629"/>
      <c r="BG147" s="629"/>
      <c r="BH147" s="629"/>
      <c r="BI147" s="629"/>
      <c r="BJ147" s="629"/>
      <c r="BK147" s="629"/>
      <c r="BL147" s="629"/>
      <c r="BM147" s="629"/>
      <c r="BN147" s="629"/>
      <c r="BO147" s="629"/>
      <c r="BP147" s="629"/>
      <c r="BQ147" s="629"/>
      <c r="BR147" s="629"/>
      <c r="BS147" s="629"/>
      <c r="BT147" s="629"/>
      <c r="BU147" s="629"/>
      <c r="BV147" s="629"/>
      <c r="BW147" s="629"/>
      <c r="BX147" s="629"/>
      <c r="BY147" s="629"/>
      <c r="BZ147" s="629"/>
      <c r="CA147" s="629"/>
      <c r="CB147" s="629"/>
      <c r="CC147" s="629"/>
      <c r="CD147" s="629"/>
      <c r="CE147" s="629"/>
      <c r="CF147" s="629"/>
      <c r="CG147" s="629"/>
      <c r="CH147" s="629"/>
      <c r="CI147" s="629"/>
      <c r="CJ147" s="629"/>
      <c r="CK147" s="629"/>
      <c r="CL147" s="629"/>
      <c r="CM147" s="629"/>
      <c r="CN147" s="629"/>
      <c r="CO147" s="629"/>
      <c r="CP147" s="629"/>
      <c r="CQ147" s="629"/>
      <c r="CR147" s="629"/>
      <c r="CS147" s="629"/>
      <c r="CT147" s="629"/>
      <c r="CU147" s="629"/>
      <c r="CV147" s="629"/>
      <c r="CW147" s="629"/>
      <c r="CX147" s="629"/>
      <c r="CY147" s="629"/>
      <c r="CZ147" s="629"/>
      <c r="DA147" s="629"/>
      <c r="DB147" s="629"/>
      <c r="DC147" s="629"/>
      <c r="DD147" s="629"/>
      <c r="DE147" s="629"/>
      <c r="DF147" s="629"/>
      <c r="DG147" s="629"/>
      <c r="DH147" s="629"/>
      <c r="DI147" s="629"/>
      <c r="DJ147" s="629"/>
      <c r="DK147" s="629"/>
      <c r="DL147" s="629"/>
      <c r="DM147" s="629"/>
      <c r="DN147" s="629"/>
      <c r="DO147" s="629"/>
      <c r="DP147" s="629"/>
      <c r="DQ147" s="629"/>
      <c r="DR147" s="629"/>
      <c r="DS147" s="629"/>
      <c r="DT147" s="629"/>
      <c r="DU147" s="629"/>
      <c r="DV147" s="629"/>
      <c r="DW147" s="629"/>
      <c r="DX147" s="629"/>
      <c r="DY147" s="629"/>
      <c r="DZ147" s="629"/>
      <c r="EA147" s="629"/>
      <c r="EB147" s="629"/>
      <c r="EC147" s="629"/>
      <c r="ED147" s="182" t="str">
        <f t="shared" si="2"/>
        <v>xxxxxxxxxxxxxxxxxxxxxxxxxxxxxxxxxxxxxxxxxxxxxxxxxxxxxxxxxxxxxxxxxxxxxxxxxxxxxxxxxxxxxxxxxxxxxxxxxxxxxxxxxxxxxxxxxxxxxxxxxxxxxxxx</v>
      </c>
    </row>
    <row r="148" spans="1:134" s="817" customFormat="1" ht="13" x14ac:dyDescent="0.25">
      <c r="A148" s="704">
        <v>5606</v>
      </c>
      <c r="B148" s="238" t="s">
        <v>209</v>
      </c>
      <c r="C148" s="876">
        <f>SUMPRODUCT(SUMIF('Subsidiary Trial Balance Input'!$A:$A,'Subsidiary TB Converter'!$G148:$EC148,'Subsidiary Trial Balance Input'!C:C))</f>
        <v>0</v>
      </c>
      <c r="D148" s="876">
        <f>SUMPRODUCT(SUMIF('Subsidiary Trial Balance Input'!$A:$A,'Subsidiary TB Converter'!$G148:$EC148,'Subsidiary Trial Balance Input'!D:D))</f>
        <v>0</v>
      </c>
      <c r="E148" s="876">
        <f>SUMPRODUCT(SUMIF('Subsidiary Trial Balance Input'!$A:$A,'Subsidiary TB Converter'!$G148:$EC148,'Subsidiary Trial Balance Input'!E:E))</f>
        <v>0</v>
      </c>
      <c r="F148" s="876">
        <f>SUMPRODUCT(SUMIF('Subsidiary Trial Balance Input'!$A:$A,'Subsidiary TB Converter'!$G148:$EC148,'Subsidiary Trial Balance Input'!F:F))</f>
        <v>0</v>
      </c>
      <c r="G148" s="860"/>
      <c r="H148" s="860"/>
      <c r="I148" s="860"/>
      <c r="J148" s="920"/>
      <c r="K148" s="920"/>
      <c r="L148" s="920"/>
      <c r="M148" s="920"/>
      <c r="N148" s="920"/>
      <c r="O148" s="920"/>
      <c r="P148" s="133"/>
      <c r="Q148" s="133"/>
      <c r="R148" s="133"/>
      <c r="S148" s="133"/>
      <c r="T148" s="133"/>
      <c r="U148" s="133"/>
      <c r="V148" s="133"/>
      <c r="W148" s="133"/>
      <c r="X148" s="133"/>
      <c r="Y148" s="133"/>
      <c r="Z148" s="133"/>
      <c r="AA148" s="133"/>
      <c r="AB148" s="133"/>
      <c r="AC148" s="133"/>
      <c r="AD148" s="133"/>
      <c r="AE148" s="133"/>
      <c r="AF148" s="133"/>
      <c r="AG148" s="133"/>
      <c r="AH148" s="133"/>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82" t="str">
        <f t="shared" si="2"/>
        <v>xxxxxxxxxxxxxxxxxxxxxxxxxxxxxxxxxxxxxxxxxxxxxxxxxxxxxxxxxxxxxxxxxxxxxxxxxxxxxxxxxxxxxxxxxxxxxxxxxxxxxxxxxxxxxxxxxxxxxxxxxxxxxxxx</v>
      </c>
    </row>
    <row r="149" spans="1:134" x14ac:dyDescent="0.25">
      <c r="A149" s="704">
        <v>5722</v>
      </c>
      <c r="B149" s="578" t="s">
        <v>210</v>
      </c>
      <c r="C149" s="874">
        <f>SUMPRODUCT(SUMIF('Subsidiary Trial Balance Input'!$A:$A,'Subsidiary TB Converter'!$G149:$EC149,'Subsidiary Trial Balance Input'!C:C))</f>
        <v>0</v>
      </c>
      <c r="D149" s="874">
        <f>SUMPRODUCT(SUMIF('Subsidiary Trial Balance Input'!$A:$A,'Subsidiary TB Converter'!$G149:$EC149,'Subsidiary Trial Balance Input'!D:D))</f>
        <v>0</v>
      </c>
      <c r="E149" s="874">
        <f>SUMPRODUCT(SUMIF('Subsidiary Trial Balance Input'!$A:$A,'Subsidiary TB Converter'!$G149:$EC149,'Subsidiary Trial Balance Input'!E:E))</f>
        <v>0</v>
      </c>
      <c r="F149" s="874">
        <f>SUMPRODUCT(SUMIF('Subsidiary Trial Balance Input'!$A:$A,'Subsidiary TB Converter'!$G149:$EC149,'Subsidiary Trial Balance Input'!F:F))</f>
        <v>0</v>
      </c>
      <c r="G149" s="132"/>
      <c r="H149" s="132"/>
      <c r="I149" s="132"/>
      <c r="J149" s="132"/>
      <c r="K149" s="132"/>
      <c r="L149" s="132"/>
      <c r="M149" s="132"/>
      <c r="N149" s="132"/>
      <c r="O149" s="132"/>
      <c r="P149" s="629"/>
      <c r="Q149" s="629"/>
      <c r="R149" s="629"/>
      <c r="S149" s="629"/>
      <c r="T149" s="629"/>
      <c r="U149" s="629"/>
      <c r="V149" s="629"/>
      <c r="W149" s="629"/>
      <c r="X149" s="629"/>
      <c r="Y149" s="629"/>
      <c r="Z149" s="629"/>
      <c r="AA149" s="629"/>
      <c r="AB149" s="629"/>
      <c r="AC149" s="629"/>
      <c r="AD149" s="629"/>
      <c r="AE149" s="629"/>
      <c r="AF149" s="629"/>
      <c r="AG149" s="629"/>
      <c r="AH149" s="629"/>
      <c r="AI149" s="629"/>
      <c r="AJ149" s="629"/>
      <c r="AK149" s="629"/>
      <c r="AL149" s="629"/>
      <c r="AM149" s="629"/>
      <c r="AN149" s="629"/>
      <c r="AO149" s="629"/>
      <c r="AP149" s="629"/>
      <c r="AQ149" s="629"/>
      <c r="AR149" s="629"/>
      <c r="AS149" s="629"/>
      <c r="AT149" s="629"/>
      <c r="AU149" s="629"/>
      <c r="AV149" s="629"/>
      <c r="AW149" s="629"/>
      <c r="AX149" s="629"/>
      <c r="AY149" s="629"/>
      <c r="AZ149" s="629"/>
      <c r="BA149" s="629"/>
      <c r="BB149" s="629"/>
      <c r="BC149" s="629"/>
      <c r="BD149" s="629"/>
      <c r="BE149" s="629"/>
      <c r="BF149" s="629"/>
      <c r="BG149" s="629"/>
      <c r="BH149" s="629"/>
      <c r="BI149" s="629"/>
      <c r="BJ149" s="629"/>
      <c r="BK149" s="629"/>
      <c r="BL149" s="629"/>
      <c r="BM149" s="629"/>
      <c r="BN149" s="629"/>
      <c r="BO149" s="629"/>
      <c r="BP149" s="629"/>
      <c r="BQ149" s="629"/>
      <c r="BR149" s="629"/>
      <c r="BS149" s="629"/>
      <c r="BT149" s="629"/>
      <c r="BU149" s="629"/>
      <c r="BV149" s="629"/>
      <c r="BW149" s="629"/>
      <c r="BX149" s="629"/>
      <c r="BY149" s="629"/>
      <c r="BZ149" s="629"/>
      <c r="CA149" s="629"/>
      <c r="CB149" s="629"/>
      <c r="CC149" s="629"/>
      <c r="CD149" s="629"/>
      <c r="CE149" s="629"/>
      <c r="CF149" s="629"/>
      <c r="CG149" s="629"/>
      <c r="CH149" s="629"/>
      <c r="CI149" s="629"/>
      <c r="CJ149" s="629"/>
      <c r="CK149" s="629"/>
      <c r="CL149" s="629"/>
      <c r="CM149" s="629"/>
      <c r="CN149" s="629"/>
      <c r="CO149" s="629"/>
      <c r="CP149" s="629"/>
      <c r="CQ149" s="629"/>
      <c r="CR149" s="629"/>
      <c r="CS149" s="629"/>
      <c r="CT149" s="629"/>
      <c r="CU149" s="629"/>
      <c r="CV149" s="629"/>
      <c r="CW149" s="629"/>
      <c r="CX149" s="629"/>
      <c r="CY149" s="629"/>
      <c r="CZ149" s="629"/>
      <c r="DA149" s="629"/>
      <c r="DB149" s="629"/>
      <c r="DC149" s="629"/>
      <c r="DD149" s="629"/>
      <c r="DE149" s="629"/>
      <c r="DF149" s="629"/>
      <c r="DG149" s="629"/>
      <c r="DH149" s="629"/>
      <c r="DI149" s="629"/>
      <c r="DJ149" s="629"/>
      <c r="DK149" s="629"/>
      <c r="DL149" s="629"/>
      <c r="DM149" s="629"/>
      <c r="DN149" s="629"/>
      <c r="DO149" s="629"/>
      <c r="DP149" s="629"/>
      <c r="DQ149" s="629"/>
      <c r="DR149" s="629"/>
      <c r="DS149" s="629"/>
      <c r="DT149" s="629"/>
      <c r="DU149" s="629"/>
      <c r="DV149" s="629"/>
      <c r="DW149" s="629"/>
      <c r="DX149" s="629"/>
      <c r="DY149" s="629"/>
      <c r="DZ149" s="629"/>
      <c r="EA149" s="629"/>
      <c r="EB149" s="629"/>
      <c r="EC149" s="629"/>
      <c r="ED149" s="182" t="str">
        <f t="shared" si="2"/>
        <v>xxxxxxxxxxxxxxxxxxxxxxxxxxxxxxxxxxxxxxxxxxxxxxxxxxxxxxxxxxxxxxxxxxxxxxxxxxxxxxxxxxxxxxxxxxxxxxxxxxxxxxxxxxxxxxxxxxxxxxxxxxxxxxxx</v>
      </c>
    </row>
    <row r="150" spans="1:134" x14ac:dyDescent="0.25">
      <c r="A150" s="704">
        <v>5712</v>
      </c>
      <c r="B150" s="227" t="s">
        <v>180</v>
      </c>
      <c r="C150" s="874">
        <f>SUMPRODUCT(SUMIF('Subsidiary Trial Balance Input'!$A:$A,'Subsidiary TB Converter'!$G150:$EC150,'Subsidiary Trial Balance Input'!C:C))</f>
        <v>0</v>
      </c>
      <c r="D150" s="874">
        <f>SUMPRODUCT(SUMIF('Subsidiary Trial Balance Input'!$A:$A,'Subsidiary TB Converter'!$G150:$EC150,'Subsidiary Trial Balance Input'!D:D))</f>
        <v>0</v>
      </c>
      <c r="E150" s="874">
        <f>SUMPRODUCT(SUMIF('Subsidiary Trial Balance Input'!$A:$A,'Subsidiary TB Converter'!$G150:$EC150,'Subsidiary Trial Balance Input'!E:E))</f>
        <v>0</v>
      </c>
      <c r="F150" s="874">
        <f>SUMPRODUCT(SUMIF('Subsidiary Trial Balance Input'!$A:$A,'Subsidiary TB Converter'!$G150:$EC150,'Subsidiary Trial Balance Input'!F:F))</f>
        <v>0</v>
      </c>
      <c r="G150" s="629"/>
      <c r="H150" s="629"/>
      <c r="I150" s="629"/>
      <c r="J150" s="629"/>
      <c r="K150" s="629"/>
      <c r="L150" s="629"/>
      <c r="M150" s="629"/>
      <c r="N150" s="629"/>
      <c r="O150" s="629"/>
      <c r="P150" s="132"/>
      <c r="Q150" s="132"/>
      <c r="R150" s="132"/>
      <c r="S150" s="132"/>
      <c r="T150" s="132"/>
      <c r="U150" s="132"/>
      <c r="V150" s="132"/>
      <c r="W150" s="132"/>
      <c r="X150" s="132"/>
      <c r="Y150" s="132"/>
      <c r="Z150" s="132"/>
      <c r="AA150" s="132"/>
      <c r="AB150" s="132"/>
      <c r="AC150" s="132"/>
      <c r="AD150" s="132"/>
      <c r="AE150" s="132"/>
      <c r="AF150" s="132"/>
      <c r="AG150" s="132"/>
      <c r="AH150" s="132"/>
      <c r="AI150" s="132"/>
      <c r="AJ150" s="132"/>
      <c r="AK150" s="132"/>
      <c r="AL150" s="132"/>
      <c r="AM150" s="132"/>
      <c r="AN150" s="132"/>
      <c r="AO150" s="132"/>
      <c r="AP150" s="132"/>
      <c r="AQ150" s="132"/>
      <c r="AR150" s="132"/>
      <c r="AS150" s="132"/>
      <c r="AT150" s="132"/>
      <c r="AU150" s="132"/>
      <c r="AV150" s="132"/>
      <c r="AW150" s="132"/>
      <c r="AX150" s="132"/>
      <c r="AY150" s="132"/>
      <c r="AZ150" s="132"/>
      <c r="BA150" s="132"/>
      <c r="BB150" s="132"/>
      <c r="BC150" s="132"/>
      <c r="BD150" s="132"/>
      <c r="BE150" s="132"/>
      <c r="BF150" s="132"/>
      <c r="BG150" s="132"/>
      <c r="BH150" s="132"/>
      <c r="BI150" s="132"/>
      <c r="BJ150" s="132"/>
      <c r="BK150" s="132"/>
      <c r="BL150" s="132"/>
      <c r="BM150" s="132"/>
      <c r="BN150" s="132"/>
      <c r="BO150" s="132"/>
      <c r="BP150" s="132"/>
      <c r="BQ150" s="132"/>
      <c r="BR150" s="132"/>
      <c r="BS150" s="132"/>
      <c r="BT150" s="132"/>
      <c r="BU150" s="132"/>
      <c r="BV150" s="132"/>
      <c r="BW150" s="132"/>
      <c r="BX150" s="132"/>
      <c r="BY150" s="132"/>
      <c r="BZ150" s="132"/>
      <c r="CA150" s="132"/>
      <c r="CB150" s="132"/>
      <c r="CC150" s="132"/>
      <c r="CD150" s="132"/>
      <c r="CE150" s="132"/>
      <c r="CF150" s="132"/>
      <c r="CG150" s="132"/>
      <c r="CH150" s="132"/>
      <c r="CI150" s="132"/>
      <c r="CJ150" s="132"/>
      <c r="CK150" s="132"/>
      <c r="CL150" s="132"/>
      <c r="CM150" s="132"/>
      <c r="CN150" s="132"/>
      <c r="CO150" s="132"/>
      <c r="CP150" s="132"/>
      <c r="CQ150" s="132"/>
      <c r="CR150" s="132"/>
      <c r="CS150" s="132"/>
      <c r="CT150" s="132"/>
      <c r="CU150" s="132"/>
      <c r="CV150" s="132"/>
      <c r="CW150" s="132"/>
      <c r="CX150" s="132"/>
      <c r="CY150" s="132"/>
      <c r="CZ150" s="132"/>
      <c r="DA150" s="132"/>
      <c r="DB150" s="132"/>
      <c r="DC150" s="132"/>
      <c r="DD150" s="132"/>
      <c r="DE150" s="132"/>
      <c r="DF150" s="132"/>
      <c r="DG150" s="132"/>
      <c r="DH150" s="132"/>
      <c r="DI150" s="132"/>
      <c r="DJ150" s="132"/>
      <c r="DK150" s="132"/>
      <c r="DL150" s="132"/>
      <c r="DM150" s="132"/>
      <c r="DN150" s="132"/>
      <c r="DO150" s="132"/>
      <c r="DP150" s="132"/>
      <c r="DQ150" s="132"/>
      <c r="DR150" s="132"/>
      <c r="DS150" s="132"/>
      <c r="DT150" s="132"/>
      <c r="DU150" s="132"/>
      <c r="DV150" s="132"/>
      <c r="DW150" s="132"/>
      <c r="DX150" s="132"/>
      <c r="DY150" s="132"/>
      <c r="DZ150" s="132"/>
      <c r="EA150" s="132"/>
      <c r="EB150" s="132"/>
      <c r="EC150" s="132"/>
      <c r="ED150" s="182" t="str">
        <f t="shared" si="2"/>
        <v>xxxxxxxxxxxxxxxxxxxxxxxxxxxxxxxxxxxxxxxxxxxxxxxxxxxxxxxxxxxxxxxxxxxxxxxxxxxxxxxxxxxxxxxxxxxxxxxxxxxxxxxxxxxxxxxxxxxxxxxxxxxxxxxx</v>
      </c>
    </row>
    <row r="151" spans="1:134" x14ac:dyDescent="0.25">
      <c r="A151" s="704">
        <v>5812</v>
      </c>
      <c r="B151" s="1301" t="s">
        <v>211</v>
      </c>
      <c r="C151" s="874">
        <f>SUMPRODUCT(SUMIF('Subsidiary Trial Balance Input'!$A:$A,'Subsidiary TB Converter'!$G151:$EC151,'Subsidiary Trial Balance Input'!C:C))</f>
        <v>0</v>
      </c>
      <c r="D151" s="874">
        <f>SUMPRODUCT(SUMIF('Subsidiary Trial Balance Input'!$A:$A,'Subsidiary TB Converter'!$G151:$EC151,'Subsidiary Trial Balance Input'!D:D))</f>
        <v>0</v>
      </c>
      <c r="E151" s="874">
        <f>SUMPRODUCT(SUMIF('Subsidiary Trial Balance Input'!$A:$A,'Subsidiary TB Converter'!$G151:$EC151,'Subsidiary Trial Balance Input'!E:E))</f>
        <v>0</v>
      </c>
      <c r="F151" s="874">
        <f>SUMPRODUCT(SUMIF('Subsidiary Trial Balance Input'!$A:$A,'Subsidiary TB Converter'!$G151:$EC151,'Subsidiary Trial Balance Input'!F:F))</f>
        <v>0</v>
      </c>
      <c r="G151" s="629"/>
      <c r="H151" s="629"/>
      <c r="I151" s="629"/>
      <c r="J151" s="629"/>
      <c r="K151" s="629"/>
      <c r="L151" s="629"/>
      <c r="M151" s="629"/>
      <c r="N151" s="629"/>
      <c r="O151" s="629"/>
      <c r="P151" s="132"/>
      <c r="Q151" s="132"/>
      <c r="R151" s="132"/>
      <c r="S151" s="132"/>
      <c r="T151" s="132"/>
      <c r="U151" s="132"/>
      <c r="V151" s="132"/>
      <c r="W151" s="132"/>
      <c r="X151" s="132"/>
      <c r="Y151" s="132"/>
      <c r="Z151" s="132"/>
      <c r="AA151" s="132"/>
      <c r="AB151" s="132"/>
      <c r="AC151" s="132"/>
      <c r="AD151" s="132"/>
      <c r="AE151" s="132"/>
      <c r="AF151" s="132"/>
      <c r="AG151" s="132"/>
      <c r="AH151" s="132"/>
      <c r="AI151" s="132"/>
      <c r="AJ151" s="132"/>
      <c r="AK151" s="132"/>
      <c r="AL151" s="132"/>
      <c r="AM151" s="132"/>
      <c r="AN151" s="132"/>
      <c r="AO151" s="132"/>
      <c r="AP151" s="132"/>
      <c r="AQ151" s="132"/>
      <c r="AR151" s="132"/>
      <c r="AS151" s="132"/>
      <c r="AT151" s="132"/>
      <c r="AU151" s="132"/>
      <c r="AV151" s="132"/>
      <c r="AW151" s="132"/>
      <c r="AX151" s="132"/>
      <c r="AY151" s="132"/>
      <c r="AZ151" s="132"/>
      <c r="BA151" s="132"/>
      <c r="BB151" s="132"/>
      <c r="BC151" s="132"/>
      <c r="BD151" s="132"/>
      <c r="BE151" s="132"/>
      <c r="BF151" s="132"/>
      <c r="BG151" s="132"/>
      <c r="BH151" s="132"/>
      <c r="BI151" s="132"/>
      <c r="BJ151" s="132"/>
      <c r="BK151" s="132"/>
      <c r="BL151" s="132"/>
      <c r="BM151" s="132"/>
      <c r="BN151" s="132"/>
      <c r="BO151" s="132"/>
      <c r="BP151" s="132"/>
      <c r="BQ151" s="132"/>
      <c r="BR151" s="132"/>
      <c r="BS151" s="132"/>
      <c r="BT151" s="132"/>
      <c r="BU151" s="132"/>
      <c r="BV151" s="132"/>
      <c r="BW151" s="132"/>
      <c r="BX151" s="132"/>
      <c r="BY151" s="132"/>
      <c r="BZ151" s="132"/>
      <c r="CA151" s="132"/>
      <c r="CB151" s="132"/>
      <c r="CC151" s="132"/>
      <c r="CD151" s="132"/>
      <c r="CE151" s="132"/>
      <c r="CF151" s="132"/>
      <c r="CG151" s="132"/>
      <c r="CH151" s="132"/>
      <c r="CI151" s="132"/>
      <c r="CJ151" s="132"/>
      <c r="CK151" s="132"/>
      <c r="CL151" s="132"/>
      <c r="CM151" s="132"/>
      <c r="CN151" s="132"/>
      <c r="CO151" s="132"/>
      <c r="CP151" s="132"/>
      <c r="CQ151" s="132"/>
      <c r="CR151" s="132"/>
      <c r="CS151" s="132"/>
      <c r="CT151" s="132"/>
      <c r="CU151" s="132"/>
      <c r="CV151" s="132"/>
      <c r="CW151" s="132"/>
      <c r="CX151" s="132"/>
      <c r="CY151" s="132"/>
      <c r="CZ151" s="132"/>
      <c r="DA151" s="132"/>
      <c r="DB151" s="132"/>
      <c r="DC151" s="132"/>
      <c r="DD151" s="132"/>
      <c r="DE151" s="132"/>
      <c r="DF151" s="132"/>
      <c r="DG151" s="132"/>
      <c r="DH151" s="132"/>
      <c r="DI151" s="132"/>
      <c r="DJ151" s="132"/>
      <c r="DK151" s="132"/>
      <c r="DL151" s="132"/>
      <c r="DM151" s="132"/>
      <c r="DN151" s="132"/>
      <c r="DO151" s="132"/>
      <c r="DP151" s="132"/>
      <c r="DQ151" s="132"/>
      <c r="DR151" s="132"/>
      <c r="DS151" s="132"/>
      <c r="DT151" s="132"/>
      <c r="DU151" s="132"/>
      <c r="DV151" s="132"/>
      <c r="DW151" s="132"/>
      <c r="DX151" s="132"/>
      <c r="DY151" s="132"/>
      <c r="DZ151" s="132"/>
      <c r="EA151" s="132"/>
      <c r="EB151" s="132"/>
      <c r="EC151" s="132"/>
      <c r="ED151" s="182" t="str">
        <f t="shared" si="2"/>
        <v>xxxxxxxxxxxxxxxxxxxxxxxxxxxxxxxxxxxxxxxxxxxxxxxxxxxxxxxxxxxxxxxxxxxxxxxxxxxxxxxxxxxxxxxxxxxxxxxxxxxxxxxxxxxxxxxxxxxxxxxxxxxxxxxx</v>
      </c>
    </row>
    <row r="152" spans="1:134" x14ac:dyDescent="0.25">
      <c r="A152" s="704">
        <v>5752</v>
      </c>
      <c r="B152" s="227" t="s">
        <v>141</v>
      </c>
      <c r="C152" s="874">
        <f>SUMPRODUCT(SUMIF('Subsidiary Trial Balance Input'!$A:$A,'Subsidiary TB Converter'!$G152:$EC152,'Subsidiary Trial Balance Input'!C:C))</f>
        <v>0</v>
      </c>
      <c r="D152" s="874">
        <f>SUMPRODUCT(SUMIF('Subsidiary Trial Balance Input'!$A:$A,'Subsidiary TB Converter'!$G152:$EC152,'Subsidiary Trial Balance Input'!D:D))</f>
        <v>0</v>
      </c>
      <c r="E152" s="874">
        <f>SUMPRODUCT(SUMIF('Subsidiary Trial Balance Input'!$A:$A,'Subsidiary TB Converter'!$G152:$EC152,'Subsidiary Trial Balance Input'!E:E))</f>
        <v>0</v>
      </c>
      <c r="F152" s="874">
        <f>SUMPRODUCT(SUMIF('Subsidiary Trial Balance Input'!$A:$A,'Subsidiary TB Converter'!$G152:$EC152,'Subsidiary Trial Balance Input'!F:F))</f>
        <v>0</v>
      </c>
      <c r="G152" s="629"/>
      <c r="H152" s="629"/>
      <c r="I152" s="629"/>
      <c r="J152" s="629"/>
      <c r="K152" s="629"/>
      <c r="L152" s="629"/>
      <c r="M152" s="629"/>
      <c r="N152" s="629"/>
      <c r="O152" s="629"/>
      <c r="P152" s="132"/>
      <c r="Q152" s="132"/>
      <c r="R152" s="132"/>
      <c r="S152" s="132"/>
      <c r="T152" s="132"/>
      <c r="U152" s="132"/>
      <c r="V152" s="132"/>
      <c r="W152" s="132"/>
      <c r="X152" s="132"/>
      <c r="Y152" s="132"/>
      <c r="Z152" s="132"/>
      <c r="AA152" s="132"/>
      <c r="AB152" s="132"/>
      <c r="AC152" s="132"/>
      <c r="AD152" s="132"/>
      <c r="AE152" s="132"/>
      <c r="AF152" s="132"/>
      <c r="AG152" s="132"/>
      <c r="AH152" s="132"/>
      <c r="AI152" s="132"/>
      <c r="AJ152" s="132"/>
      <c r="AK152" s="132"/>
      <c r="AL152" s="132"/>
      <c r="AM152" s="132"/>
      <c r="AN152" s="132"/>
      <c r="AO152" s="132"/>
      <c r="AP152" s="132"/>
      <c r="AQ152" s="132"/>
      <c r="AR152" s="132"/>
      <c r="AS152" s="132"/>
      <c r="AT152" s="132"/>
      <c r="AU152" s="132"/>
      <c r="AV152" s="132"/>
      <c r="AW152" s="132"/>
      <c r="AX152" s="132"/>
      <c r="AY152" s="132"/>
      <c r="AZ152" s="132"/>
      <c r="BA152" s="132"/>
      <c r="BB152" s="132"/>
      <c r="BC152" s="132"/>
      <c r="BD152" s="132"/>
      <c r="BE152" s="132"/>
      <c r="BF152" s="132"/>
      <c r="BG152" s="132"/>
      <c r="BH152" s="132"/>
      <c r="BI152" s="132"/>
      <c r="BJ152" s="132"/>
      <c r="BK152" s="132"/>
      <c r="BL152" s="132"/>
      <c r="BM152" s="132"/>
      <c r="BN152" s="132"/>
      <c r="BO152" s="132"/>
      <c r="BP152" s="132"/>
      <c r="BQ152" s="132"/>
      <c r="BR152" s="132"/>
      <c r="BS152" s="132"/>
      <c r="BT152" s="132"/>
      <c r="BU152" s="132"/>
      <c r="BV152" s="132"/>
      <c r="BW152" s="132"/>
      <c r="BX152" s="132"/>
      <c r="BY152" s="132"/>
      <c r="BZ152" s="132"/>
      <c r="CA152" s="132"/>
      <c r="CB152" s="132"/>
      <c r="CC152" s="132"/>
      <c r="CD152" s="132"/>
      <c r="CE152" s="132"/>
      <c r="CF152" s="132"/>
      <c r="CG152" s="132"/>
      <c r="CH152" s="132"/>
      <c r="CI152" s="132"/>
      <c r="CJ152" s="132"/>
      <c r="CK152" s="132"/>
      <c r="CL152" s="132"/>
      <c r="CM152" s="132"/>
      <c r="CN152" s="132"/>
      <c r="CO152" s="132"/>
      <c r="CP152" s="132"/>
      <c r="CQ152" s="132"/>
      <c r="CR152" s="132"/>
      <c r="CS152" s="132"/>
      <c r="CT152" s="132"/>
      <c r="CU152" s="132"/>
      <c r="CV152" s="132"/>
      <c r="CW152" s="132"/>
      <c r="CX152" s="132"/>
      <c r="CY152" s="132"/>
      <c r="CZ152" s="132"/>
      <c r="DA152" s="132"/>
      <c r="DB152" s="132"/>
      <c r="DC152" s="132"/>
      <c r="DD152" s="132"/>
      <c r="DE152" s="132"/>
      <c r="DF152" s="132"/>
      <c r="DG152" s="132"/>
      <c r="DH152" s="132"/>
      <c r="DI152" s="132"/>
      <c r="DJ152" s="132"/>
      <c r="DK152" s="132"/>
      <c r="DL152" s="132"/>
      <c r="DM152" s="132"/>
      <c r="DN152" s="132"/>
      <c r="DO152" s="132"/>
      <c r="DP152" s="132"/>
      <c r="DQ152" s="132"/>
      <c r="DR152" s="132"/>
      <c r="DS152" s="132"/>
      <c r="DT152" s="132"/>
      <c r="DU152" s="132"/>
      <c r="DV152" s="132"/>
      <c r="DW152" s="132"/>
      <c r="DX152" s="132"/>
      <c r="DY152" s="132"/>
      <c r="DZ152" s="132"/>
      <c r="EA152" s="132"/>
      <c r="EB152" s="132"/>
      <c r="EC152" s="132"/>
      <c r="ED152" s="182" t="str">
        <f t="shared" si="2"/>
        <v>xxxxxxxxxxxxxxxxxxxxxxxxxxxxxxxxxxxxxxxxxxxxxxxxxxxxxxxxxxxxxxxxxxxxxxxxxxxxxxxxxxxxxxxxxxxxxxxxxxxxxxxxxxxxxxxxxxxxxxxxxxxxxxxx</v>
      </c>
    </row>
    <row r="153" spans="1:134" x14ac:dyDescent="0.25">
      <c r="A153" s="704">
        <v>5612</v>
      </c>
      <c r="B153" s="227" t="s">
        <v>142</v>
      </c>
      <c r="C153" s="874">
        <f>SUMPRODUCT(SUMIF('Subsidiary Trial Balance Input'!$A:$A,'Subsidiary TB Converter'!$G153:$EC153,'Subsidiary Trial Balance Input'!C:C))</f>
        <v>0</v>
      </c>
      <c r="D153" s="874">
        <f>SUMPRODUCT(SUMIF('Subsidiary Trial Balance Input'!$A:$A,'Subsidiary TB Converter'!$G153:$EC153,'Subsidiary Trial Balance Input'!D:D))</f>
        <v>0</v>
      </c>
      <c r="E153" s="874">
        <f>SUMPRODUCT(SUMIF('Subsidiary Trial Balance Input'!$A:$A,'Subsidiary TB Converter'!$G153:$EC153,'Subsidiary Trial Balance Input'!E:E))</f>
        <v>0</v>
      </c>
      <c r="F153" s="874">
        <f>SUMPRODUCT(SUMIF('Subsidiary Trial Balance Input'!$A:$A,'Subsidiary TB Converter'!$G153:$EC153,'Subsidiary Trial Balance Input'!F:F))</f>
        <v>0</v>
      </c>
      <c r="G153" s="629"/>
      <c r="H153" s="629"/>
      <c r="I153" s="629"/>
      <c r="J153" s="629"/>
      <c r="K153" s="629"/>
      <c r="L153" s="629"/>
      <c r="M153" s="629"/>
      <c r="N153" s="629"/>
      <c r="O153" s="629"/>
      <c r="P153" s="132"/>
      <c r="Q153" s="132"/>
      <c r="R153" s="132"/>
      <c r="S153" s="132"/>
      <c r="T153" s="132"/>
      <c r="U153" s="132"/>
      <c r="V153" s="132"/>
      <c r="W153" s="132"/>
      <c r="X153" s="132"/>
      <c r="Y153" s="132"/>
      <c r="Z153" s="132"/>
      <c r="AA153" s="132"/>
      <c r="AB153" s="132"/>
      <c r="AC153" s="132"/>
      <c r="AD153" s="132"/>
      <c r="AE153" s="132"/>
      <c r="AF153" s="132"/>
      <c r="AG153" s="132"/>
      <c r="AH153" s="132"/>
      <c r="AI153" s="132"/>
      <c r="AJ153" s="132"/>
      <c r="AK153" s="132"/>
      <c r="AL153" s="132"/>
      <c r="AM153" s="132"/>
      <c r="AN153" s="132"/>
      <c r="AO153" s="132"/>
      <c r="AP153" s="132"/>
      <c r="AQ153" s="132"/>
      <c r="AR153" s="132"/>
      <c r="AS153" s="132"/>
      <c r="AT153" s="132"/>
      <c r="AU153" s="132"/>
      <c r="AV153" s="132"/>
      <c r="AW153" s="132"/>
      <c r="AX153" s="132"/>
      <c r="AY153" s="132"/>
      <c r="AZ153" s="132"/>
      <c r="BA153" s="132"/>
      <c r="BB153" s="132"/>
      <c r="BC153" s="132"/>
      <c r="BD153" s="132"/>
      <c r="BE153" s="132"/>
      <c r="BF153" s="132"/>
      <c r="BG153" s="132"/>
      <c r="BH153" s="132"/>
      <c r="BI153" s="132"/>
      <c r="BJ153" s="132"/>
      <c r="BK153" s="132"/>
      <c r="BL153" s="132"/>
      <c r="BM153" s="132"/>
      <c r="BN153" s="132"/>
      <c r="BO153" s="132"/>
      <c r="BP153" s="132"/>
      <c r="BQ153" s="132"/>
      <c r="BR153" s="132"/>
      <c r="BS153" s="132"/>
      <c r="BT153" s="132"/>
      <c r="BU153" s="132"/>
      <c r="BV153" s="132"/>
      <c r="BW153" s="132"/>
      <c r="BX153" s="132"/>
      <c r="BY153" s="132"/>
      <c r="BZ153" s="132"/>
      <c r="CA153" s="132"/>
      <c r="CB153" s="132"/>
      <c r="CC153" s="132"/>
      <c r="CD153" s="132"/>
      <c r="CE153" s="132"/>
      <c r="CF153" s="132"/>
      <c r="CG153" s="132"/>
      <c r="CH153" s="132"/>
      <c r="CI153" s="132"/>
      <c r="CJ153" s="132"/>
      <c r="CK153" s="132"/>
      <c r="CL153" s="132"/>
      <c r="CM153" s="132"/>
      <c r="CN153" s="132"/>
      <c r="CO153" s="132"/>
      <c r="CP153" s="132"/>
      <c r="CQ153" s="132"/>
      <c r="CR153" s="132"/>
      <c r="CS153" s="132"/>
      <c r="CT153" s="132"/>
      <c r="CU153" s="132"/>
      <c r="CV153" s="132"/>
      <c r="CW153" s="132"/>
      <c r="CX153" s="132"/>
      <c r="CY153" s="132"/>
      <c r="CZ153" s="132"/>
      <c r="DA153" s="132"/>
      <c r="DB153" s="132"/>
      <c r="DC153" s="132"/>
      <c r="DD153" s="132"/>
      <c r="DE153" s="132"/>
      <c r="DF153" s="132"/>
      <c r="DG153" s="132"/>
      <c r="DH153" s="132"/>
      <c r="DI153" s="132"/>
      <c r="DJ153" s="132"/>
      <c r="DK153" s="132"/>
      <c r="DL153" s="132"/>
      <c r="DM153" s="132"/>
      <c r="DN153" s="132"/>
      <c r="DO153" s="132"/>
      <c r="DP153" s="132"/>
      <c r="DQ153" s="132"/>
      <c r="DR153" s="132"/>
      <c r="DS153" s="132"/>
      <c r="DT153" s="132"/>
      <c r="DU153" s="132"/>
      <c r="DV153" s="132"/>
      <c r="DW153" s="132"/>
      <c r="DX153" s="132"/>
      <c r="DY153" s="132"/>
      <c r="DZ153" s="132"/>
      <c r="EA153" s="132"/>
      <c r="EB153" s="132"/>
      <c r="EC153" s="132"/>
      <c r="ED153" s="182" t="str">
        <f t="shared" si="2"/>
        <v>xxxxxxxxxxxxxxxxxxxxxxxxxxxxxxxxxxxxxxxxxxxxxxxxxxxxxxxxxxxxxxxxxxxxxxxxxxxxxxxxxxxxxxxxxxxxxxxxxxxxxxxxxxxxxxxxxxxxxxxxxxxxxxxx</v>
      </c>
    </row>
    <row r="154" spans="1:134" x14ac:dyDescent="0.25">
      <c r="A154" s="704">
        <v>5622</v>
      </c>
      <c r="B154" s="227" t="s">
        <v>140</v>
      </c>
      <c r="C154" s="874">
        <f>SUMPRODUCT(SUMIF('Subsidiary Trial Balance Input'!$A:$A,'Subsidiary TB Converter'!$G154:$EC154,'Subsidiary Trial Balance Input'!C:C))</f>
        <v>0</v>
      </c>
      <c r="D154" s="874">
        <f>SUMPRODUCT(SUMIF('Subsidiary Trial Balance Input'!$A:$A,'Subsidiary TB Converter'!$G154:$EC154,'Subsidiary Trial Balance Input'!D:D))</f>
        <v>0</v>
      </c>
      <c r="E154" s="874">
        <f>SUMPRODUCT(SUMIF('Subsidiary Trial Balance Input'!$A:$A,'Subsidiary TB Converter'!$G154:$EC154,'Subsidiary Trial Balance Input'!E:E))</f>
        <v>0</v>
      </c>
      <c r="F154" s="874">
        <f>SUMPRODUCT(SUMIF('Subsidiary Trial Balance Input'!$A:$A,'Subsidiary TB Converter'!$G154:$EC154,'Subsidiary Trial Balance Input'!F:F))</f>
        <v>0</v>
      </c>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E154" s="132"/>
      <c r="BF154" s="132"/>
      <c r="BG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32"/>
      <c r="DK154" s="132"/>
      <c r="DL154" s="132"/>
      <c r="DM154" s="132"/>
      <c r="DN154" s="132"/>
      <c r="DO154" s="132"/>
      <c r="DP154" s="132"/>
      <c r="DQ154" s="132"/>
      <c r="DR154" s="132"/>
      <c r="DS154" s="132"/>
      <c r="DT154" s="132"/>
      <c r="DU154" s="132"/>
      <c r="DV154" s="132"/>
      <c r="DW154" s="132"/>
      <c r="DX154" s="132"/>
      <c r="DY154" s="132"/>
      <c r="DZ154" s="132"/>
      <c r="EA154" s="132"/>
      <c r="EB154" s="132"/>
      <c r="EC154" s="132"/>
      <c r="ED154" s="182" t="str">
        <f t="shared" si="2"/>
        <v>xxxxxxxxxxxxxxxxxxxxxxxxxxxxxxxxxxxxxxxxxxxxxxxxxxxxxxxxxxxxxxxxxxxxxxxxxxxxxxxxxxxxxxxxxxxxxxxxxxxxxxxxxxxxxxxxxxxxxxxxxxxxxxxx</v>
      </c>
    </row>
    <row r="155" spans="1:134" x14ac:dyDescent="0.25">
      <c r="A155" s="704">
        <v>5732</v>
      </c>
      <c r="B155" s="227" t="s">
        <v>139</v>
      </c>
      <c r="C155" s="874">
        <f>SUMPRODUCT(SUMIF('Subsidiary Trial Balance Input'!$A:$A,'Subsidiary TB Converter'!$G155:$EC155,'Subsidiary Trial Balance Input'!C:C))</f>
        <v>0</v>
      </c>
      <c r="D155" s="874">
        <f>SUMPRODUCT(SUMIF('Subsidiary Trial Balance Input'!$A:$A,'Subsidiary TB Converter'!$G155:$EC155,'Subsidiary Trial Balance Input'!D:D))</f>
        <v>0</v>
      </c>
      <c r="E155" s="874">
        <f>SUMPRODUCT(SUMIF('Subsidiary Trial Balance Input'!$A:$A,'Subsidiary TB Converter'!$G155:$EC155,'Subsidiary Trial Balance Input'!E:E))</f>
        <v>0</v>
      </c>
      <c r="F155" s="874">
        <f>SUMPRODUCT(SUMIF('Subsidiary Trial Balance Input'!$A:$A,'Subsidiary TB Converter'!$G155:$EC155,'Subsidiary Trial Balance Input'!F:F))</f>
        <v>0</v>
      </c>
      <c r="G155" s="132"/>
      <c r="H155" s="132"/>
      <c r="I155" s="132"/>
      <c r="J155" s="132"/>
      <c r="K155" s="132"/>
      <c r="L155" s="132"/>
      <c r="M155" s="132"/>
      <c r="N155" s="132"/>
      <c r="O155" s="132"/>
      <c r="P155" s="132"/>
      <c r="Q155" s="132"/>
      <c r="R155" s="132"/>
      <c r="S155" s="132"/>
      <c r="T155" s="132"/>
      <c r="U155" s="132"/>
      <c r="V155" s="132"/>
      <c r="W155" s="132"/>
      <c r="X155" s="132"/>
      <c r="Y155" s="132"/>
      <c r="Z155" s="132"/>
      <c r="AA155" s="132"/>
      <c r="AB155" s="132"/>
      <c r="AC155" s="132"/>
      <c r="AD155" s="132"/>
      <c r="AE155" s="132"/>
      <c r="AF155" s="132"/>
      <c r="AG155" s="132"/>
      <c r="AH155" s="132"/>
      <c r="AI155" s="132"/>
      <c r="AJ155" s="132"/>
      <c r="AK155" s="132"/>
      <c r="AL155" s="132"/>
      <c r="AM155" s="132"/>
      <c r="AN155" s="132"/>
      <c r="AO155" s="132"/>
      <c r="AP155" s="132"/>
      <c r="AQ155" s="132"/>
      <c r="AR155" s="132"/>
      <c r="AS155" s="132"/>
      <c r="AT155" s="132"/>
      <c r="AU155" s="132"/>
      <c r="AV155" s="132"/>
      <c r="AW155" s="132"/>
      <c r="AX155" s="132"/>
      <c r="AY155" s="132"/>
      <c r="AZ155" s="132"/>
      <c r="BA155" s="132"/>
      <c r="BB155" s="132"/>
      <c r="BC155" s="132"/>
      <c r="BD155" s="132"/>
      <c r="BE155" s="132"/>
      <c r="BF155" s="132"/>
      <c r="BG155" s="132"/>
      <c r="BH155" s="132"/>
      <c r="BI155" s="132"/>
      <c r="BJ155" s="132"/>
      <c r="BK155" s="132"/>
      <c r="BL155" s="132"/>
      <c r="BM155" s="132"/>
      <c r="BN155" s="132"/>
      <c r="BO155" s="132"/>
      <c r="BP155" s="132"/>
      <c r="BQ155" s="132"/>
      <c r="BR155" s="132"/>
      <c r="BS155" s="132"/>
      <c r="BT155" s="132"/>
      <c r="BU155" s="132"/>
      <c r="BV155" s="132"/>
      <c r="BW155" s="132"/>
      <c r="BX155" s="132"/>
      <c r="BY155" s="132"/>
      <c r="BZ155" s="132"/>
      <c r="CA155" s="132"/>
      <c r="CB155" s="132"/>
      <c r="CC155" s="132"/>
      <c r="CD155" s="132"/>
      <c r="CE155" s="132"/>
      <c r="CF155" s="132"/>
      <c r="CG155" s="132"/>
      <c r="CH155" s="132"/>
      <c r="CI155" s="132"/>
      <c r="CJ155" s="132"/>
      <c r="CK155" s="132"/>
      <c r="CL155" s="132"/>
      <c r="CM155" s="132"/>
      <c r="CN155" s="132"/>
      <c r="CO155" s="132"/>
      <c r="CP155" s="132"/>
      <c r="CQ155" s="132"/>
      <c r="CR155" s="132"/>
      <c r="CS155" s="132"/>
      <c r="CT155" s="132"/>
      <c r="CU155" s="132"/>
      <c r="CV155" s="132"/>
      <c r="CW155" s="132"/>
      <c r="CX155" s="132"/>
      <c r="CY155" s="132"/>
      <c r="CZ155" s="132"/>
      <c r="DA155" s="132"/>
      <c r="DB155" s="132"/>
      <c r="DC155" s="132"/>
      <c r="DD155" s="132"/>
      <c r="DE155" s="132"/>
      <c r="DF155" s="132"/>
      <c r="DG155" s="132"/>
      <c r="DH155" s="132"/>
      <c r="DI155" s="132"/>
      <c r="DJ155" s="132"/>
      <c r="DK155" s="132"/>
      <c r="DL155" s="132"/>
      <c r="DM155" s="132"/>
      <c r="DN155" s="132"/>
      <c r="DO155" s="132"/>
      <c r="DP155" s="132"/>
      <c r="DQ155" s="132"/>
      <c r="DR155" s="132"/>
      <c r="DS155" s="132"/>
      <c r="DT155" s="132"/>
      <c r="DU155" s="132"/>
      <c r="DV155" s="132"/>
      <c r="DW155" s="132"/>
      <c r="DX155" s="132"/>
      <c r="DY155" s="132"/>
      <c r="DZ155" s="132"/>
      <c r="EA155" s="132"/>
      <c r="EB155" s="132"/>
      <c r="EC155" s="132"/>
      <c r="ED155" s="182" t="str">
        <f t="shared" si="2"/>
        <v>xxxxxxxxxxxxxxxxxxxxxxxxxxxxxxxxxxxxxxxxxxxxxxxxxxxxxxxxxxxxxxxxxxxxxxxxxxxxxxxxxxxxxxxxxxxxxxxxxxxxxxxxxxxxxxxxxxxxxxxxxxxxxxxx</v>
      </c>
    </row>
    <row r="156" spans="1:134" x14ac:dyDescent="0.25">
      <c r="A156" s="704"/>
      <c r="B156" s="5"/>
      <c r="C156" s="874"/>
      <c r="D156" s="874"/>
      <c r="E156" s="874"/>
      <c r="F156" s="874"/>
      <c r="G156" s="132"/>
      <c r="H156" s="132"/>
      <c r="I156" s="132"/>
      <c r="J156" s="132"/>
      <c r="K156" s="132"/>
      <c r="L156" s="132"/>
      <c r="M156" s="132"/>
      <c r="N156" s="132"/>
      <c r="O156" s="132"/>
      <c r="P156" s="132"/>
      <c r="Q156" s="132"/>
      <c r="R156" s="132"/>
      <c r="S156" s="132"/>
      <c r="T156" s="132"/>
      <c r="U156" s="132"/>
      <c r="V156" s="132"/>
      <c r="W156" s="132"/>
      <c r="X156" s="132"/>
      <c r="Y156" s="132"/>
      <c r="Z156" s="132"/>
      <c r="AA156" s="132"/>
      <c r="AB156" s="132"/>
      <c r="AC156" s="132"/>
      <c r="AD156" s="132"/>
      <c r="AE156" s="132"/>
      <c r="AF156" s="132"/>
      <c r="AG156" s="132"/>
      <c r="AH156" s="132"/>
      <c r="AI156" s="132"/>
      <c r="AJ156" s="132"/>
      <c r="AK156" s="132"/>
      <c r="AL156" s="132"/>
      <c r="AM156" s="132"/>
      <c r="AN156" s="132"/>
      <c r="AO156" s="132"/>
      <c r="AP156" s="132"/>
      <c r="AQ156" s="132"/>
      <c r="AR156" s="132"/>
      <c r="AS156" s="132"/>
      <c r="AT156" s="132"/>
      <c r="AU156" s="132"/>
      <c r="AV156" s="132"/>
      <c r="AW156" s="132"/>
      <c r="AX156" s="132"/>
      <c r="AY156" s="132"/>
      <c r="AZ156" s="132"/>
      <c r="BA156" s="132"/>
      <c r="BB156" s="132"/>
      <c r="BC156" s="132"/>
      <c r="BD156" s="132"/>
      <c r="BE156" s="132"/>
      <c r="BF156" s="132"/>
      <c r="BG156" s="132"/>
      <c r="BH156" s="132"/>
      <c r="BI156" s="132"/>
      <c r="BJ156" s="132"/>
      <c r="BK156" s="132"/>
      <c r="BL156" s="132"/>
      <c r="BM156" s="132"/>
      <c r="BN156" s="132"/>
      <c r="BO156" s="132"/>
      <c r="BP156" s="132"/>
      <c r="BQ156" s="132"/>
      <c r="BR156" s="132"/>
      <c r="BS156" s="132"/>
      <c r="BT156" s="132"/>
      <c r="BU156" s="132"/>
      <c r="BV156" s="132"/>
      <c r="BW156" s="132"/>
      <c r="BX156" s="132"/>
      <c r="BY156" s="132"/>
      <c r="BZ156" s="132"/>
      <c r="CA156" s="132"/>
      <c r="CB156" s="132"/>
      <c r="CC156" s="132"/>
      <c r="CD156" s="132"/>
      <c r="CE156" s="132"/>
      <c r="CF156" s="132"/>
      <c r="CG156" s="132"/>
      <c r="CH156" s="132"/>
      <c r="CI156" s="132"/>
      <c r="CJ156" s="132"/>
      <c r="CK156" s="132"/>
      <c r="CL156" s="132"/>
      <c r="CM156" s="132"/>
      <c r="CN156" s="132"/>
      <c r="CO156" s="132"/>
      <c r="CP156" s="132"/>
      <c r="CQ156" s="132"/>
      <c r="CR156" s="132"/>
      <c r="CS156" s="132"/>
      <c r="CT156" s="132"/>
      <c r="CU156" s="132"/>
      <c r="CV156" s="132"/>
      <c r="CW156" s="132"/>
      <c r="CX156" s="132"/>
      <c r="CY156" s="132"/>
      <c r="CZ156" s="132"/>
      <c r="DA156" s="132"/>
      <c r="DB156" s="132"/>
      <c r="DC156" s="132"/>
      <c r="DD156" s="132"/>
      <c r="DE156" s="132"/>
      <c r="DF156" s="132"/>
      <c r="DG156" s="132"/>
      <c r="DH156" s="132"/>
      <c r="DI156" s="132"/>
      <c r="DJ156" s="132"/>
      <c r="DK156" s="132"/>
      <c r="DL156" s="132"/>
      <c r="DM156" s="132"/>
      <c r="DN156" s="132"/>
      <c r="DO156" s="132"/>
      <c r="DP156" s="132"/>
      <c r="DQ156" s="132"/>
      <c r="DR156" s="132"/>
      <c r="DS156" s="132"/>
      <c r="DT156" s="132"/>
      <c r="DU156" s="132"/>
      <c r="DV156" s="132"/>
      <c r="DW156" s="132"/>
      <c r="DX156" s="132"/>
      <c r="DY156" s="132"/>
      <c r="DZ156" s="132"/>
      <c r="EA156" s="132"/>
      <c r="EB156" s="132"/>
      <c r="EC156" s="132"/>
      <c r="ED156" s="182" t="str">
        <f t="shared" si="2"/>
        <v>xxxxxxxxxxxxxxxxxxxxxxxxxxxxxxxxxxxxxxxxxxxxxxxxxxxxxxxxxxxxxxxxxxxxxxxxxxxxxxxxxxxxxxxxxxxxxxxxxxxxxxxxxxxxxxxxxxxxxxxxxxxxxxxx</v>
      </c>
    </row>
    <row r="157" spans="1:134" ht="13" x14ac:dyDescent="0.3">
      <c r="A157" s="230"/>
      <c r="B157" s="232" t="s">
        <v>235</v>
      </c>
      <c r="C157" s="877"/>
      <c r="D157" s="877"/>
      <c r="E157" s="877"/>
      <c r="F157" s="877"/>
      <c r="G157" s="616"/>
      <c r="H157" s="616"/>
      <c r="I157" s="616"/>
      <c r="J157" s="616"/>
      <c r="K157" s="616"/>
      <c r="L157" s="616"/>
      <c r="M157" s="616"/>
      <c r="N157" s="616"/>
      <c r="O157" s="616"/>
      <c r="P157" s="616"/>
      <c r="Q157" s="616"/>
      <c r="R157" s="616"/>
      <c r="S157" s="616"/>
      <c r="T157" s="616"/>
      <c r="U157" s="616"/>
      <c r="V157" s="616"/>
      <c r="W157" s="616"/>
      <c r="X157" s="616"/>
      <c r="Y157" s="616"/>
      <c r="Z157" s="616"/>
      <c r="AA157" s="616"/>
      <c r="AB157" s="616"/>
      <c r="AC157" s="616"/>
      <c r="AD157" s="616"/>
      <c r="AE157" s="616"/>
      <c r="AF157" s="616"/>
      <c r="AG157" s="616"/>
      <c r="AH157" s="616"/>
      <c r="AI157" s="616"/>
      <c r="AJ157" s="616"/>
      <c r="AK157" s="616"/>
      <c r="AL157" s="616"/>
      <c r="AM157" s="616"/>
      <c r="AN157" s="616"/>
      <c r="AO157" s="616"/>
      <c r="AP157" s="616"/>
      <c r="AQ157" s="616"/>
      <c r="AR157" s="616"/>
      <c r="AS157" s="616"/>
      <c r="AT157" s="616"/>
      <c r="AU157" s="616"/>
      <c r="AV157" s="616"/>
      <c r="AW157" s="616"/>
      <c r="AX157" s="616"/>
      <c r="AY157" s="616"/>
      <c r="AZ157" s="616"/>
      <c r="BA157" s="616"/>
      <c r="BB157" s="616"/>
      <c r="BC157" s="616"/>
      <c r="BD157" s="616"/>
      <c r="BE157" s="616"/>
      <c r="BF157" s="616"/>
      <c r="BG157" s="616"/>
      <c r="BH157" s="616"/>
      <c r="BI157" s="616"/>
      <c r="BJ157" s="616"/>
      <c r="BK157" s="616"/>
      <c r="BL157" s="616"/>
      <c r="BM157" s="616"/>
      <c r="BN157" s="616"/>
      <c r="BO157" s="616"/>
      <c r="BP157" s="616"/>
      <c r="BQ157" s="616"/>
      <c r="BR157" s="616"/>
      <c r="BS157" s="616"/>
      <c r="BT157" s="616"/>
      <c r="BU157" s="616"/>
      <c r="BV157" s="616"/>
      <c r="BW157" s="616"/>
      <c r="BX157" s="616"/>
      <c r="BY157" s="616"/>
      <c r="BZ157" s="616"/>
      <c r="CA157" s="616"/>
      <c r="CB157" s="616"/>
      <c r="CC157" s="616"/>
      <c r="CD157" s="616"/>
      <c r="CE157" s="616"/>
      <c r="CF157" s="616"/>
      <c r="CG157" s="616"/>
      <c r="CH157" s="616"/>
      <c r="CI157" s="616"/>
      <c r="CJ157" s="616"/>
      <c r="CK157" s="616"/>
      <c r="CL157" s="616"/>
      <c r="CM157" s="616"/>
      <c r="CN157" s="616"/>
      <c r="CO157" s="616"/>
      <c r="CP157" s="616"/>
      <c r="CQ157" s="616"/>
      <c r="CR157" s="616"/>
      <c r="CS157" s="616"/>
      <c r="CT157" s="616"/>
      <c r="CU157" s="616"/>
      <c r="CV157" s="616"/>
      <c r="CW157" s="616"/>
      <c r="CX157" s="616"/>
      <c r="CY157" s="616"/>
      <c r="CZ157" s="616"/>
      <c r="DA157" s="616"/>
      <c r="DB157" s="616"/>
      <c r="DC157" s="616"/>
      <c r="DD157" s="616"/>
      <c r="DE157" s="616"/>
      <c r="DF157" s="616"/>
      <c r="DG157" s="616"/>
      <c r="DH157" s="616"/>
      <c r="DI157" s="616"/>
      <c r="DJ157" s="616"/>
      <c r="DK157" s="616"/>
      <c r="DL157" s="616"/>
      <c r="DM157" s="616"/>
      <c r="DN157" s="616"/>
      <c r="DO157" s="616"/>
      <c r="DP157" s="616"/>
      <c r="DQ157" s="616"/>
      <c r="DR157" s="616"/>
      <c r="DS157" s="616"/>
      <c r="DT157" s="616"/>
      <c r="DU157" s="616"/>
      <c r="DV157" s="616"/>
      <c r="DW157" s="616"/>
      <c r="DX157" s="616"/>
      <c r="DY157" s="616"/>
      <c r="DZ157" s="616"/>
      <c r="EA157" s="616"/>
      <c r="EB157" s="616"/>
      <c r="EC157" s="616"/>
      <c r="ED157" s="182" t="str">
        <f t="shared" si="2"/>
        <v>xxxxxxxxxxxxxxxxxxxxxxxxxxxxxxxxxxxxxxxxxxxxxxxxxxxxxxxxxxxxxxxxxxxxxxxxxxxxxxxxxxxxxxxxxxxxxxxxxxxxxxxxxxxxxxxxxxxxxxxxxxxxxxxx</v>
      </c>
    </row>
    <row r="158" spans="1:134" ht="13" x14ac:dyDescent="0.3">
      <c r="A158" s="704"/>
      <c r="B158" s="561" t="s">
        <v>213</v>
      </c>
      <c r="C158" s="874"/>
      <c r="D158" s="874"/>
      <c r="E158" s="874"/>
      <c r="F158" s="874"/>
      <c r="G158" s="613"/>
      <c r="H158" s="613"/>
      <c r="I158" s="613"/>
      <c r="J158" s="613"/>
      <c r="K158" s="613"/>
      <c r="L158" s="613"/>
      <c r="M158" s="613"/>
      <c r="N158" s="613"/>
      <c r="O158" s="613"/>
      <c r="P158" s="613"/>
      <c r="Q158" s="613"/>
      <c r="R158" s="613"/>
      <c r="S158" s="613"/>
      <c r="T158" s="613"/>
      <c r="U158" s="613"/>
      <c r="V158" s="613"/>
      <c r="W158" s="613"/>
      <c r="X158" s="613"/>
      <c r="Y158" s="613"/>
      <c r="Z158" s="613"/>
      <c r="AA158" s="613"/>
      <c r="AB158" s="613"/>
      <c r="AC158" s="613"/>
      <c r="AD158" s="613"/>
      <c r="AE158" s="613"/>
      <c r="AF158" s="613"/>
      <c r="AG158" s="613"/>
      <c r="AH158" s="613"/>
      <c r="AI158" s="613"/>
      <c r="AJ158" s="613"/>
      <c r="AK158" s="613"/>
      <c r="AL158" s="613"/>
      <c r="AM158" s="613"/>
      <c r="AN158" s="613"/>
      <c r="AO158" s="613"/>
      <c r="AP158" s="613"/>
      <c r="AQ158" s="613"/>
      <c r="AR158" s="613"/>
      <c r="AS158" s="613"/>
      <c r="AT158" s="613"/>
      <c r="AU158" s="613"/>
      <c r="AV158" s="613"/>
      <c r="AW158" s="613"/>
      <c r="AX158" s="613"/>
      <c r="AY158" s="613"/>
      <c r="AZ158" s="613"/>
      <c r="BA158" s="613"/>
      <c r="BB158" s="613"/>
      <c r="BC158" s="613"/>
      <c r="BD158" s="613"/>
      <c r="BE158" s="613"/>
      <c r="BF158" s="613"/>
      <c r="BG158" s="613"/>
      <c r="BH158" s="613"/>
      <c r="BI158" s="613"/>
      <c r="BJ158" s="613"/>
      <c r="BK158" s="613"/>
      <c r="BL158" s="613"/>
      <c r="BM158" s="613"/>
      <c r="BN158" s="613"/>
      <c r="BO158" s="613"/>
      <c r="BP158" s="613"/>
      <c r="BQ158" s="613"/>
      <c r="BR158" s="613"/>
      <c r="BS158" s="613"/>
      <c r="BT158" s="613"/>
      <c r="BU158" s="613"/>
      <c r="BV158" s="613"/>
      <c r="BW158" s="613"/>
      <c r="BX158" s="613"/>
      <c r="BY158" s="613"/>
      <c r="BZ158" s="613"/>
      <c r="CA158" s="613"/>
      <c r="CB158" s="613"/>
      <c r="CC158" s="613"/>
      <c r="CD158" s="613"/>
      <c r="CE158" s="613"/>
      <c r="CF158" s="613"/>
      <c r="CG158" s="613"/>
      <c r="CH158" s="613"/>
      <c r="CI158" s="613"/>
      <c r="CJ158" s="613"/>
      <c r="CK158" s="613"/>
      <c r="CL158" s="613"/>
      <c r="CM158" s="613"/>
      <c r="CN158" s="613"/>
      <c r="CO158" s="613"/>
      <c r="CP158" s="613"/>
      <c r="CQ158" s="613"/>
      <c r="CR158" s="613"/>
      <c r="CS158" s="613"/>
      <c r="CT158" s="613"/>
      <c r="CU158" s="613"/>
      <c r="CV158" s="613"/>
      <c r="CW158" s="613"/>
      <c r="CX158" s="613"/>
      <c r="CY158" s="613"/>
      <c r="CZ158" s="613"/>
      <c r="DA158" s="613"/>
      <c r="DB158" s="613"/>
      <c r="DC158" s="613"/>
      <c r="DD158" s="613"/>
      <c r="DE158" s="613"/>
      <c r="DF158" s="613"/>
      <c r="DG158" s="613"/>
      <c r="DH158" s="613"/>
      <c r="DI158" s="613"/>
      <c r="DJ158" s="613"/>
      <c r="DK158" s="613"/>
      <c r="DL158" s="613"/>
      <c r="DM158" s="613"/>
      <c r="DN158" s="613"/>
      <c r="DO158" s="613"/>
      <c r="DP158" s="613"/>
      <c r="DQ158" s="613"/>
      <c r="DR158" s="613"/>
      <c r="DS158" s="613"/>
      <c r="DT158" s="613"/>
      <c r="DU158" s="613"/>
      <c r="DV158" s="613"/>
      <c r="DW158" s="613"/>
      <c r="DX158" s="613"/>
      <c r="DY158" s="613"/>
      <c r="DZ158" s="613"/>
      <c r="EA158" s="613"/>
      <c r="EB158" s="613"/>
      <c r="EC158" s="613"/>
      <c r="ED158" s="182" t="str">
        <f t="shared" si="2"/>
        <v>xxxxxxxxxxxxxxxxxxxxxxxxxxxxxxxxxxxxxxxxxxxxxxxxxxxxxxxxxxxxxxxxxxxxxxxxxxxxxxxxxxxxxxxxxxxxxxxxxxxxxxxxxxxxxxxxxxxxxxxxxxxxxxxx</v>
      </c>
    </row>
    <row r="159" spans="1:134" x14ac:dyDescent="0.25">
      <c r="A159" s="704">
        <v>5764</v>
      </c>
      <c r="B159" s="578" t="s">
        <v>207</v>
      </c>
      <c r="C159" s="874">
        <f>SUMPRODUCT(SUMIF('Subsidiary Trial Balance Input'!$A:$A,'Subsidiary TB Converter'!$G159:$EC159,'Subsidiary Trial Balance Input'!C:C))</f>
        <v>0</v>
      </c>
      <c r="D159" s="874">
        <f>SUMPRODUCT(SUMIF('Subsidiary Trial Balance Input'!$A:$A,'Subsidiary TB Converter'!$G159:$EC159,'Subsidiary Trial Balance Input'!D:D))</f>
        <v>0</v>
      </c>
      <c r="E159" s="874">
        <f>SUMPRODUCT(SUMIF('Subsidiary Trial Balance Input'!$A:$A,'Subsidiary TB Converter'!$G159:$EC159,'Subsidiary Trial Balance Input'!E:E))</f>
        <v>0</v>
      </c>
      <c r="F159" s="874">
        <f>SUMPRODUCT(SUMIF('Subsidiary Trial Balance Input'!$A:$A,'Subsidiary TB Converter'!$G159:$EC159,'Subsidiary Trial Balance Input'!F:F))</f>
        <v>0</v>
      </c>
      <c r="G159" s="670"/>
      <c r="H159" s="132"/>
      <c r="I159" s="670"/>
      <c r="J159" s="670"/>
      <c r="K159" s="670"/>
      <c r="L159" s="629"/>
      <c r="M159" s="629"/>
      <c r="N159" s="629"/>
      <c r="O159" s="629"/>
      <c r="P159" s="629"/>
      <c r="Q159" s="629"/>
      <c r="R159" s="629"/>
      <c r="S159" s="629"/>
      <c r="T159" s="629"/>
      <c r="U159" s="629"/>
      <c r="V159" s="629"/>
      <c r="W159" s="629"/>
      <c r="X159" s="629"/>
      <c r="Y159" s="629"/>
      <c r="Z159" s="629"/>
      <c r="AA159" s="629"/>
      <c r="AB159" s="629"/>
      <c r="AC159" s="629"/>
      <c r="AD159" s="629"/>
      <c r="AE159" s="629"/>
      <c r="AF159" s="629"/>
      <c r="AG159" s="629"/>
      <c r="AH159" s="629"/>
      <c r="AI159" s="629"/>
      <c r="AJ159" s="629"/>
      <c r="AK159" s="629"/>
      <c r="AL159" s="629"/>
      <c r="AM159" s="629"/>
      <c r="AN159" s="629"/>
      <c r="AO159" s="629"/>
      <c r="AP159" s="629"/>
      <c r="AQ159" s="629"/>
      <c r="AR159" s="629"/>
      <c r="AS159" s="629"/>
      <c r="AT159" s="629"/>
      <c r="AU159" s="629"/>
      <c r="AV159" s="629"/>
      <c r="AW159" s="629"/>
      <c r="AX159" s="629"/>
      <c r="AY159" s="629"/>
      <c r="AZ159" s="629"/>
      <c r="BA159" s="629"/>
      <c r="BB159" s="629"/>
      <c r="BC159" s="629"/>
      <c r="BD159" s="629"/>
      <c r="BE159" s="629"/>
      <c r="BF159" s="629"/>
      <c r="BG159" s="629"/>
      <c r="BH159" s="629"/>
      <c r="BI159" s="629"/>
      <c r="BJ159" s="629"/>
      <c r="BK159" s="629"/>
      <c r="BL159" s="629"/>
      <c r="BM159" s="629"/>
      <c r="BN159" s="629"/>
      <c r="BO159" s="629"/>
      <c r="BP159" s="629"/>
      <c r="BQ159" s="629"/>
      <c r="BR159" s="629"/>
      <c r="BS159" s="629"/>
      <c r="BT159" s="629"/>
      <c r="BU159" s="629"/>
      <c r="BV159" s="629"/>
      <c r="BW159" s="629"/>
      <c r="BX159" s="629"/>
      <c r="BY159" s="629"/>
      <c r="BZ159" s="629"/>
      <c r="CA159" s="629"/>
      <c r="CB159" s="629"/>
      <c r="CC159" s="629"/>
      <c r="CD159" s="629"/>
      <c r="CE159" s="629"/>
      <c r="CF159" s="629"/>
      <c r="CG159" s="629"/>
      <c r="CH159" s="629"/>
      <c r="CI159" s="629"/>
      <c r="CJ159" s="629"/>
      <c r="CK159" s="629"/>
      <c r="CL159" s="629"/>
      <c r="CM159" s="629"/>
      <c r="CN159" s="629"/>
      <c r="CO159" s="629"/>
      <c r="CP159" s="629"/>
      <c r="CQ159" s="629"/>
      <c r="CR159" s="629"/>
      <c r="CS159" s="629"/>
      <c r="CT159" s="629"/>
      <c r="CU159" s="629"/>
      <c r="CV159" s="629"/>
      <c r="CW159" s="629"/>
      <c r="CX159" s="629"/>
      <c r="CY159" s="629"/>
      <c r="CZ159" s="629"/>
      <c r="DA159" s="629"/>
      <c r="DB159" s="629"/>
      <c r="DC159" s="629"/>
      <c r="DD159" s="629"/>
      <c r="DE159" s="629"/>
      <c r="DF159" s="629"/>
      <c r="DG159" s="629"/>
      <c r="DH159" s="629"/>
      <c r="DI159" s="629"/>
      <c r="DJ159" s="629"/>
      <c r="DK159" s="629"/>
      <c r="DL159" s="629"/>
      <c r="DM159" s="629"/>
      <c r="DN159" s="629"/>
      <c r="DO159" s="629"/>
      <c r="DP159" s="629"/>
      <c r="DQ159" s="629"/>
      <c r="DR159" s="629"/>
      <c r="DS159" s="629"/>
      <c r="DT159" s="629"/>
      <c r="DU159" s="629"/>
      <c r="DV159" s="629"/>
      <c r="DW159" s="629"/>
      <c r="DX159" s="629"/>
      <c r="DY159" s="629"/>
      <c r="DZ159" s="629"/>
      <c r="EA159" s="629"/>
      <c r="EB159" s="629"/>
      <c r="EC159" s="629"/>
      <c r="ED159" s="182" t="str">
        <f t="shared" si="2"/>
        <v>xxxxxxxxxxxxxxxxxxxxxxxxxxxxxxxxxxxxxxxxxxxxxxxxxxxxxxxxxxxxxxxxxxxxxxxxxxxxxxxxxxxxxxxxxxxxxxxxxxxxxxxxxxxxxxxxxxxxxxxxxxxxxxxx</v>
      </c>
    </row>
    <row r="160" spans="1:134" ht="13" x14ac:dyDescent="0.25">
      <c r="A160" s="704">
        <v>5603</v>
      </c>
      <c r="B160" s="227" t="s">
        <v>208</v>
      </c>
      <c r="C160" s="874">
        <f>SUMPRODUCT(SUMIF('Subsidiary Trial Balance Input'!$A:$A,'Subsidiary TB Converter'!$G160:$EC160,'Subsidiary Trial Balance Input'!C:C))</f>
        <v>0</v>
      </c>
      <c r="D160" s="874">
        <f>SUMPRODUCT(SUMIF('Subsidiary Trial Balance Input'!$A:$A,'Subsidiary TB Converter'!$G160:$EC160,'Subsidiary Trial Balance Input'!D:D))</f>
        <v>0</v>
      </c>
      <c r="E160" s="874">
        <f>SUMPRODUCT(SUMIF('Subsidiary Trial Balance Input'!$A:$A,'Subsidiary TB Converter'!$G160:$EC160,'Subsidiary Trial Balance Input'!E:E))</f>
        <v>0</v>
      </c>
      <c r="F160" s="874">
        <f>SUMPRODUCT(SUMIF('Subsidiary Trial Balance Input'!$A:$A,'Subsidiary TB Converter'!$G160:$EC160,'Subsidiary Trial Balance Input'!F:F))</f>
        <v>0</v>
      </c>
      <c r="G160" s="132"/>
      <c r="H160" s="132"/>
      <c r="I160" s="613"/>
      <c r="J160" s="613"/>
      <c r="K160" s="613"/>
      <c r="L160" s="132"/>
      <c r="M160" s="132"/>
      <c r="N160" s="132"/>
      <c r="O160" s="132"/>
      <c r="P160" s="132"/>
      <c r="Q160" s="132"/>
      <c r="R160" s="132"/>
      <c r="S160" s="132"/>
      <c r="T160" s="132"/>
      <c r="U160" s="132"/>
      <c r="V160" s="132"/>
      <c r="W160" s="132"/>
      <c r="X160" s="132"/>
      <c r="Y160" s="132"/>
      <c r="Z160" s="132"/>
      <c r="AA160" s="132"/>
      <c r="AB160" s="132"/>
      <c r="AC160" s="132"/>
      <c r="AD160" s="132"/>
      <c r="AE160" s="132"/>
      <c r="AF160" s="132"/>
      <c r="AG160" s="132"/>
      <c r="AH160" s="132"/>
      <c r="AI160" s="132"/>
      <c r="AJ160" s="132"/>
      <c r="AK160" s="132"/>
      <c r="AL160" s="132"/>
      <c r="AM160" s="132"/>
      <c r="AN160" s="132"/>
      <c r="AO160" s="132"/>
      <c r="AP160" s="132"/>
      <c r="AQ160" s="132"/>
      <c r="AR160" s="132"/>
      <c r="AS160" s="132"/>
      <c r="AT160" s="132"/>
      <c r="AU160" s="132"/>
      <c r="AV160" s="132"/>
      <c r="AW160" s="132"/>
      <c r="AX160" s="132"/>
      <c r="AY160" s="132"/>
      <c r="AZ160" s="132"/>
      <c r="BA160" s="132"/>
      <c r="BB160" s="132"/>
      <c r="BC160" s="132"/>
      <c r="BD160" s="132"/>
      <c r="BE160" s="132"/>
      <c r="BF160" s="132"/>
      <c r="BG160" s="132"/>
      <c r="BH160" s="132"/>
      <c r="BI160" s="132"/>
      <c r="BJ160" s="132"/>
      <c r="BK160" s="132"/>
      <c r="BL160" s="132"/>
      <c r="BM160" s="132"/>
      <c r="BN160" s="132"/>
      <c r="BO160" s="132"/>
      <c r="BP160" s="132"/>
      <c r="BQ160" s="132"/>
      <c r="BR160" s="132"/>
      <c r="BS160" s="132"/>
      <c r="BT160" s="132"/>
      <c r="BU160" s="132"/>
      <c r="BV160" s="132"/>
      <c r="BW160" s="132"/>
      <c r="BX160" s="132"/>
      <c r="BY160" s="132"/>
      <c r="BZ160" s="132"/>
      <c r="CA160" s="132"/>
      <c r="CB160" s="132"/>
      <c r="CC160" s="132"/>
      <c r="CD160" s="132"/>
      <c r="CE160" s="132"/>
      <c r="CF160" s="132"/>
      <c r="CG160" s="132"/>
      <c r="CH160" s="132"/>
      <c r="CI160" s="132"/>
      <c r="CJ160" s="132"/>
      <c r="CK160" s="132"/>
      <c r="CL160" s="132"/>
      <c r="CM160" s="132"/>
      <c r="CN160" s="132"/>
      <c r="CO160" s="132"/>
      <c r="CP160" s="132"/>
      <c r="CQ160" s="132"/>
      <c r="CR160" s="132"/>
      <c r="CS160" s="132"/>
      <c r="CT160" s="132"/>
      <c r="CU160" s="132"/>
      <c r="CV160" s="132"/>
      <c r="CW160" s="132"/>
      <c r="CX160" s="132"/>
      <c r="CY160" s="132"/>
      <c r="CZ160" s="132"/>
      <c r="DA160" s="132"/>
      <c r="DB160" s="132"/>
      <c r="DC160" s="132"/>
      <c r="DD160" s="132"/>
      <c r="DE160" s="132"/>
      <c r="DF160" s="132"/>
      <c r="DG160" s="132"/>
      <c r="DH160" s="132"/>
      <c r="DI160" s="132"/>
      <c r="DJ160" s="132"/>
      <c r="DK160" s="132"/>
      <c r="DL160" s="132"/>
      <c r="DM160" s="132"/>
      <c r="DN160" s="132"/>
      <c r="DO160" s="132"/>
      <c r="DP160" s="132"/>
      <c r="DQ160" s="132"/>
      <c r="DR160" s="132"/>
      <c r="DS160" s="132"/>
      <c r="DT160" s="132"/>
      <c r="DU160" s="132"/>
      <c r="DV160" s="132"/>
      <c r="DW160" s="132"/>
      <c r="DX160" s="132"/>
      <c r="DY160" s="132"/>
      <c r="DZ160" s="132"/>
      <c r="EA160" s="132"/>
      <c r="EB160" s="132"/>
      <c r="EC160" s="132"/>
      <c r="ED160" s="182" t="str">
        <f t="shared" si="2"/>
        <v>xxxxxxxxxxxxxxxxxxxxxxxxxxxxxxxxxxxxxxxxxxxxxxxxxxxxxxxxxxxxxxxxxxxxxxxxxxxxxxxxxxxxxxxxxxxxxxxxxxxxxxxxxxxxxxxxxxxxxxxxxxxxxxxx</v>
      </c>
    </row>
    <row r="161" spans="1:134" s="817" customFormat="1" ht="13" x14ac:dyDescent="0.25">
      <c r="A161" s="704">
        <v>5607</v>
      </c>
      <c r="B161" s="60" t="s">
        <v>209</v>
      </c>
      <c r="C161" s="876">
        <f>SUMPRODUCT(SUMIF('Subsidiary Trial Balance Input'!$A:$A,'Subsidiary TB Converter'!$G161:$EC161,'Subsidiary Trial Balance Input'!C:C))</f>
        <v>0</v>
      </c>
      <c r="D161" s="876">
        <f>SUMPRODUCT(SUMIF('Subsidiary Trial Balance Input'!$A:$A,'Subsidiary TB Converter'!$G161:$EC161,'Subsidiary Trial Balance Input'!D:D))</f>
        <v>0</v>
      </c>
      <c r="E161" s="876">
        <f>SUMPRODUCT(SUMIF('Subsidiary Trial Balance Input'!$A:$A,'Subsidiary TB Converter'!$G161:$EC161,'Subsidiary Trial Balance Input'!E:E))</f>
        <v>0</v>
      </c>
      <c r="F161" s="876">
        <f>SUMPRODUCT(SUMIF('Subsidiary Trial Balance Input'!$A:$A,'Subsidiary TB Converter'!$G161:$EC161,'Subsidiary Trial Balance Input'!F:F))</f>
        <v>0</v>
      </c>
      <c r="G161" s="860"/>
      <c r="H161" s="860"/>
      <c r="I161" s="920"/>
      <c r="J161" s="920"/>
      <c r="K161" s="920"/>
      <c r="L161" s="860"/>
      <c r="M161" s="860"/>
      <c r="N161" s="860"/>
      <c r="O161" s="860"/>
      <c r="P161" s="860"/>
      <c r="Q161" s="860"/>
      <c r="R161" s="860"/>
      <c r="S161" s="860"/>
      <c r="T161" s="860"/>
      <c r="U161" s="860"/>
      <c r="V161" s="860"/>
      <c r="W161" s="860"/>
      <c r="X161" s="860"/>
      <c r="Y161" s="860"/>
      <c r="Z161" s="860"/>
      <c r="AA161" s="860"/>
      <c r="AB161" s="860"/>
      <c r="AC161" s="860"/>
      <c r="AD161" s="860"/>
      <c r="AE161" s="860"/>
      <c r="AF161" s="860"/>
      <c r="AG161" s="860"/>
      <c r="AH161" s="860"/>
      <c r="AI161" s="860"/>
      <c r="AJ161" s="860"/>
      <c r="AK161" s="860"/>
      <c r="AL161" s="860"/>
      <c r="AM161" s="860"/>
      <c r="AN161" s="860"/>
      <c r="AO161" s="860"/>
      <c r="AP161" s="860"/>
      <c r="AQ161" s="860"/>
      <c r="AR161" s="860"/>
      <c r="AS161" s="860"/>
      <c r="AT161" s="860"/>
      <c r="AU161" s="860"/>
      <c r="AV161" s="860"/>
      <c r="AW161" s="860"/>
      <c r="AX161" s="860"/>
      <c r="AY161" s="860"/>
      <c r="AZ161" s="860"/>
      <c r="BA161" s="860"/>
      <c r="BB161" s="860"/>
      <c r="BC161" s="860"/>
      <c r="BD161" s="860"/>
      <c r="BE161" s="860"/>
      <c r="BF161" s="860"/>
      <c r="BG161" s="860"/>
      <c r="BH161" s="860"/>
      <c r="BI161" s="860"/>
      <c r="BJ161" s="860"/>
      <c r="BK161" s="860"/>
      <c r="BL161" s="860"/>
      <c r="BM161" s="860"/>
      <c r="BN161" s="860"/>
      <c r="BO161" s="860"/>
      <c r="BP161" s="860"/>
      <c r="BQ161" s="860"/>
      <c r="BR161" s="860"/>
      <c r="BS161" s="860"/>
      <c r="BT161" s="860"/>
      <c r="BU161" s="860"/>
      <c r="BV161" s="860"/>
      <c r="BW161" s="860"/>
      <c r="BX161" s="860"/>
      <c r="BY161" s="860"/>
      <c r="BZ161" s="860"/>
      <c r="CA161" s="860"/>
      <c r="CB161" s="860"/>
      <c r="CC161" s="860"/>
      <c r="CD161" s="860"/>
      <c r="CE161" s="860"/>
      <c r="CF161" s="860"/>
      <c r="CG161" s="860"/>
      <c r="CH161" s="860"/>
      <c r="CI161" s="860"/>
      <c r="CJ161" s="860"/>
      <c r="CK161" s="860"/>
      <c r="CL161" s="860"/>
      <c r="CM161" s="860"/>
      <c r="CN161" s="860"/>
      <c r="CO161" s="860"/>
      <c r="CP161" s="860"/>
      <c r="CQ161" s="860"/>
      <c r="CR161" s="860"/>
      <c r="CS161" s="860"/>
      <c r="CT161" s="860"/>
      <c r="CU161" s="860"/>
      <c r="CV161" s="860"/>
      <c r="CW161" s="860"/>
      <c r="CX161" s="860"/>
      <c r="CY161" s="860"/>
      <c r="CZ161" s="860"/>
      <c r="DA161" s="860"/>
      <c r="DB161" s="860"/>
      <c r="DC161" s="860"/>
      <c r="DD161" s="860"/>
      <c r="DE161" s="860"/>
      <c r="DF161" s="860"/>
      <c r="DG161" s="860"/>
      <c r="DH161" s="860"/>
      <c r="DI161" s="860"/>
      <c r="DJ161" s="860"/>
      <c r="DK161" s="860"/>
      <c r="DL161" s="860"/>
      <c r="DM161" s="860"/>
      <c r="DN161" s="860"/>
      <c r="DO161" s="860"/>
      <c r="DP161" s="860"/>
      <c r="DQ161" s="860"/>
      <c r="DR161" s="860"/>
      <c r="DS161" s="860"/>
      <c r="DT161" s="860"/>
      <c r="DU161" s="860"/>
      <c r="DV161" s="860"/>
      <c r="DW161" s="860"/>
      <c r="DX161" s="860"/>
      <c r="DY161" s="860"/>
      <c r="DZ161" s="860"/>
      <c r="EA161" s="860"/>
      <c r="EB161" s="860"/>
      <c r="EC161" s="860"/>
      <c r="ED161" s="182" t="str">
        <f t="shared" si="2"/>
        <v>xxxxxxxxxxxxxxxxxxxxxxxxxxxxxxxxxxxxxxxxxxxxxxxxxxxxxxxxxxxxxxxxxxxxxxxxxxxxxxxxxxxxxxxxxxxxxxxxxxxxxxxxxxxxxxxxxxxxxxxxxxxxxxxx</v>
      </c>
    </row>
    <row r="162" spans="1:134" x14ac:dyDescent="0.25">
      <c r="A162" s="704">
        <v>5724</v>
      </c>
      <c r="B162" s="227" t="s">
        <v>210</v>
      </c>
      <c r="C162" s="874">
        <f>SUMPRODUCT(SUMIF('Subsidiary Trial Balance Input'!$A:$A,'Subsidiary TB Converter'!$G162:$EC162,'Subsidiary Trial Balance Input'!C:C))</f>
        <v>0</v>
      </c>
      <c r="D162" s="874">
        <f>SUMPRODUCT(SUMIF('Subsidiary Trial Balance Input'!$A:$A,'Subsidiary TB Converter'!$G162:$EC162,'Subsidiary Trial Balance Input'!D:D))</f>
        <v>0</v>
      </c>
      <c r="E162" s="874">
        <f>SUMPRODUCT(SUMIF('Subsidiary Trial Balance Input'!$A:$A,'Subsidiary TB Converter'!$G162:$EC162,'Subsidiary Trial Balance Input'!E:E))</f>
        <v>0</v>
      </c>
      <c r="F162" s="874">
        <f>SUMPRODUCT(SUMIF('Subsidiary Trial Balance Input'!$A:$A,'Subsidiary TB Converter'!$G162:$EC162,'Subsidiary Trial Balance Input'!F:F))</f>
        <v>0</v>
      </c>
      <c r="G162" s="132"/>
      <c r="H162" s="132"/>
      <c r="I162" s="132"/>
      <c r="J162" s="132"/>
      <c r="K162" s="132"/>
      <c r="L162" s="132"/>
      <c r="M162" s="132"/>
      <c r="N162" s="132"/>
      <c r="O162" s="132"/>
      <c r="P162" s="132"/>
      <c r="Q162" s="132"/>
      <c r="R162" s="132"/>
      <c r="S162" s="132"/>
      <c r="T162" s="132"/>
      <c r="U162" s="132"/>
      <c r="V162" s="132"/>
      <c r="W162" s="132"/>
      <c r="X162" s="132"/>
      <c r="Y162" s="132"/>
      <c r="Z162" s="132"/>
      <c r="AA162" s="132"/>
      <c r="AB162" s="132"/>
      <c r="AC162" s="132"/>
      <c r="AD162" s="132"/>
      <c r="AE162" s="132"/>
      <c r="AF162" s="132"/>
      <c r="AG162" s="132"/>
      <c r="AH162" s="132"/>
      <c r="AI162" s="132"/>
      <c r="AJ162" s="132"/>
      <c r="AK162" s="132"/>
      <c r="AL162" s="132"/>
      <c r="AM162" s="132"/>
      <c r="AN162" s="132"/>
      <c r="AO162" s="132"/>
      <c r="AP162" s="132"/>
      <c r="AQ162" s="132"/>
      <c r="AR162" s="132"/>
      <c r="AS162" s="132"/>
      <c r="AT162" s="132"/>
      <c r="AU162" s="132"/>
      <c r="AV162" s="132"/>
      <c r="AW162" s="132"/>
      <c r="AX162" s="132"/>
      <c r="AY162" s="132"/>
      <c r="AZ162" s="132"/>
      <c r="BA162" s="132"/>
      <c r="BB162" s="132"/>
      <c r="BC162" s="132"/>
      <c r="BD162" s="132"/>
      <c r="BE162" s="132"/>
      <c r="BF162" s="132"/>
      <c r="BG162" s="132"/>
      <c r="BH162" s="132"/>
      <c r="BI162" s="132"/>
      <c r="BJ162" s="132"/>
      <c r="BK162" s="132"/>
      <c r="BL162" s="132"/>
      <c r="BM162" s="132"/>
      <c r="BN162" s="132"/>
      <c r="BO162" s="132"/>
      <c r="BP162" s="132"/>
      <c r="BQ162" s="132"/>
      <c r="BR162" s="132"/>
      <c r="BS162" s="132"/>
      <c r="BT162" s="132"/>
      <c r="BU162" s="132"/>
      <c r="BV162" s="132"/>
      <c r="BW162" s="132"/>
      <c r="BX162" s="132"/>
      <c r="BY162" s="132"/>
      <c r="BZ162" s="132"/>
      <c r="CA162" s="132"/>
      <c r="CB162" s="132"/>
      <c r="CC162" s="132"/>
      <c r="CD162" s="132"/>
      <c r="CE162" s="132"/>
      <c r="CF162" s="132"/>
      <c r="CG162" s="132"/>
      <c r="CH162" s="132"/>
      <c r="CI162" s="132"/>
      <c r="CJ162" s="132"/>
      <c r="CK162" s="132"/>
      <c r="CL162" s="132"/>
      <c r="CM162" s="132"/>
      <c r="CN162" s="132"/>
      <c r="CO162" s="132"/>
      <c r="CP162" s="132"/>
      <c r="CQ162" s="132"/>
      <c r="CR162" s="132"/>
      <c r="CS162" s="132"/>
      <c r="CT162" s="132"/>
      <c r="CU162" s="132"/>
      <c r="CV162" s="132"/>
      <c r="CW162" s="132"/>
      <c r="CX162" s="132"/>
      <c r="CY162" s="132"/>
      <c r="CZ162" s="132"/>
      <c r="DA162" s="132"/>
      <c r="DB162" s="132"/>
      <c r="DC162" s="132"/>
      <c r="DD162" s="132"/>
      <c r="DE162" s="132"/>
      <c r="DF162" s="132"/>
      <c r="DG162" s="132"/>
      <c r="DH162" s="132"/>
      <c r="DI162" s="132"/>
      <c r="DJ162" s="132"/>
      <c r="DK162" s="132"/>
      <c r="DL162" s="132"/>
      <c r="DM162" s="132"/>
      <c r="DN162" s="132"/>
      <c r="DO162" s="132"/>
      <c r="DP162" s="132"/>
      <c r="DQ162" s="132"/>
      <c r="DR162" s="132"/>
      <c r="DS162" s="132"/>
      <c r="DT162" s="132"/>
      <c r="DU162" s="132"/>
      <c r="DV162" s="132"/>
      <c r="DW162" s="132"/>
      <c r="DX162" s="132"/>
      <c r="DY162" s="132"/>
      <c r="DZ162" s="132"/>
      <c r="EA162" s="132"/>
      <c r="EB162" s="132"/>
      <c r="EC162" s="132"/>
      <c r="ED162" s="182" t="str">
        <f t="shared" si="2"/>
        <v>xxxxxxxxxxxxxxxxxxxxxxxxxxxxxxxxxxxxxxxxxxxxxxxxxxxxxxxxxxxxxxxxxxxxxxxxxxxxxxxxxxxxxxxxxxxxxxxxxxxxxxxxxxxxxxxxxxxxxxxxxxxxxxxx</v>
      </c>
    </row>
    <row r="163" spans="1:134" x14ac:dyDescent="0.25">
      <c r="A163" s="704">
        <v>5714</v>
      </c>
      <c r="B163" s="578" t="s">
        <v>180</v>
      </c>
      <c r="C163" s="874">
        <f>SUMPRODUCT(SUMIF('Subsidiary Trial Balance Input'!$A:$A,'Subsidiary TB Converter'!$G163:$EC163,'Subsidiary Trial Balance Input'!C:C))</f>
        <v>0</v>
      </c>
      <c r="D163" s="874">
        <f>SUMPRODUCT(SUMIF('Subsidiary Trial Balance Input'!$A:$A,'Subsidiary TB Converter'!$G163:$EC163,'Subsidiary Trial Balance Input'!D:D))</f>
        <v>0</v>
      </c>
      <c r="E163" s="874">
        <f>SUMPRODUCT(SUMIF('Subsidiary Trial Balance Input'!$A:$A,'Subsidiary TB Converter'!$G163:$EC163,'Subsidiary Trial Balance Input'!E:E))</f>
        <v>0</v>
      </c>
      <c r="F163" s="874">
        <f>SUMPRODUCT(SUMIF('Subsidiary Trial Balance Input'!$A:$A,'Subsidiary TB Converter'!$G163:$EC163,'Subsidiary Trial Balance Input'!F:F))</f>
        <v>0</v>
      </c>
      <c r="G163" s="629"/>
      <c r="H163" s="629"/>
      <c r="I163" s="629"/>
      <c r="J163" s="629"/>
      <c r="K163" s="629"/>
      <c r="L163" s="629"/>
      <c r="M163" s="629"/>
      <c r="N163" s="629"/>
      <c r="O163" s="629"/>
      <c r="P163" s="629"/>
      <c r="Q163" s="629"/>
      <c r="R163" s="629"/>
      <c r="S163" s="629"/>
      <c r="T163" s="629"/>
      <c r="U163" s="629"/>
      <c r="V163" s="629"/>
      <c r="W163" s="629"/>
      <c r="X163" s="629"/>
      <c r="Y163" s="629"/>
      <c r="Z163" s="629"/>
      <c r="AA163" s="629"/>
      <c r="AB163" s="629"/>
      <c r="AC163" s="629"/>
      <c r="AD163" s="629"/>
      <c r="AE163" s="629"/>
      <c r="AF163" s="629"/>
      <c r="AG163" s="629"/>
      <c r="AH163" s="629"/>
      <c r="AI163" s="629"/>
      <c r="AJ163" s="629"/>
      <c r="AK163" s="629"/>
      <c r="AL163" s="629"/>
      <c r="AM163" s="629"/>
      <c r="AN163" s="629"/>
      <c r="AO163" s="629"/>
      <c r="AP163" s="629"/>
      <c r="AQ163" s="629"/>
      <c r="AR163" s="629"/>
      <c r="AS163" s="629"/>
      <c r="AT163" s="629"/>
      <c r="AU163" s="629"/>
      <c r="AV163" s="629"/>
      <c r="AW163" s="629"/>
      <c r="AX163" s="629"/>
      <c r="AY163" s="629"/>
      <c r="AZ163" s="629"/>
      <c r="BA163" s="629"/>
      <c r="BB163" s="629"/>
      <c r="BC163" s="629"/>
      <c r="BD163" s="629"/>
      <c r="BE163" s="629"/>
      <c r="BF163" s="629"/>
      <c r="BG163" s="629"/>
      <c r="BH163" s="629"/>
      <c r="BI163" s="629"/>
      <c r="BJ163" s="629"/>
      <c r="BK163" s="629"/>
      <c r="BL163" s="629"/>
      <c r="BM163" s="629"/>
      <c r="BN163" s="629"/>
      <c r="BO163" s="629"/>
      <c r="BP163" s="629"/>
      <c r="BQ163" s="629"/>
      <c r="BR163" s="629"/>
      <c r="BS163" s="629"/>
      <c r="BT163" s="629"/>
      <c r="BU163" s="629"/>
      <c r="BV163" s="629"/>
      <c r="BW163" s="629"/>
      <c r="BX163" s="629"/>
      <c r="BY163" s="629"/>
      <c r="BZ163" s="629"/>
      <c r="CA163" s="629"/>
      <c r="CB163" s="629"/>
      <c r="CC163" s="629"/>
      <c r="CD163" s="629"/>
      <c r="CE163" s="629"/>
      <c r="CF163" s="629"/>
      <c r="CG163" s="629"/>
      <c r="CH163" s="629"/>
      <c r="CI163" s="629"/>
      <c r="CJ163" s="629"/>
      <c r="CK163" s="629"/>
      <c r="CL163" s="629"/>
      <c r="CM163" s="629"/>
      <c r="CN163" s="629"/>
      <c r="CO163" s="629"/>
      <c r="CP163" s="629"/>
      <c r="CQ163" s="629"/>
      <c r="CR163" s="629"/>
      <c r="CS163" s="629"/>
      <c r="CT163" s="629"/>
      <c r="CU163" s="629"/>
      <c r="CV163" s="629"/>
      <c r="CW163" s="629"/>
      <c r="CX163" s="629"/>
      <c r="CY163" s="629"/>
      <c r="CZ163" s="629"/>
      <c r="DA163" s="629"/>
      <c r="DB163" s="629"/>
      <c r="DC163" s="629"/>
      <c r="DD163" s="629"/>
      <c r="DE163" s="629"/>
      <c r="DF163" s="629"/>
      <c r="DG163" s="629"/>
      <c r="DH163" s="629"/>
      <c r="DI163" s="629"/>
      <c r="DJ163" s="629"/>
      <c r="DK163" s="629"/>
      <c r="DL163" s="629"/>
      <c r="DM163" s="629"/>
      <c r="DN163" s="629"/>
      <c r="DO163" s="629"/>
      <c r="DP163" s="629"/>
      <c r="DQ163" s="629"/>
      <c r="DR163" s="629"/>
      <c r="DS163" s="629"/>
      <c r="DT163" s="629"/>
      <c r="DU163" s="629"/>
      <c r="DV163" s="629"/>
      <c r="DW163" s="629"/>
      <c r="DX163" s="629"/>
      <c r="DY163" s="629"/>
      <c r="DZ163" s="629"/>
      <c r="EA163" s="629"/>
      <c r="EB163" s="629"/>
      <c r="EC163" s="629"/>
      <c r="ED163" s="182" t="str">
        <f t="shared" si="2"/>
        <v>xxxxxxxxxxxxxxxxxxxxxxxxxxxxxxxxxxxxxxxxxxxxxxxxxxxxxxxxxxxxxxxxxxxxxxxxxxxxxxxxxxxxxxxxxxxxxxxxxxxxxxxxxxxxxxxxxxxxxxxxxxxxxxxx</v>
      </c>
    </row>
    <row r="164" spans="1:134" x14ac:dyDescent="0.25">
      <c r="A164" s="704">
        <v>5814</v>
      </c>
      <c r="B164" s="1302" t="s">
        <v>211</v>
      </c>
      <c r="C164" s="874">
        <f>SUMPRODUCT(SUMIF('Subsidiary Trial Balance Input'!$A:$A,'Subsidiary TB Converter'!$G164:$EC164,'Subsidiary Trial Balance Input'!C:C))</f>
        <v>0</v>
      </c>
      <c r="D164" s="874">
        <f>SUMPRODUCT(SUMIF('Subsidiary Trial Balance Input'!$A:$A,'Subsidiary TB Converter'!$G164:$EC164,'Subsidiary Trial Balance Input'!D:D))</f>
        <v>0</v>
      </c>
      <c r="E164" s="874">
        <f>SUMPRODUCT(SUMIF('Subsidiary Trial Balance Input'!$A:$A,'Subsidiary TB Converter'!$G164:$EC164,'Subsidiary Trial Balance Input'!E:E))</f>
        <v>0</v>
      </c>
      <c r="F164" s="874">
        <f>SUMPRODUCT(SUMIF('Subsidiary Trial Balance Input'!$A:$A,'Subsidiary TB Converter'!$G164:$EC164,'Subsidiary Trial Balance Input'!F:F))</f>
        <v>0</v>
      </c>
      <c r="G164" s="629"/>
      <c r="H164" s="629"/>
      <c r="I164" s="629"/>
      <c r="J164" s="629"/>
      <c r="K164" s="629"/>
      <c r="L164" s="629"/>
      <c r="M164" s="629"/>
      <c r="N164" s="629"/>
      <c r="O164" s="629"/>
      <c r="P164" s="629"/>
      <c r="Q164" s="629"/>
      <c r="R164" s="629"/>
      <c r="S164" s="629"/>
      <c r="T164" s="629"/>
      <c r="U164" s="629"/>
      <c r="V164" s="629"/>
      <c r="W164" s="629"/>
      <c r="X164" s="629"/>
      <c r="Y164" s="629"/>
      <c r="Z164" s="629"/>
      <c r="AA164" s="629"/>
      <c r="AB164" s="629"/>
      <c r="AC164" s="629"/>
      <c r="AD164" s="629"/>
      <c r="AE164" s="629"/>
      <c r="AF164" s="629"/>
      <c r="AG164" s="629"/>
      <c r="AH164" s="629"/>
      <c r="AI164" s="629"/>
      <c r="AJ164" s="629"/>
      <c r="AK164" s="629"/>
      <c r="AL164" s="629"/>
      <c r="AM164" s="629"/>
      <c r="AN164" s="629"/>
      <c r="AO164" s="629"/>
      <c r="AP164" s="629"/>
      <c r="AQ164" s="629"/>
      <c r="AR164" s="629"/>
      <c r="AS164" s="629"/>
      <c r="AT164" s="629"/>
      <c r="AU164" s="629"/>
      <c r="AV164" s="629"/>
      <c r="AW164" s="629"/>
      <c r="AX164" s="629"/>
      <c r="AY164" s="629"/>
      <c r="AZ164" s="629"/>
      <c r="BA164" s="629"/>
      <c r="BB164" s="629"/>
      <c r="BC164" s="629"/>
      <c r="BD164" s="629"/>
      <c r="BE164" s="629"/>
      <c r="BF164" s="629"/>
      <c r="BG164" s="629"/>
      <c r="BH164" s="629"/>
      <c r="BI164" s="629"/>
      <c r="BJ164" s="629"/>
      <c r="BK164" s="629"/>
      <c r="BL164" s="629"/>
      <c r="BM164" s="629"/>
      <c r="BN164" s="629"/>
      <c r="BO164" s="629"/>
      <c r="BP164" s="629"/>
      <c r="BQ164" s="629"/>
      <c r="BR164" s="629"/>
      <c r="BS164" s="629"/>
      <c r="BT164" s="629"/>
      <c r="BU164" s="629"/>
      <c r="BV164" s="629"/>
      <c r="BW164" s="629"/>
      <c r="BX164" s="629"/>
      <c r="BY164" s="629"/>
      <c r="BZ164" s="629"/>
      <c r="CA164" s="629"/>
      <c r="CB164" s="629"/>
      <c r="CC164" s="629"/>
      <c r="CD164" s="629"/>
      <c r="CE164" s="629"/>
      <c r="CF164" s="629"/>
      <c r="CG164" s="629"/>
      <c r="CH164" s="629"/>
      <c r="CI164" s="629"/>
      <c r="CJ164" s="629"/>
      <c r="CK164" s="629"/>
      <c r="CL164" s="629"/>
      <c r="CM164" s="629"/>
      <c r="CN164" s="629"/>
      <c r="CO164" s="629"/>
      <c r="CP164" s="629"/>
      <c r="CQ164" s="629"/>
      <c r="CR164" s="629"/>
      <c r="CS164" s="629"/>
      <c r="CT164" s="629"/>
      <c r="CU164" s="629"/>
      <c r="CV164" s="629"/>
      <c r="CW164" s="629"/>
      <c r="CX164" s="629"/>
      <c r="CY164" s="629"/>
      <c r="CZ164" s="629"/>
      <c r="DA164" s="629"/>
      <c r="DB164" s="629"/>
      <c r="DC164" s="629"/>
      <c r="DD164" s="629"/>
      <c r="DE164" s="629"/>
      <c r="DF164" s="629"/>
      <c r="DG164" s="629"/>
      <c r="DH164" s="629"/>
      <c r="DI164" s="629"/>
      <c r="DJ164" s="629"/>
      <c r="DK164" s="629"/>
      <c r="DL164" s="629"/>
      <c r="DM164" s="629"/>
      <c r="DN164" s="629"/>
      <c r="DO164" s="629"/>
      <c r="DP164" s="629"/>
      <c r="DQ164" s="629"/>
      <c r="DR164" s="629"/>
      <c r="DS164" s="629"/>
      <c r="DT164" s="629"/>
      <c r="DU164" s="629"/>
      <c r="DV164" s="629"/>
      <c r="DW164" s="629"/>
      <c r="DX164" s="629"/>
      <c r="DY164" s="629"/>
      <c r="DZ164" s="629"/>
      <c r="EA164" s="629"/>
      <c r="EB164" s="629"/>
      <c r="EC164" s="629"/>
      <c r="ED164" s="182" t="str">
        <f t="shared" si="2"/>
        <v>xxxxxxxxxxxxxxxxxxxxxxxxxxxxxxxxxxxxxxxxxxxxxxxxxxxxxxxxxxxxxxxxxxxxxxxxxxxxxxxxxxxxxxxxxxxxxxxxxxxxxxxxxxxxxxxxxxxxxxxxxxxxxxxx</v>
      </c>
    </row>
    <row r="165" spans="1:134" x14ac:dyDescent="0.25">
      <c r="A165" s="704">
        <v>5754</v>
      </c>
      <c r="B165" s="227" t="s">
        <v>141</v>
      </c>
      <c r="C165" s="874">
        <f>SUMPRODUCT(SUMIF('Subsidiary Trial Balance Input'!$A:$A,'Subsidiary TB Converter'!$G165:$EC165,'Subsidiary Trial Balance Input'!C:C))</f>
        <v>0</v>
      </c>
      <c r="D165" s="874">
        <f>SUMPRODUCT(SUMIF('Subsidiary Trial Balance Input'!$A:$A,'Subsidiary TB Converter'!$G165:$EC165,'Subsidiary Trial Balance Input'!D:D))</f>
        <v>0</v>
      </c>
      <c r="E165" s="874">
        <f>SUMPRODUCT(SUMIF('Subsidiary Trial Balance Input'!$A:$A,'Subsidiary TB Converter'!$G165:$EC165,'Subsidiary Trial Balance Input'!E:E))</f>
        <v>0</v>
      </c>
      <c r="F165" s="874">
        <f>SUMPRODUCT(SUMIF('Subsidiary Trial Balance Input'!$A:$A,'Subsidiary TB Converter'!$G165:$EC165,'Subsidiary Trial Balance Input'!F:F))</f>
        <v>0</v>
      </c>
      <c r="G165" s="132"/>
      <c r="H165" s="132"/>
      <c r="I165" s="132"/>
      <c r="J165" s="132"/>
      <c r="K165" s="132"/>
      <c r="L165" s="132"/>
      <c r="M165" s="132"/>
      <c r="N165" s="132"/>
      <c r="O165" s="132"/>
      <c r="P165" s="132"/>
      <c r="Q165" s="132"/>
      <c r="R165" s="132"/>
      <c r="S165" s="132"/>
      <c r="T165" s="132"/>
      <c r="U165" s="132"/>
      <c r="V165" s="132"/>
      <c r="W165" s="132"/>
      <c r="X165" s="132"/>
      <c r="Y165" s="132"/>
      <c r="Z165" s="132"/>
      <c r="AA165" s="132"/>
      <c r="AB165" s="132"/>
      <c r="AC165" s="132"/>
      <c r="AD165" s="132"/>
      <c r="AE165" s="132"/>
      <c r="AF165" s="132"/>
      <c r="AG165" s="132"/>
      <c r="AH165" s="132"/>
      <c r="AI165" s="132"/>
      <c r="AJ165" s="132"/>
      <c r="AK165" s="132"/>
      <c r="AL165" s="132"/>
      <c r="AM165" s="132"/>
      <c r="AN165" s="132"/>
      <c r="AO165" s="132"/>
      <c r="AP165" s="132"/>
      <c r="AQ165" s="132"/>
      <c r="AR165" s="132"/>
      <c r="AS165" s="132"/>
      <c r="AT165" s="132"/>
      <c r="AU165" s="132"/>
      <c r="AV165" s="132"/>
      <c r="AW165" s="132"/>
      <c r="AX165" s="132"/>
      <c r="AY165" s="132"/>
      <c r="AZ165" s="132"/>
      <c r="BA165" s="132"/>
      <c r="BB165" s="132"/>
      <c r="BC165" s="132"/>
      <c r="BD165" s="132"/>
      <c r="BE165" s="132"/>
      <c r="BF165" s="132"/>
      <c r="BG165" s="132"/>
      <c r="BH165" s="132"/>
      <c r="BI165" s="132"/>
      <c r="BJ165" s="132"/>
      <c r="BK165" s="132"/>
      <c r="BL165" s="132"/>
      <c r="BM165" s="132"/>
      <c r="BN165" s="132"/>
      <c r="BO165" s="132"/>
      <c r="BP165" s="132"/>
      <c r="BQ165" s="132"/>
      <c r="BR165" s="132"/>
      <c r="BS165" s="132"/>
      <c r="BT165" s="132"/>
      <c r="BU165" s="132"/>
      <c r="BV165" s="132"/>
      <c r="BW165" s="132"/>
      <c r="BX165" s="132"/>
      <c r="BY165" s="132"/>
      <c r="BZ165" s="132"/>
      <c r="CA165" s="132"/>
      <c r="CB165" s="132"/>
      <c r="CC165" s="132"/>
      <c r="CD165" s="132"/>
      <c r="CE165" s="132"/>
      <c r="CF165" s="132"/>
      <c r="CG165" s="132"/>
      <c r="CH165" s="132"/>
      <c r="CI165" s="132"/>
      <c r="CJ165" s="132"/>
      <c r="CK165" s="132"/>
      <c r="CL165" s="132"/>
      <c r="CM165" s="132"/>
      <c r="CN165" s="132"/>
      <c r="CO165" s="132"/>
      <c r="CP165" s="132"/>
      <c r="CQ165" s="132"/>
      <c r="CR165" s="132"/>
      <c r="CS165" s="132"/>
      <c r="CT165" s="132"/>
      <c r="CU165" s="132"/>
      <c r="CV165" s="132"/>
      <c r="CW165" s="132"/>
      <c r="CX165" s="132"/>
      <c r="CY165" s="132"/>
      <c r="CZ165" s="132"/>
      <c r="DA165" s="132"/>
      <c r="DB165" s="132"/>
      <c r="DC165" s="132"/>
      <c r="DD165" s="132"/>
      <c r="DE165" s="132"/>
      <c r="DF165" s="132"/>
      <c r="DG165" s="132"/>
      <c r="DH165" s="132"/>
      <c r="DI165" s="132"/>
      <c r="DJ165" s="132"/>
      <c r="DK165" s="132"/>
      <c r="DL165" s="132"/>
      <c r="DM165" s="132"/>
      <c r="DN165" s="132"/>
      <c r="DO165" s="132"/>
      <c r="DP165" s="132"/>
      <c r="DQ165" s="132"/>
      <c r="DR165" s="132"/>
      <c r="DS165" s="132"/>
      <c r="DT165" s="132"/>
      <c r="DU165" s="132"/>
      <c r="DV165" s="132"/>
      <c r="DW165" s="132"/>
      <c r="DX165" s="132"/>
      <c r="DY165" s="132"/>
      <c r="DZ165" s="132"/>
      <c r="EA165" s="132"/>
      <c r="EB165" s="132"/>
      <c r="EC165" s="132"/>
      <c r="ED165" s="182" t="str">
        <f t="shared" si="2"/>
        <v>xxxxxxxxxxxxxxxxxxxxxxxxxxxxxxxxxxxxxxxxxxxxxxxxxxxxxxxxxxxxxxxxxxxxxxxxxxxxxxxxxxxxxxxxxxxxxxxxxxxxxxxxxxxxxxxxxxxxxxxxxxxxxxxx</v>
      </c>
    </row>
    <row r="166" spans="1:134" x14ac:dyDescent="0.25">
      <c r="A166" s="704">
        <v>5614</v>
      </c>
      <c r="B166" s="227" t="s">
        <v>142</v>
      </c>
      <c r="C166" s="874">
        <f>SUMPRODUCT(SUMIF('Subsidiary Trial Balance Input'!$A:$A,'Subsidiary TB Converter'!$G166:$EC166,'Subsidiary Trial Balance Input'!C:C))</f>
        <v>0</v>
      </c>
      <c r="D166" s="874">
        <f>SUMPRODUCT(SUMIF('Subsidiary Trial Balance Input'!$A:$A,'Subsidiary TB Converter'!$G166:$EC166,'Subsidiary Trial Balance Input'!D:D))</f>
        <v>0</v>
      </c>
      <c r="E166" s="874">
        <f>SUMPRODUCT(SUMIF('Subsidiary Trial Balance Input'!$A:$A,'Subsidiary TB Converter'!$G166:$EC166,'Subsidiary Trial Balance Input'!E:E))</f>
        <v>0</v>
      </c>
      <c r="F166" s="874">
        <f>SUMPRODUCT(SUMIF('Subsidiary Trial Balance Input'!$A:$A,'Subsidiary TB Converter'!$G166:$EC166,'Subsidiary Trial Balance Input'!F:F))</f>
        <v>0</v>
      </c>
      <c r="G166" s="132"/>
      <c r="H166" s="132"/>
      <c r="I166" s="132"/>
      <c r="J166" s="132"/>
      <c r="K166" s="132"/>
      <c r="L166" s="132"/>
      <c r="M166" s="132"/>
      <c r="N166" s="132"/>
      <c r="O166" s="132"/>
      <c r="P166" s="132"/>
      <c r="Q166" s="132"/>
      <c r="R166" s="132"/>
      <c r="S166" s="132"/>
      <c r="T166" s="132"/>
      <c r="U166" s="132"/>
      <c r="V166" s="132"/>
      <c r="W166" s="132"/>
      <c r="X166" s="132"/>
      <c r="Y166" s="132"/>
      <c r="Z166" s="132"/>
      <c r="AA166" s="132"/>
      <c r="AB166" s="132"/>
      <c r="AC166" s="132"/>
      <c r="AD166" s="132"/>
      <c r="AE166" s="132"/>
      <c r="AF166" s="132"/>
      <c r="AG166" s="132"/>
      <c r="AH166" s="132"/>
      <c r="AI166" s="132"/>
      <c r="AJ166" s="132"/>
      <c r="AK166" s="132"/>
      <c r="AL166" s="132"/>
      <c r="AM166" s="132"/>
      <c r="AN166" s="132"/>
      <c r="AO166" s="132"/>
      <c r="AP166" s="132"/>
      <c r="AQ166" s="132"/>
      <c r="AR166" s="132"/>
      <c r="AS166" s="132"/>
      <c r="AT166" s="132"/>
      <c r="AU166" s="132"/>
      <c r="AV166" s="132"/>
      <c r="AW166" s="132"/>
      <c r="AX166" s="132"/>
      <c r="AY166" s="132"/>
      <c r="AZ166" s="132"/>
      <c r="BA166" s="132"/>
      <c r="BB166" s="132"/>
      <c r="BC166" s="132"/>
      <c r="BD166" s="132"/>
      <c r="BE166" s="132"/>
      <c r="BF166" s="132"/>
      <c r="BG166" s="132"/>
      <c r="BH166" s="132"/>
      <c r="BI166" s="132"/>
      <c r="BJ166" s="132"/>
      <c r="BK166" s="132"/>
      <c r="BL166" s="132"/>
      <c r="BM166" s="132"/>
      <c r="BN166" s="132"/>
      <c r="BO166" s="132"/>
      <c r="BP166" s="132"/>
      <c r="BQ166" s="132"/>
      <c r="BR166" s="132"/>
      <c r="BS166" s="132"/>
      <c r="BT166" s="132"/>
      <c r="BU166" s="132"/>
      <c r="BV166" s="132"/>
      <c r="BW166" s="132"/>
      <c r="BX166" s="132"/>
      <c r="BY166" s="132"/>
      <c r="BZ166" s="132"/>
      <c r="CA166" s="132"/>
      <c r="CB166" s="132"/>
      <c r="CC166" s="132"/>
      <c r="CD166" s="132"/>
      <c r="CE166" s="132"/>
      <c r="CF166" s="132"/>
      <c r="CG166" s="132"/>
      <c r="CH166" s="132"/>
      <c r="CI166" s="132"/>
      <c r="CJ166" s="132"/>
      <c r="CK166" s="132"/>
      <c r="CL166" s="132"/>
      <c r="CM166" s="132"/>
      <c r="CN166" s="132"/>
      <c r="CO166" s="132"/>
      <c r="CP166" s="132"/>
      <c r="CQ166" s="132"/>
      <c r="CR166" s="132"/>
      <c r="CS166" s="132"/>
      <c r="CT166" s="132"/>
      <c r="CU166" s="132"/>
      <c r="CV166" s="132"/>
      <c r="CW166" s="132"/>
      <c r="CX166" s="132"/>
      <c r="CY166" s="132"/>
      <c r="CZ166" s="132"/>
      <c r="DA166" s="132"/>
      <c r="DB166" s="132"/>
      <c r="DC166" s="132"/>
      <c r="DD166" s="132"/>
      <c r="DE166" s="132"/>
      <c r="DF166" s="132"/>
      <c r="DG166" s="132"/>
      <c r="DH166" s="132"/>
      <c r="DI166" s="132"/>
      <c r="DJ166" s="132"/>
      <c r="DK166" s="132"/>
      <c r="DL166" s="132"/>
      <c r="DM166" s="132"/>
      <c r="DN166" s="132"/>
      <c r="DO166" s="132"/>
      <c r="DP166" s="132"/>
      <c r="DQ166" s="132"/>
      <c r="DR166" s="132"/>
      <c r="DS166" s="132"/>
      <c r="DT166" s="132"/>
      <c r="DU166" s="132"/>
      <c r="DV166" s="132"/>
      <c r="DW166" s="132"/>
      <c r="DX166" s="132"/>
      <c r="DY166" s="132"/>
      <c r="DZ166" s="132"/>
      <c r="EA166" s="132"/>
      <c r="EB166" s="132"/>
      <c r="EC166" s="132"/>
      <c r="ED166" s="182" t="str">
        <f t="shared" si="2"/>
        <v>xxxxxxxxxxxxxxxxxxxxxxxxxxxxxxxxxxxxxxxxxxxxxxxxxxxxxxxxxxxxxxxxxxxxxxxxxxxxxxxxxxxxxxxxxxxxxxxxxxxxxxxxxxxxxxxxxxxxxxxxxxxxxxxx</v>
      </c>
    </row>
    <row r="167" spans="1:134" x14ac:dyDescent="0.25">
      <c r="A167" s="704">
        <v>5624</v>
      </c>
      <c r="B167" s="227" t="s">
        <v>140</v>
      </c>
      <c r="C167" s="874">
        <f>SUMPRODUCT(SUMIF('Subsidiary Trial Balance Input'!$A:$A,'Subsidiary TB Converter'!$G167:$EC167,'Subsidiary Trial Balance Input'!C:C))</f>
        <v>0</v>
      </c>
      <c r="D167" s="874">
        <f>SUMPRODUCT(SUMIF('Subsidiary Trial Balance Input'!$A:$A,'Subsidiary TB Converter'!$G167:$EC167,'Subsidiary Trial Balance Input'!D:D))</f>
        <v>0</v>
      </c>
      <c r="E167" s="874">
        <f>SUMPRODUCT(SUMIF('Subsidiary Trial Balance Input'!$A:$A,'Subsidiary TB Converter'!$G167:$EC167,'Subsidiary Trial Balance Input'!E:E))</f>
        <v>0</v>
      </c>
      <c r="F167" s="874">
        <f>SUMPRODUCT(SUMIF('Subsidiary Trial Balance Input'!$A:$A,'Subsidiary TB Converter'!$G167:$EC167,'Subsidiary Trial Balance Input'!F:F))</f>
        <v>0</v>
      </c>
      <c r="G167" s="629"/>
      <c r="H167" s="629"/>
      <c r="I167" s="629"/>
      <c r="J167" s="629"/>
      <c r="K167" s="629"/>
      <c r="L167" s="132"/>
      <c r="M167" s="132"/>
      <c r="N167" s="132"/>
      <c r="O167" s="132"/>
      <c r="P167" s="132"/>
      <c r="Q167" s="132"/>
      <c r="R167" s="132"/>
      <c r="S167" s="132"/>
      <c r="T167" s="132"/>
      <c r="U167" s="132"/>
      <c r="V167" s="132"/>
      <c r="W167" s="132"/>
      <c r="X167" s="132"/>
      <c r="Y167" s="132"/>
      <c r="Z167" s="132"/>
      <c r="AA167" s="132"/>
      <c r="AB167" s="132"/>
      <c r="AC167" s="132"/>
      <c r="AD167" s="132"/>
      <c r="AE167" s="132"/>
      <c r="AF167" s="132"/>
      <c r="AG167" s="132"/>
      <c r="AH167" s="132"/>
      <c r="AI167" s="132"/>
      <c r="AJ167" s="132"/>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c r="CL167" s="132"/>
      <c r="CM167" s="132"/>
      <c r="CN167" s="132"/>
      <c r="CO167" s="132"/>
      <c r="CP167" s="132"/>
      <c r="CQ167" s="132"/>
      <c r="CR167" s="132"/>
      <c r="CS167" s="132"/>
      <c r="CT167" s="132"/>
      <c r="CU167" s="132"/>
      <c r="CV167" s="132"/>
      <c r="CW167" s="132"/>
      <c r="CX167" s="132"/>
      <c r="CY167" s="132"/>
      <c r="CZ167" s="132"/>
      <c r="DA167" s="132"/>
      <c r="DB167" s="132"/>
      <c r="DC167" s="132"/>
      <c r="DD167" s="132"/>
      <c r="DE167" s="132"/>
      <c r="DF167" s="132"/>
      <c r="DG167" s="132"/>
      <c r="DH167" s="132"/>
      <c r="DI167" s="132"/>
      <c r="DJ167" s="132"/>
      <c r="DK167" s="132"/>
      <c r="DL167" s="132"/>
      <c r="DM167" s="132"/>
      <c r="DN167" s="132"/>
      <c r="DO167" s="132"/>
      <c r="DP167" s="132"/>
      <c r="DQ167" s="132"/>
      <c r="DR167" s="132"/>
      <c r="DS167" s="132"/>
      <c r="DT167" s="132"/>
      <c r="DU167" s="132"/>
      <c r="DV167" s="132"/>
      <c r="DW167" s="132"/>
      <c r="DX167" s="132"/>
      <c r="DY167" s="132"/>
      <c r="DZ167" s="132"/>
      <c r="EA167" s="132"/>
      <c r="EB167" s="132"/>
      <c r="EC167" s="132"/>
      <c r="ED167" s="182" t="str">
        <f t="shared" si="2"/>
        <v>xxxxxxxxxxxxxxxxxxxxxxxxxxxxxxxxxxxxxxxxxxxxxxxxxxxxxxxxxxxxxxxxxxxxxxxxxxxxxxxxxxxxxxxxxxxxxxxxxxxxxxxxxxxxxxxxxxxxxxxxxxxxxxxx</v>
      </c>
    </row>
    <row r="168" spans="1:134" x14ac:dyDescent="0.25">
      <c r="A168" s="704">
        <v>5734</v>
      </c>
      <c r="B168" s="227" t="s">
        <v>139</v>
      </c>
      <c r="C168" s="874">
        <f>SUMPRODUCT(SUMIF('Subsidiary Trial Balance Input'!$A:$A,'Subsidiary TB Converter'!$G168:$EC168,'Subsidiary Trial Balance Input'!C:C))</f>
        <v>0</v>
      </c>
      <c r="D168" s="874">
        <f>SUMPRODUCT(SUMIF('Subsidiary Trial Balance Input'!$A:$A,'Subsidiary TB Converter'!$G168:$EC168,'Subsidiary Trial Balance Input'!D:D))</f>
        <v>0</v>
      </c>
      <c r="E168" s="874">
        <f>SUMPRODUCT(SUMIF('Subsidiary Trial Balance Input'!$A:$A,'Subsidiary TB Converter'!$G168:$EC168,'Subsidiary Trial Balance Input'!E:E))</f>
        <v>0</v>
      </c>
      <c r="F168" s="874">
        <f>SUMPRODUCT(SUMIF('Subsidiary Trial Balance Input'!$A:$A,'Subsidiary TB Converter'!$G168:$EC168,'Subsidiary Trial Balance Input'!F:F))</f>
        <v>0</v>
      </c>
      <c r="G168" s="132"/>
      <c r="H168" s="132"/>
      <c r="I168" s="132"/>
      <c r="J168" s="132"/>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132"/>
      <c r="BF168" s="132"/>
      <c r="BG168" s="132"/>
      <c r="BH168" s="132"/>
      <c r="BI168" s="132"/>
      <c r="BJ168" s="132"/>
      <c r="BK168" s="132"/>
      <c r="BL168" s="132"/>
      <c r="BM168" s="132"/>
      <c r="BN168" s="132"/>
      <c r="BO168" s="132"/>
      <c r="BP168" s="132"/>
      <c r="BQ168" s="132"/>
      <c r="BR168" s="132"/>
      <c r="BS168" s="132"/>
      <c r="BT168" s="132"/>
      <c r="BU168" s="132"/>
      <c r="BV168" s="132"/>
      <c r="BW168" s="132"/>
      <c r="BX168" s="132"/>
      <c r="BY168" s="132"/>
      <c r="BZ168" s="132"/>
      <c r="CA168" s="132"/>
      <c r="CB168" s="132"/>
      <c r="CC168" s="132"/>
      <c r="CD168" s="132"/>
      <c r="CE168" s="132"/>
      <c r="CF168" s="132"/>
      <c r="CG168" s="132"/>
      <c r="CH168" s="132"/>
      <c r="CI168" s="132"/>
      <c r="CJ168" s="132"/>
      <c r="CK168" s="132"/>
      <c r="CL168" s="132"/>
      <c r="CM168" s="132"/>
      <c r="CN168" s="132"/>
      <c r="CO168" s="132"/>
      <c r="CP168" s="132"/>
      <c r="CQ168" s="132"/>
      <c r="CR168" s="132"/>
      <c r="CS168" s="132"/>
      <c r="CT168" s="132"/>
      <c r="CU168" s="132"/>
      <c r="CV168" s="132"/>
      <c r="CW168" s="132"/>
      <c r="CX168" s="132"/>
      <c r="CY168" s="132"/>
      <c r="CZ168" s="132"/>
      <c r="DA168" s="132"/>
      <c r="DB168" s="132"/>
      <c r="DC168" s="132"/>
      <c r="DD168" s="132"/>
      <c r="DE168" s="132"/>
      <c r="DF168" s="132"/>
      <c r="DG168" s="132"/>
      <c r="DH168" s="132"/>
      <c r="DI168" s="132"/>
      <c r="DJ168" s="132"/>
      <c r="DK168" s="132"/>
      <c r="DL168" s="132"/>
      <c r="DM168" s="132"/>
      <c r="DN168" s="132"/>
      <c r="DO168" s="132"/>
      <c r="DP168" s="132"/>
      <c r="DQ168" s="132"/>
      <c r="DR168" s="132"/>
      <c r="DS168" s="132"/>
      <c r="DT168" s="132"/>
      <c r="DU168" s="132"/>
      <c r="DV168" s="132"/>
      <c r="DW168" s="132"/>
      <c r="DX168" s="132"/>
      <c r="DY168" s="132"/>
      <c r="DZ168" s="132"/>
      <c r="EA168" s="132"/>
      <c r="EB168" s="132"/>
      <c r="EC168" s="132"/>
      <c r="ED168" s="182" t="str">
        <f t="shared" si="2"/>
        <v>xxxxxxxxxxxxxxxxxxxxxxxxxxxxxxxxxxxxxxxxxxxxxxxxxxxxxxxxxxxxxxxxxxxxxxxxxxxxxxxxxxxxxxxxxxxxxxxxxxxxxxxxxxxxxxxxxxxxxxxxxxxxxxxx</v>
      </c>
    </row>
    <row r="169" spans="1:134" ht="13" x14ac:dyDescent="0.3">
      <c r="A169" s="704"/>
      <c r="B169" s="580"/>
      <c r="C169" s="874"/>
      <c r="D169" s="874"/>
      <c r="E169" s="874"/>
      <c r="F169" s="874"/>
      <c r="G169" s="631"/>
      <c r="H169" s="631"/>
      <c r="I169" s="631"/>
      <c r="J169" s="631"/>
      <c r="K169" s="631"/>
      <c r="L169" s="631"/>
      <c r="M169" s="631"/>
      <c r="N169" s="631"/>
      <c r="O169" s="631"/>
      <c r="P169" s="631"/>
      <c r="Q169" s="631"/>
      <c r="R169" s="631"/>
      <c r="S169" s="631"/>
      <c r="T169" s="631"/>
      <c r="U169" s="631"/>
      <c r="V169" s="631"/>
      <c r="W169" s="631"/>
      <c r="X169" s="631"/>
      <c r="Y169" s="631"/>
      <c r="Z169" s="631"/>
      <c r="AA169" s="631"/>
      <c r="AB169" s="631"/>
      <c r="AC169" s="631"/>
      <c r="AD169" s="631"/>
      <c r="AE169" s="631"/>
      <c r="AF169" s="631"/>
      <c r="AG169" s="631"/>
      <c r="AH169" s="631"/>
      <c r="AI169" s="631"/>
      <c r="AJ169" s="631"/>
      <c r="AK169" s="631"/>
      <c r="AL169" s="631"/>
      <c r="AM169" s="631"/>
      <c r="AN169" s="631"/>
      <c r="AO169" s="631"/>
      <c r="AP169" s="631"/>
      <c r="AQ169" s="631"/>
      <c r="AR169" s="631"/>
      <c r="AS169" s="631"/>
      <c r="AT169" s="631"/>
      <c r="AU169" s="631"/>
      <c r="AV169" s="631"/>
      <c r="AW169" s="631"/>
      <c r="AX169" s="631"/>
      <c r="AY169" s="631"/>
      <c r="AZ169" s="631"/>
      <c r="BA169" s="631"/>
      <c r="BB169" s="631"/>
      <c r="BC169" s="631"/>
      <c r="BD169" s="631"/>
      <c r="BE169" s="631"/>
      <c r="BF169" s="631"/>
      <c r="BG169" s="631"/>
      <c r="BH169" s="631"/>
      <c r="BI169" s="631"/>
      <c r="BJ169" s="631"/>
      <c r="BK169" s="631"/>
      <c r="BL169" s="631"/>
      <c r="BM169" s="631"/>
      <c r="BN169" s="631"/>
      <c r="BO169" s="631"/>
      <c r="BP169" s="631"/>
      <c r="BQ169" s="631"/>
      <c r="BR169" s="631"/>
      <c r="BS169" s="631"/>
      <c r="BT169" s="631"/>
      <c r="BU169" s="631"/>
      <c r="BV169" s="631"/>
      <c r="BW169" s="631"/>
      <c r="BX169" s="631"/>
      <c r="BY169" s="631"/>
      <c r="BZ169" s="631"/>
      <c r="CA169" s="631"/>
      <c r="CB169" s="631"/>
      <c r="CC169" s="631"/>
      <c r="CD169" s="631"/>
      <c r="CE169" s="631"/>
      <c r="CF169" s="631"/>
      <c r="CG169" s="631"/>
      <c r="CH169" s="631"/>
      <c r="CI169" s="631"/>
      <c r="CJ169" s="631"/>
      <c r="CK169" s="631"/>
      <c r="CL169" s="631"/>
      <c r="CM169" s="631"/>
      <c r="CN169" s="631"/>
      <c r="CO169" s="631"/>
      <c r="CP169" s="631"/>
      <c r="CQ169" s="631"/>
      <c r="CR169" s="631"/>
      <c r="CS169" s="631"/>
      <c r="CT169" s="631"/>
      <c r="CU169" s="631"/>
      <c r="CV169" s="631"/>
      <c r="CW169" s="631"/>
      <c r="CX169" s="631"/>
      <c r="CY169" s="631"/>
      <c r="CZ169" s="631"/>
      <c r="DA169" s="631"/>
      <c r="DB169" s="631"/>
      <c r="DC169" s="631"/>
      <c r="DD169" s="631"/>
      <c r="DE169" s="631"/>
      <c r="DF169" s="631"/>
      <c r="DG169" s="631"/>
      <c r="DH169" s="631"/>
      <c r="DI169" s="631"/>
      <c r="DJ169" s="631"/>
      <c r="DK169" s="631"/>
      <c r="DL169" s="631"/>
      <c r="DM169" s="631"/>
      <c r="DN169" s="631"/>
      <c r="DO169" s="631"/>
      <c r="DP169" s="631"/>
      <c r="DQ169" s="631"/>
      <c r="DR169" s="631"/>
      <c r="DS169" s="631"/>
      <c r="DT169" s="631"/>
      <c r="DU169" s="631"/>
      <c r="DV169" s="631"/>
      <c r="DW169" s="631"/>
      <c r="DX169" s="631"/>
      <c r="DY169" s="631"/>
      <c r="DZ169" s="631"/>
      <c r="EA169" s="631"/>
      <c r="EB169" s="631"/>
      <c r="EC169" s="631"/>
      <c r="ED169" s="182" t="str">
        <f t="shared" si="2"/>
        <v>xxxxxxxxxxxxxxxxxxxxxxxxxxxxxxxxxxxxxxxxxxxxxxxxxxxxxxxxxxxxxxxxxxxxxxxxxxxxxxxxxxxxxxxxxxxxxxxxxxxxxxxxxxxxxxxxxxxxxxxxxxxxxxxx</v>
      </c>
    </row>
    <row r="170" spans="1:134" ht="13" x14ac:dyDescent="0.3">
      <c r="A170" s="230"/>
      <c r="B170" s="232" t="s">
        <v>313</v>
      </c>
      <c r="C170" s="877"/>
      <c r="D170" s="877"/>
      <c r="E170" s="877"/>
      <c r="F170" s="877"/>
      <c r="G170" s="616"/>
      <c r="H170" s="616"/>
      <c r="I170" s="616"/>
      <c r="J170" s="616"/>
      <c r="K170" s="616"/>
      <c r="L170" s="616"/>
      <c r="M170" s="616"/>
      <c r="N170" s="616"/>
      <c r="O170" s="616"/>
      <c r="P170" s="616"/>
      <c r="Q170" s="616"/>
      <c r="R170" s="616"/>
      <c r="S170" s="616"/>
      <c r="T170" s="616"/>
      <c r="U170" s="616"/>
      <c r="V170" s="616"/>
      <c r="W170" s="616"/>
      <c r="X170" s="616"/>
      <c r="Y170" s="616"/>
      <c r="Z170" s="616"/>
      <c r="AA170" s="616"/>
      <c r="AB170" s="616"/>
      <c r="AC170" s="616"/>
      <c r="AD170" s="616"/>
      <c r="AE170" s="616"/>
      <c r="AF170" s="616"/>
      <c r="AG170" s="616"/>
      <c r="AH170" s="616"/>
      <c r="AI170" s="616"/>
      <c r="AJ170" s="616"/>
      <c r="AK170" s="616"/>
      <c r="AL170" s="616"/>
      <c r="AM170" s="616"/>
      <c r="AN170" s="616"/>
      <c r="AO170" s="616"/>
      <c r="AP170" s="616"/>
      <c r="AQ170" s="616"/>
      <c r="AR170" s="616"/>
      <c r="AS170" s="616"/>
      <c r="AT170" s="616"/>
      <c r="AU170" s="616"/>
      <c r="AV170" s="616"/>
      <c r="AW170" s="616"/>
      <c r="AX170" s="616"/>
      <c r="AY170" s="616"/>
      <c r="AZ170" s="616"/>
      <c r="BA170" s="616"/>
      <c r="BB170" s="616"/>
      <c r="BC170" s="616"/>
      <c r="BD170" s="616"/>
      <c r="BE170" s="616"/>
      <c r="BF170" s="616"/>
      <c r="BG170" s="616"/>
      <c r="BH170" s="616"/>
      <c r="BI170" s="616"/>
      <c r="BJ170" s="616"/>
      <c r="BK170" s="616"/>
      <c r="BL170" s="616"/>
      <c r="BM170" s="616"/>
      <c r="BN170" s="616"/>
      <c r="BO170" s="616"/>
      <c r="BP170" s="616"/>
      <c r="BQ170" s="616"/>
      <c r="BR170" s="616"/>
      <c r="BS170" s="616"/>
      <c r="BT170" s="616"/>
      <c r="BU170" s="616"/>
      <c r="BV170" s="616"/>
      <c r="BW170" s="616"/>
      <c r="BX170" s="616"/>
      <c r="BY170" s="616"/>
      <c r="BZ170" s="616"/>
      <c r="CA170" s="616"/>
      <c r="CB170" s="616"/>
      <c r="CC170" s="616"/>
      <c r="CD170" s="616"/>
      <c r="CE170" s="616"/>
      <c r="CF170" s="616"/>
      <c r="CG170" s="616"/>
      <c r="CH170" s="616"/>
      <c r="CI170" s="616"/>
      <c r="CJ170" s="616"/>
      <c r="CK170" s="616"/>
      <c r="CL170" s="616"/>
      <c r="CM170" s="616"/>
      <c r="CN170" s="616"/>
      <c r="CO170" s="616"/>
      <c r="CP170" s="616"/>
      <c r="CQ170" s="616"/>
      <c r="CR170" s="616"/>
      <c r="CS170" s="616"/>
      <c r="CT170" s="616"/>
      <c r="CU170" s="616"/>
      <c r="CV170" s="616"/>
      <c r="CW170" s="616"/>
      <c r="CX170" s="616"/>
      <c r="CY170" s="616"/>
      <c r="CZ170" s="616"/>
      <c r="DA170" s="616"/>
      <c r="DB170" s="616"/>
      <c r="DC170" s="616"/>
      <c r="DD170" s="616"/>
      <c r="DE170" s="616"/>
      <c r="DF170" s="616"/>
      <c r="DG170" s="616"/>
      <c r="DH170" s="616"/>
      <c r="DI170" s="616"/>
      <c r="DJ170" s="616"/>
      <c r="DK170" s="616"/>
      <c r="DL170" s="616"/>
      <c r="DM170" s="616"/>
      <c r="DN170" s="616"/>
      <c r="DO170" s="616"/>
      <c r="DP170" s="616"/>
      <c r="DQ170" s="616"/>
      <c r="DR170" s="616"/>
      <c r="DS170" s="616"/>
      <c r="DT170" s="616"/>
      <c r="DU170" s="616"/>
      <c r="DV170" s="616"/>
      <c r="DW170" s="616"/>
      <c r="DX170" s="616"/>
      <c r="DY170" s="616"/>
      <c r="DZ170" s="616"/>
      <c r="EA170" s="616"/>
      <c r="EB170" s="616"/>
      <c r="EC170" s="616"/>
      <c r="ED170" s="182" t="str">
        <f t="shared" si="2"/>
        <v>xxxxxxxxxxxxxxxxxxxxxxxxxxxxxxxxxxxxxxxxxxxxxxxxxxxxxxxxxxxxxxxxxxxxxxxxxxxxxxxxxxxxxxxxxxxxxxxxxxxxxxxxxxxxxxxxxxxxxxxxxxxxxxxx</v>
      </c>
    </row>
    <row r="171" spans="1:134" ht="13" x14ac:dyDescent="0.3">
      <c r="A171" s="704"/>
      <c r="B171" s="561" t="s">
        <v>213</v>
      </c>
      <c r="C171" s="874"/>
      <c r="D171" s="874"/>
      <c r="E171" s="874"/>
      <c r="F171" s="874"/>
      <c r="G171" s="613"/>
      <c r="H171" s="613"/>
      <c r="I171" s="613"/>
      <c r="J171" s="613"/>
      <c r="K171" s="613"/>
      <c r="L171" s="613"/>
      <c r="M171" s="613"/>
      <c r="N171" s="613"/>
      <c r="O171" s="613"/>
      <c r="P171" s="613"/>
      <c r="Q171" s="613"/>
      <c r="R171" s="613"/>
      <c r="S171" s="613"/>
      <c r="T171" s="613"/>
      <c r="U171" s="613"/>
      <c r="V171" s="613"/>
      <c r="W171" s="613"/>
      <c r="X171" s="613"/>
      <c r="Y171" s="613"/>
      <c r="Z171" s="613"/>
      <c r="AA171" s="613"/>
      <c r="AB171" s="613"/>
      <c r="AC171" s="613"/>
      <c r="AD171" s="613"/>
      <c r="AE171" s="613"/>
      <c r="AF171" s="613"/>
      <c r="AG171" s="613"/>
      <c r="AH171" s="613"/>
      <c r="AI171" s="613"/>
      <c r="AJ171" s="613"/>
      <c r="AK171" s="613"/>
      <c r="AL171" s="613"/>
      <c r="AM171" s="613"/>
      <c r="AN171" s="613"/>
      <c r="AO171" s="613"/>
      <c r="AP171" s="613"/>
      <c r="AQ171" s="613"/>
      <c r="AR171" s="613"/>
      <c r="AS171" s="613"/>
      <c r="AT171" s="613"/>
      <c r="AU171" s="613"/>
      <c r="AV171" s="613"/>
      <c r="AW171" s="613"/>
      <c r="AX171" s="613"/>
      <c r="AY171" s="613"/>
      <c r="AZ171" s="613"/>
      <c r="BA171" s="613"/>
      <c r="BB171" s="613"/>
      <c r="BC171" s="613"/>
      <c r="BD171" s="613"/>
      <c r="BE171" s="613"/>
      <c r="BF171" s="613"/>
      <c r="BG171" s="613"/>
      <c r="BH171" s="613"/>
      <c r="BI171" s="613"/>
      <c r="BJ171" s="613"/>
      <c r="BK171" s="613"/>
      <c r="BL171" s="613"/>
      <c r="BM171" s="613"/>
      <c r="BN171" s="613"/>
      <c r="BO171" s="613"/>
      <c r="BP171" s="613"/>
      <c r="BQ171" s="613"/>
      <c r="BR171" s="613"/>
      <c r="BS171" s="613"/>
      <c r="BT171" s="613"/>
      <c r="BU171" s="613"/>
      <c r="BV171" s="613"/>
      <c r="BW171" s="613"/>
      <c r="BX171" s="613"/>
      <c r="BY171" s="613"/>
      <c r="BZ171" s="613"/>
      <c r="CA171" s="613"/>
      <c r="CB171" s="613"/>
      <c r="CC171" s="613"/>
      <c r="CD171" s="613"/>
      <c r="CE171" s="613"/>
      <c r="CF171" s="613"/>
      <c r="CG171" s="613"/>
      <c r="CH171" s="613"/>
      <c r="CI171" s="613"/>
      <c r="CJ171" s="613"/>
      <c r="CK171" s="613"/>
      <c r="CL171" s="613"/>
      <c r="CM171" s="613"/>
      <c r="CN171" s="613"/>
      <c r="CO171" s="613"/>
      <c r="CP171" s="613"/>
      <c r="CQ171" s="613"/>
      <c r="CR171" s="613"/>
      <c r="CS171" s="613"/>
      <c r="CT171" s="613"/>
      <c r="CU171" s="613"/>
      <c r="CV171" s="613"/>
      <c r="CW171" s="613"/>
      <c r="CX171" s="613"/>
      <c r="CY171" s="613"/>
      <c r="CZ171" s="613"/>
      <c r="DA171" s="613"/>
      <c r="DB171" s="613"/>
      <c r="DC171" s="613"/>
      <c r="DD171" s="613"/>
      <c r="DE171" s="613"/>
      <c r="DF171" s="613"/>
      <c r="DG171" s="613"/>
      <c r="DH171" s="613"/>
      <c r="DI171" s="613"/>
      <c r="DJ171" s="613"/>
      <c r="DK171" s="613"/>
      <c r="DL171" s="613"/>
      <c r="DM171" s="613"/>
      <c r="DN171" s="613"/>
      <c r="DO171" s="613"/>
      <c r="DP171" s="613"/>
      <c r="DQ171" s="613"/>
      <c r="DR171" s="613"/>
      <c r="DS171" s="613"/>
      <c r="DT171" s="613"/>
      <c r="DU171" s="613"/>
      <c r="DV171" s="613"/>
      <c r="DW171" s="613"/>
      <c r="DX171" s="613"/>
      <c r="DY171" s="613"/>
      <c r="DZ171" s="613"/>
      <c r="EA171" s="613"/>
      <c r="EB171" s="613"/>
      <c r="EC171" s="613"/>
      <c r="ED171" s="182" t="str">
        <f t="shared" si="2"/>
        <v>xxxxxxxxxxxxxxxxxxxxxxxxxxxxxxxxxxxxxxxxxxxxxxxxxxxxxxxxxxxxxxxxxxxxxxxxxxxxxxxxxxxxxxxxxxxxxxxxxxxxxxxxxxxxxxxxxxxxxxxxxxxxxxxx</v>
      </c>
    </row>
    <row r="172" spans="1:134" x14ac:dyDescent="0.25">
      <c r="A172" s="704">
        <v>5562</v>
      </c>
      <c r="B172" s="227" t="s">
        <v>238</v>
      </c>
      <c r="C172" s="874">
        <f>SUMPRODUCT(SUMIF('Subsidiary Trial Balance Input'!$A:$A,'Subsidiary TB Converter'!$G172:$EC172,'Subsidiary Trial Balance Input'!C:C))</f>
        <v>0</v>
      </c>
      <c r="D172" s="874">
        <f>SUMPRODUCT(SUMIF('Subsidiary Trial Balance Input'!$A:$A,'Subsidiary TB Converter'!$G172:$EC172,'Subsidiary Trial Balance Input'!D:D))</f>
        <v>0</v>
      </c>
      <c r="E172" s="874">
        <f>SUMPRODUCT(SUMIF('Subsidiary Trial Balance Input'!$A:$A,'Subsidiary TB Converter'!$G172:$EC172,'Subsidiary Trial Balance Input'!E:E))</f>
        <v>0</v>
      </c>
      <c r="F172" s="874">
        <f>SUMPRODUCT(SUMIF('Subsidiary Trial Balance Input'!$A:$A,'Subsidiary TB Converter'!$G172:$EC172,'Subsidiary Trial Balance Input'!F:F))</f>
        <v>0</v>
      </c>
      <c r="G172" s="132"/>
      <c r="H172" s="132"/>
      <c r="I172" s="132"/>
      <c r="J172" s="132"/>
      <c r="K172" s="132"/>
      <c r="L172" s="132"/>
      <c r="M172" s="132"/>
      <c r="N172" s="132"/>
      <c r="O172" s="132"/>
      <c r="P172" s="132"/>
      <c r="Q172" s="132"/>
      <c r="R172" s="132"/>
      <c r="S172" s="132"/>
      <c r="T172" s="132"/>
      <c r="U172" s="132"/>
      <c r="V172" s="132"/>
      <c r="W172" s="132"/>
      <c r="X172" s="132"/>
      <c r="Y172" s="132"/>
      <c r="Z172" s="132"/>
      <c r="AA172" s="132"/>
      <c r="AB172" s="132"/>
      <c r="AC172" s="132"/>
      <c r="AD172" s="132"/>
      <c r="AE172" s="132"/>
      <c r="AF172" s="132"/>
      <c r="AG172" s="132"/>
      <c r="AH172" s="132"/>
      <c r="AI172" s="132"/>
      <c r="AJ172" s="132"/>
      <c r="AK172" s="132"/>
      <c r="AL172" s="132"/>
      <c r="AM172" s="132"/>
      <c r="AN172" s="132"/>
      <c r="AO172" s="132"/>
      <c r="AP172" s="132"/>
      <c r="AQ172" s="132"/>
      <c r="AR172" s="132"/>
      <c r="AS172" s="132"/>
      <c r="AT172" s="132"/>
      <c r="AU172" s="132"/>
      <c r="AV172" s="132"/>
      <c r="AW172" s="132"/>
      <c r="AX172" s="132"/>
      <c r="AY172" s="132"/>
      <c r="AZ172" s="132"/>
      <c r="BA172" s="132"/>
      <c r="BB172" s="132"/>
      <c r="BC172" s="132"/>
      <c r="BD172" s="132"/>
      <c r="BE172" s="132"/>
      <c r="BF172" s="132"/>
      <c r="BG172" s="132"/>
      <c r="BH172" s="132"/>
      <c r="BI172" s="132"/>
      <c r="BJ172" s="132"/>
      <c r="BK172" s="132"/>
      <c r="BL172" s="132"/>
      <c r="BM172" s="132"/>
      <c r="BN172" s="132"/>
      <c r="BO172" s="132"/>
      <c r="BP172" s="132"/>
      <c r="BQ172" s="132"/>
      <c r="BR172" s="132"/>
      <c r="BS172" s="132"/>
      <c r="BT172" s="132"/>
      <c r="BU172" s="132"/>
      <c r="BV172" s="132"/>
      <c r="BW172" s="132"/>
      <c r="BX172" s="132"/>
      <c r="BY172" s="132"/>
      <c r="BZ172" s="132"/>
      <c r="CA172" s="132"/>
      <c r="CB172" s="132"/>
      <c r="CC172" s="132"/>
      <c r="CD172" s="132"/>
      <c r="CE172" s="132"/>
      <c r="CF172" s="132"/>
      <c r="CG172" s="132"/>
      <c r="CH172" s="132"/>
      <c r="CI172" s="132"/>
      <c r="CJ172" s="132"/>
      <c r="CK172" s="132"/>
      <c r="CL172" s="132"/>
      <c r="CM172" s="132"/>
      <c r="CN172" s="132"/>
      <c r="CO172" s="132"/>
      <c r="CP172" s="132"/>
      <c r="CQ172" s="132"/>
      <c r="CR172" s="132"/>
      <c r="CS172" s="132"/>
      <c r="CT172" s="132"/>
      <c r="CU172" s="132"/>
      <c r="CV172" s="132"/>
      <c r="CW172" s="132"/>
      <c r="CX172" s="132"/>
      <c r="CY172" s="132"/>
      <c r="CZ172" s="132"/>
      <c r="DA172" s="132"/>
      <c r="DB172" s="132"/>
      <c r="DC172" s="132"/>
      <c r="DD172" s="132"/>
      <c r="DE172" s="132"/>
      <c r="DF172" s="132"/>
      <c r="DG172" s="132"/>
      <c r="DH172" s="132"/>
      <c r="DI172" s="132"/>
      <c r="DJ172" s="132"/>
      <c r="DK172" s="132"/>
      <c r="DL172" s="132"/>
      <c r="DM172" s="132"/>
      <c r="DN172" s="132"/>
      <c r="DO172" s="132"/>
      <c r="DP172" s="132"/>
      <c r="DQ172" s="132"/>
      <c r="DR172" s="132"/>
      <c r="DS172" s="132"/>
      <c r="DT172" s="132"/>
      <c r="DU172" s="132"/>
      <c r="DV172" s="132"/>
      <c r="DW172" s="132"/>
      <c r="DX172" s="132"/>
      <c r="DY172" s="132"/>
      <c r="DZ172" s="132"/>
      <c r="EA172" s="132"/>
      <c r="EB172" s="132"/>
      <c r="EC172" s="132"/>
      <c r="ED172" s="182" t="str">
        <f t="shared" si="2"/>
        <v>xxxxxxxxxxxxxxxxxxxxxxxxxxxxxxxxxxxxxxxxxxxxxxxxxxxxxxxxxxxxxxxxxxxxxxxxxxxxxxxxxxxxxxxxxxxxxxxxxxxxxxxxxxxxxxxxxxxxxxxxxxxxxxxx</v>
      </c>
    </row>
    <row r="173" spans="1:134" x14ac:dyDescent="0.25">
      <c r="A173" s="704">
        <v>5564</v>
      </c>
      <c r="B173" s="60" t="str">
        <f>IFERROR(VLOOKUP($A173,SchParentTBConverter,2,),"Missing")</f>
        <v>Equity Investments</v>
      </c>
      <c r="C173" s="874">
        <f>SUMPRODUCT(SUMIF('Subsidiary Trial Balance Input'!$A:$A,'Subsidiary TB Converter'!$G173:$EC173,'Subsidiary Trial Balance Input'!C:C))</f>
        <v>0</v>
      </c>
      <c r="D173" s="874">
        <f>SUMPRODUCT(SUMIF('Subsidiary Trial Balance Input'!$A:$A,'Subsidiary TB Converter'!$G173:$EC173,'Subsidiary Trial Balance Input'!D:D))</f>
        <v>0</v>
      </c>
      <c r="E173" s="874">
        <f>SUMPRODUCT(SUMIF('Subsidiary Trial Balance Input'!$A:$A,'Subsidiary TB Converter'!$G173:$EC173,'Subsidiary Trial Balance Input'!E:E))</f>
        <v>0</v>
      </c>
      <c r="F173" s="874">
        <f>SUMPRODUCT(SUMIF('Subsidiary Trial Balance Input'!$A:$A,'Subsidiary TB Converter'!$G173:$EC173,'Subsidiary Trial Balance Input'!F:F))</f>
        <v>0</v>
      </c>
      <c r="G173" s="132"/>
      <c r="H173" s="132"/>
      <c r="J173" s="132"/>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132"/>
      <c r="BF173" s="132"/>
      <c r="BG173" s="132"/>
      <c r="BH173" s="132"/>
      <c r="BI173" s="132"/>
      <c r="BJ173" s="132"/>
      <c r="BK173" s="132"/>
      <c r="BL173" s="132"/>
      <c r="BM173" s="132"/>
      <c r="BN173" s="132"/>
      <c r="BO173" s="132"/>
      <c r="BP173" s="132"/>
      <c r="BQ173" s="132"/>
      <c r="BR173" s="132"/>
      <c r="BS173" s="132"/>
      <c r="BT173" s="132"/>
      <c r="BU173" s="132"/>
      <c r="BV173" s="132"/>
      <c r="BW173" s="132"/>
      <c r="BX173" s="132"/>
      <c r="BY173" s="132"/>
      <c r="BZ173" s="132"/>
      <c r="CA173" s="132"/>
      <c r="CB173" s="132"/>
      <c r="CC173" s="132"/>
      <c r="CD173" s="132"/>
      <c r="CE173" s="132"/>
      <c r="CF173" s="132"/>
      <c r="CG173" s="132"/>
      <c r="CH173" s="132"/>
      <c r="CI173" s="132"/>
      <c r="CJ173" s="132"/>
      <c r="CK173" s="132"/>
      <c r="CL173" s="132"/>
      <c r="CM173" s="132"/>
      <c r="CN173" s="132"/>
      <c r="CO173" s="132"/>
      <c r="CP173" s="132"/>
      <c r="CQ173" s="132"/>
      <c r="CR173" s="132"/>
      <c r="CS173" s="132"/>
      <c r="CT173" s="132"/>
      <c r="CU173" s="132"/>
      <c r="CV173" s="132"/>
      <c r="CW173" s="132"/>
      <c r="CX173" s="132"/>
      <c r="CY173" s="132"/>
      <c r="CZ173" s="132"/>
      <c r="DA173" s="132"/>
      <c r="DB173" s="132"/>
      <c r="DC173" s="132"/>
      <c r="DD173" s="132"/>
      <c r="DE173" s="132"/>
      <c r="DF173" s="132"/>
      <c r="DG173" s="132"/>
      <c r="DH173" s="132"/>
      <c r="DI173" s="132"/>
      <c r="DJ173" s="132"/>
      <c r="DK173" s="132"/>
      <c r="DL173" s="132"/>
      <c r="DM173" s="132"/>
      <c r="DN173" s="132"/>
      <c r="DO173" s="132"/>
      <c r="DP173" s="132"/>
      <c r="DQ173" s="132"/>
      <c r="DR173" s="132"/>
      <c r="DS173" s="132"/>
      <c r="DT173" s="132"/>
      <c r="DU173" s="132"/>
      <c r="DV173" s="132"/>
      <c r="DW173" s="132"/>
      <c r="DX173" s="132"/>
      <c r="DY173" s="132"/>
      <c r="DZ173" s="132"/>
      <c r="EA173" s="132"/>
      <c r="EB173" s="132"/>
      <c r="EC173" s="132"/>
      <c r="ED173" s="182" t="str">
        <f t="shared" si="2"/>
        <v>xxxxxxxxxxxxxxxxxxxxxxxxxxxxxxxxxxxxxxxxxxxxxxxxxxxxxxxxxxxxxxxxxxxxxxxxxxxxxxxxxxxxxxxxxxxxxxxxxxxxxxxxxxxxxxxxxxxxxxxxxxxxxxxx</v>
      </c>
    </row>
    <row r="174" spans="1:134" x14ac:dyDescent="0.25">
      <c r="A174" s="704">
        <v>5567</v>
      </c>
      <c r="B174" s="227" t="s">
        <v>239</v>
      </c>
      <c r="C174" s="874">
        <f>SUMPRODUCT(SUMIF('Subsidiary Trial Balance Input'!$A:$A,'Subsidiary TB Converter'!$G174:$EC174,'Subsidiary Trial Balance Input'!C:C))</f>
        <v>0</v>
      </c>
      <c r="D174" s="874">
        <f>SUMPRODUCT(SUMIF('Subsidiary Trial Balance Input'!$A:$A,'Subsidiary TB Converter'!$G174:$EC174,'Subsidiary Trial Balance Input'!D:D))</f>
        <v>0</v>
      </c>
      <c r="E174" s="874">
        <f>SUMPRODUCT(SUMIF('Subsidiary Trial Balance Input'!$A:$A,'Subsidiary TB Converter'!$G174:$EC174,'Subsidiary Trial Balance Input'!E:E))</f>
        <v>0</v>
      </c>
      <c r="F174" s="874">
        <f>SUMPRODUCT(SUMIF('Subsidiary Trial Balance Input'!$A:$A,'Subsidiary TB Converter'!$G174:$EC174,'Subsidiary Trial Balance Input'!F:F))</f>
        <v>0</v>
      </c>
      <c r="G174" s="182"/>
      <c r="H174" s="182"/>
      <c r="J174" s="132"/>
      <c r="K174" s="132"/>
      <c r="L174" s="132"/>
      <c r="M174" s="132"/>
      <c r="N174" s="132"/>
      <c r="O174" s="132"/>
      <c r="P174" s="132"/>
      <c r="Q174" s="132"/>
      <c r="R174" s="132"/>
      <c r="S174" s="132"/>
      <c r="T174" s="132"/>
      <c r="U174" s="132"/>
      <c r="V174" s="132"/>
      <c r="W174" s="132"/>
      <c r="X174" s="132"/>
      <c r="Y174" s="132"/>
      <c r="Z174" s="132"/>
      <c r="AA174" s="132"/>
      <c r="AB174" s="132"/>
      <c r="AC174" s="132"/>
      <c r="AD174" s="132"/>
      <c r="AE174" s="132"/>
      <c r="AF174" s="132"/>
      <c r="AG174" s="132"/>
      <c r="AH174" s="132"/>
      <c r="AI174" s="132"/>
      <c r="AJ174" s="132"/>
      <c r="AK174" s="132"/>
      <c r="AL174" s="132"/>
      <c r="AM174" s="132"/>
      <c r="AN174" s="132"/>
      <c r="AO174" s="132"/>
      <c r="AP174" s="132"/>
      <c r="AQ174" s="132"/>
      <c r="AR174" s="132"/>
      <c r="AS174" s="132"/>
      <c r="AT174" s="132"/>
      <c r="AU174" s="132"/>
      <c r="AV174" s="132"/>
      <c r="AW174" s="132"/>
      <c r="AX174" s="132"/>
      <c r="AY174" s="132"/>
      <c r="AZ174" s="132"/>
      <c r="BA174" s="132"/>
      <c r="BB174" s="132"/>
      <c r="BC174" s="132"/>
      <c r="BD174" s="132"/>
      <c r="BE174" s="132"/>
      <c r="BF174" s="132"/>
      <c r="BG174" s="132"/>
      <c r="BH174" s="132"/>
      <c r="BI174" s="132"/>
      <c r="BJ174" s="132"/>
      <c r="BK174" s="132"/>
      <c r="BL174" s="132"/>
      <c r="BM174" s="132"/>
      <c r="BN174" s="132"/>
      <c r="BO174" s="132"/>
      <c r="BP174" s="132"/>
      <c r="BQ174" s="132"/>
      <c r="BR174" s="132"/>
      <c r="BS174" s="132"/>
      <c r="BT174" s="132"/>
      <c r="BU174" s="132"/>
      <c r="BV174" s="132"/>
      <c r="BW174" s="132"/>
      <c r="BX174" s="132"/>
      <c r="BY174" s="132"/>
      <c r="BZ174" s="132"/>
      <c r="CA174" s="132"/>
      <c r="CB174" s="132"/>
      <c r="CC174" s="132"/>
      <c r="CD174" s="132"/>
      <c r="CE174" s="132"/>
      <c r="CF174" s="132"/>
      <c r="CG174" s="132"/>
      <c r="CH174" s="132"/>
      <c r="CI174" s="132"/>
      <c r="CJ174" s="132"/>
      <c r="CK174" s="132"/>
      <c r="CL174" s="132"/>
      <c r="CM174" s="132"/>
      <c r="CN174" s="132"/>
      <c r="CO174" s="132"/>
      <c r="CP174" s="132"/>
      <c r="CQ174" s="132"/>
      <c r="CR174" s="132"/>
      <c r="CS174" s="132"/>
      <c r="CT174" s="132"/>
      <c r="CU174" s="132"/>
      <c r="CV174" s="132"/>
      <c r="CW174" s="132"/>
      <c r="CX174" s="132"/>
      <c r="CY174" s="132"/>
      <c r="CZ174" s="132"/>
      <c r="DA174" s="132"/>
      <c r="DB174" s="132"/>
      <c r="DC174" s="132"/>
      <c r="DD174" s="132"/>
      <c r="DE174" s="132"/>
      <c r="DF174" s="132"/>
      <c r="DG174" s="132"/>
      <c r="DH174" s="132"/>
      <c r="DI174" s="132"/>
      <c r="DJ174" s="132"/>
      <c r="DK174" s="132"/>
      <c r="DL174" s="132"/>
      <c r="DM174" s="132"/>
      <c r="DN174" s="132"/>
      <c r="DO174" s="132"/>
      <c r="DP174" s="132"/>
      <c r="DQ174" s="132"/>
      <c r="DR174" s="132"/>
      <c r="DS174" s="132"/>
      <c r="DT174" s="132"/>
      <c r="DU174" s="132"/>
      <c r="DV174" s="132"/>
      <c r="DW174" s="132"/>
      <c r="DX174" s="132"/>
      <c r="DY174" s="132"/>
      <c r="DZ174" s="132"/>
      <c r="EA174" s="132"/>
      <c r="EB174" s="132"/>
      <c r="EC174" s="132"/>
      <c r="ED174" s="182" t="str">
        <f t="shared" si="2"/>
        <v>xxxxxxxxxxxxxxxxxxxxxxxxxxxxxxxxxxxxxxxxxxxxxxxxxxxxxxxxxxxxxxxxxxxxxxxxxxxxxxxxxxxxxxxxxxxxxxxxxxxxxxxxxxxxxxxxxxxxxxxxxxxxxxxx</v>
      </c>
    </row>
    <row r="175" spans="1:134" x14ac:dyDescent="0.25">
      <c r="A175" s="704"/>
      <c r="B175" s="5"/>
      <c r="C175" s="874"/>
      <c r="D175" s="874"/>
      <c r="E175" s="874"/>
      <c r="F175" s="874"/>
      <c r="G175" s="132"/>
      <c r="H175" s="132"/>
      <c r="I175" s="132"/>
      <c r="J175" s="132"/>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132"/>
      <c r="BF175" s="132"/>
      <c r="BG175" s="132"/>
      <c r="BH175" s="132"/>
      <c r="BI175" s="132"/>
      <c r="BJ175" s="132"/>
      <c r="BK175" s="132"/>
      <c r="BL175" s="132"/>
      <c r="BM175" s="132"/>
      <c r="BN175" s="132"/>
      <c r="BO175" s="132"/>
      <c r="BP175" s="132"/>
      <c r="BQ175" s="132"/>
      <c r="BR175" s="132"/>
      <c r="BS175" s="132"/>
      <c r="BT175" s="132"/>
      <c r="BU175" s="132"/>
      <c r="BV175" s="132"/>
      <c r="BW175" s="132"/>
      <c r="BX175" s="132"/>
      <c r="BY175" s="132"/>
      <c r="BZ175" s="132"/>
      <c r="CA175" s="132"/>
      <c r="CB175" s="132"/>
      <c r="CC175" s="132"/>
      <c r="CD175" s="132"/>
      <c r="CE175" s="132"/>
      <c r="CF175" s="132"/>
      <c r="CG175" s="132"/>
      <c r="CH175" s="132"/>
      <c r="CI175" s="132"/>
      <c r="CJ175" s="132"/>
      <c r="CK175" s="132"/>
      <c r="CL175" s="132"/>
      <c r="CM175" s="132"/>
      <c r="CN175" s="132"/>
      <c r="CO175" s="132"/>
      <c r="CP175" s="132"/>
      <c r="CQ175" s="132"/>
      <c r="CR175" s="132"/>
      <c r="CS175" s="132"/>
      <c r="CT175" s="132"/>
      <c r="CU175" s="132"/>
      <c r="CV175" s="132"/>
      <c r="CW175" s="132"/>
      <c r="CX175" s="132"/>
      <c r="CY175" s="132"/>
      <c r="CZ175" s="132"/>
      <c r="DA175" s="132"/>
      <c r="DB175" s="132"/>
      <c r="DC175" s="132"/>
      <c r="DD175" s="132"/>
      <c r="DE175" s="132"/>
      <c r="DF175" s="132"/>
      <c r="DG175" s="132"/>
      <c r="DH175" s="132"/>
      <c r="DI175" s="132"/>
      <c r="DJ175" s="132"/>
      <c r="DK175" s="132"/>
      <c r="DL175" s="132"/>
      <c r="DM175" s="132"/>
      <c r="DN175" s="132"/>
      <c r="DO175" s="132"/>
      <c r="DP175" s="132"/>
      <c r="DQ175" s="132"/>
      <c r="DR175" s="132"/>
      <c r="DS175" s="132"/>
      <c r="DT175" s="132"/>
      <c r="DU175" s="132"/>
      <c r="DV175" s="132"/>
      <c r="DW175" s="132"/>
      <c r="DX175" s="132"/>
      <c r="DY175" s="132"/>
      <c r="DZ175" s="132"/>
      <c r="EA175" s="132"/>
      <c r="EB175" s="132"/>
      <c r="EC175" s="132"/>
      <c r="ED175" s="182" t="str">
        <f t="shared" si="2"/>
        <v>xxxxxxxxxxxxxxxxxxxxxxxxxxxxxxxxxxxxxxxxxxxxxxxxxxxxxxxxxxxxxxxxxxxxxxxxxxxxxxxxxxxxxxxxxxxxxxxxxxxxxxxxxxxxxxxxxxxxxxxxxxxxxxxx</v>
      </c>
    </row>
    <row r="176" spans="1:134" ht="13" x14ac:dyDescent="0.3">
      <c r="A176" s="230"/>
      <c r="B176" s="232" t="s">
        <v>240</v>
      </c>
      <c r="C176" s="877"/>
      <c r="D176" s="877"/>
      <c r="E176" s="877"/>
      <c r="F176" s="877"/>
      <c r="G176" s="616"/>
      <c r="H176" s="616"/>
      <c r="I176" s="616"/>
      <c r="J176" s="616"/>
      <c r="K176" s="616"/>
      <c r="L176" s="616"/>
      <c r="M176" s="616"/>
      <c r="N176" s="616"/>
      <c r="O176" s="616"/>
      <c r="P176" s="616"/>
      <c r="Q176" s="616"/>
      <c r="R176" s="616"/>
      <c r="S176" s="616"/>
      <c r="T176" s="616"/>
      <c r="U176" s="616"/>
      <c r="V176" s="616"/>
      <c r="W176" s="616"/>
      <c r="X176" s="616"/>
      <c r="Y176" s="616"/>
      <c r="Z176" s="616"/>
      <c r="AA176" s="616"/>
      <c r="AB176" s="616"/>
      <c r="AC176" s="616"/>
      <c r="AD176" s="616"/>
      <c r="AE176" s="616"/>
      <c r="AF176" s="616"/>
      <c r="AG176" s="616"/>
      <c r="AH176" s="616"/>
      <c r="AI176" s="616"/>
      <c r="AJ176" s="616"/>
      <c r="AK176" s="616"/>
      <c r="AL176" s="616"/>
      <c r="AM176" s="616"/>
      <c r="AN176" s="616"/>
      <c r="AO176" s="616"/>
      <c r="AP176" s="616"/>
      <c r="AQ176" s="616"/>
      <c r="AR176" s="616"/>
      <c r="AS176" s="616"/>
      <c r="AT176" s="616"/>
      <c r="AU176" s="616"/>
      <c r="AV176" s="616"/>
      <c r="AW176" s="616"/>
      <c r="AX176" s="616"/>
      <c r="AY176" s="616"/>
      <c r="AZ176" s="616"/>
      <c r="BA176" s="616"/>
      <c r="BB176" s="616"/>
      <c r="BC176" s="616"/>
      <c r="BD176" s="616"/>
      <c r="BE176" s="616"/>
      <c r="BF176" s="616"/>
      <c r="BG176" s="616"/>
      <c r="BH176" s="616"/>
      <c r="BI176" s="616"/>
      <c r="BJ176" s="616"/>
      <c r="BK176" s="616"/>
      <c r="BL176" s="616"/>
      <c r="BM176" s="616"/>
      <c r="BN176" s="616"/>
      <c r="BO176" s="616"/>
      <c r="BP176" s="616"/>
      <c r="BQ176" s="616"/>
      <c r="BR176" s="616"/>
      <c r="BS176" s="616"/>
      <c r="BT176" s="616"/>
      <c r="BU176" s="616"/>
      <c r="BV176" s="616"/>
      <c r="BW176" s="616"/>
      <c r="BX176" s="616"/>
      <c r="BY176" s="616"/>
      <c r="BZ176" s="616"/>
      <c r="CA176" s="616"/>
      <c r="CB176" s="616"/>
      <c r="CC176" s="616"/>
      <c r="CD176" s="616"/>
      <c r="CE176" s="616"/>
      <c r="CF176" s="616"/>
      <c r="CG176" s="616"/>
      <c r="CH176" s="616"/>
      <c r="CI176" s="616"/>
      <c r="CJ176" s="616"/>
      <c r="CK176" s="616"/>
      <c r="CL176" s="616"/>
      <c r="CM176" s="616"/>
      <c r="CN176" s="616"/>
      <c r="CO176" s="616"/>
      <c r="CP176" s="616"/>
      <c r="CQ176" s="616"/>
      <c r="CR176" s="616"/>
      <c r="CS176" s="616"/>
      <c r="CT176" s="616"/>
      <c r="CU176" s="616"/>
      <c r="CV176" s="616"/>
      <c r="CW176" s="616"/>
      <c r="CX176" s="616"/>
      <c r="CY176" s="616"/>
      <c r="CZ176" s="616"/>
      <c r="DA176" s="616"/>
      <c r="DB176" s="616"/>
      <c r="DC176" s="616"/>
      <c r="DD176" s="616"/>
      <c r="DE176" s="616"/>
      <c r="DF176" s="616"/>
      <c r="DG176" s="616"/>
      <c r="DH176" s="616"/>
      <c r="DI176" s="616"/>
      <c r="DJ176" s="616"/>
      <c r="DK176" s="616"/>
      <c r="DL176" s="616"/>
      <c r="DM176" s="616"/>
      <c r="DN176" s="616"/>
      <c r="DO176" s="616"/>
      <c r="DP176" s="616"/>
      <c r="DQ176" s="616"/>
      <c r="DR176" s="616"/>
      <c r="DS176" s="616"/>
      <c r="DT176" s="616"/>
      <c r="DU176" s="616"/>
      <c r="DV176" s="616"/>
      <c r="DW176" s="616"/>
      <c r="DX176" s="616"/>
      <c r="DY176" s="616"/>
      <c r="DZ176" s="616"/>
      <c r="EA176" s="616"/>
      <c r="EB176" s="616"/>
      <c r="EC176" s="616"/>
      <c r="ED176" s="182" t="str">
        <f t="shared" si="2"/>
        <v>xxxxxxxxxxxxxxxxxxxxxxxxxxxxxxxxxxxxxxxxxxxxxxxxxxxxxxxxxxxxxxxxxxxxxxxxxxxxxxxxxxxxxxxxxxxxxxxxxxxxxxxxxxxxxxxxxxxxxxxxxxxxxxxx</v>
      </c>
    </row>
    <row r="177" spans="1:134" ht="13" x14ac:dyDescent="0.3">
      <c r="A177" s="704"/>
      <c r="B177" s="166" t="s">
        <v>241</v>
      </c>
      <c r="C177" s="874"/>
      <c r="D177" s="874"/>
      <c r="E177" s="874"/>
      <c r="F177" s="874"/>
      <c r="G177" s="613"/>
      <c r="H177" s="613"/>
      <c r="I177" s="613"/>
      <c r="J177" s="613"/>
      <c r="K177" s="613"/>
      <c r="L177" s="613"/>
      <c r="M177" s="613"/>
      <c r="N177" s="613"/>
      <c r="O177" s="613"/>
      <c r="P177" s="613"/>
      <c r="Q177" s="613"/>
      <c r="R177" s="613"/>
      <c r="S177" s="613"/>
      <c r="T177" s="613"/>
      <c r="U177" s="613"/>
      <c r="V177" s="613"/>
      <c r="W177" s="613"/>
      <c r="X177" s="613"/>
      <c r="Y177" s="613"/>
      <c r="Z177" s="613"/>
      <c r="AA177" s="613"/>
      <c r="AB177" s="613"/>
      <c r="AC177" s="613"/>
      <c r="AD177" s="613"/>
      <c r="AE177" s="613"/>
      <c r="AF177" s="613"/>
      <c r="AG177" s="613"/>
      <c r="AH177" s="613"/>
      <c r="AI177" s="613"/>
      <c r="AJ177" s="613"/>
      <c r="AK177" s="613"/>
      <c r="AL177" s="613"/>
      <c r="AM177" s="613"/>
      <c r="AN177" s="613"/>
      <c r="AO177" s="613"/>
      <c r="AP177" s="613"/>
      <c r="AQ177" s="613"/>
      <c r="AR177" s="613"/>
      <c r="AS177" s="613"/>
      <c r="AT177" s="613"/>
      <c r="AU177" s="613"/>
      <c r="AV177" s="613"/>
      <c r="AW177" s="613"/>
      <c r="AX177" s="613"/>
      <c r="AY177" s="613"/>
      <c r="AZ177" s="613"/>
      <c r="BA177" s="613"/>
      <c r="BB177" s="613"/>
      <c r="BC177" s="613"/>
      <c r="BD177" s="613"/>
      <c r="BE177" s="613"/>
      <c r="BF177" s="613"/>
      <c r="BG177" s="613"/>
      <c r="BH177" s="613"/>
      <c r="BI177" s="613"/>
      <c r="BJ177" s="613"/>
      <c r="BK177" s="613"/>
      <c r="BL177" s="613"/>
      <c r="BM177" s="613"/>
      <c r="BN177" s="613"/>
      <c r="BO177" s="613"/>
      <c r="BP177" s="613"/>
      <c r="BQ177" s="613"/>
      <c r="BR177" s="613"/>
      <c r="BS177" s="613"/>
      <c r="BT177" s="613"/>
      <c r="BU177" s="613"/>
      <c r="BV177" s="613"/>
      <c r="BW177" s="613"/>
      <c r="BX177" s="613"/>
      <c r="BY177" s="613"/>
      <c r="BZ177" s="613"/>
      <c r="CA177" s="613"/>
      <c r="CB177" s="613"/>
      <c r="CC177" s="613"/>
      <c r="CD177" s="613"/>
      <c r="CE177" s="613"/>
      <c r="CF177" s="613"/>
      <c r="CG177" s="613"/>
      <c r="CH177" s="613"/>
      <c r="CI177" s="613"/>
      <c r="CJ177" s="613"/>
      <c r="CK177" s="613"/>
      <c r="CL177" s="613"/>
      <c r="CM177" s="613"/>
      <c r="CN177" s="613"/>
      <c r="CO177" s="613"/>
      <c r="CP177" s="613"/>
      <c r="CQ177" s="613"/>
      <c r="CR177" s="613"/>
      <c r="CS177" s="613"/>
      <c r="CT177" s="613"/>
      <c r="CU177" s="613"/>
      <c r="CV177" s="613"/>
      <c r="CW177" s="613"/>
      <c r="CX177" s="613"/>
      <c r="CY177" s="613"/>
      <c r="CZ177" s="613"/>
      <c r="DA177" s="613"/>
      <c r="DB177" s="613"/>
      <c r="DC177" s="613"/>
      <c r="DD177" s="613"/>
      <c r="DE177" s="613"/>
      <c r="DF177" s="613"/>
      <c r="DG177" s="613"/>
      <c r="DH177" s="613"/>
      <c r="DI177" s="613"/>
      <c r="DJ177" s="613"/>
      <c r="DK177" s="613"/>
      <c r="DL177" s="613"/>
      <c r="DM177" s="613"/>
      <c r="DN177" s="613"/>
      <c r="DO177" s="613"/>
      <c r="DP177" s="613"/>
      <c r="DQ177" s="613"/>
      <c r="DR177" s="613"/>
      <c r="DS177" s="613"/>
      <c r="DT177" s="613"/>
      <c r="DU177" s="613"/>
      <c r="DV177" s="613"/>
      <c r="DW177" s="613"/>
      <c r="DX177" s="613"/>
      <c r="DY177" s="613"/>
      <c r="DZ177" s="613"/>
      <c r="EA177" s="613"/>
      <c r="EB177" s="613"/>
      <c r="EC177" s="613"/>
      <c r="ED177" s="182" t="str">
        <f t="shared" si="2"/>
        <v>xxxxxxxxxxxxxxxxxxxxxxxxxxxxxxxxxxxxxxxxxxxxxxxxxxxxxxxxxxxxxxxxxxxxxxxxxxxxxxxxxxxxxxxxxxxxxxxxxxxxxxxxxxxxxxxxxxxxxxxxxxxxxxxx</v>
      </c>
    </row>
    <row r="178" spans="1:134" x14ac:dyDescent="0.25">
      <c r="A178" s="704">
        <v>5217</v>
      </c>
      <c r="B178" s="60" t="s">
        <v>242</v>
      </c>
      <c r="C178" s="874">
        <f>SUMPRODUCT(SUMIF('Subsidiary Trial Balance Input'!$A:$A,'Subsidiary TB Converter'!$G178:$EC178,'Subsidiary Trial Balance Input'!C:C))</f>
        <v>0</v>
      </c>
      <c r="D178" s="874">
        <f>SUMPRODUCT(SUMIF('Subsidiary Trial Balance Input'!$A:$A,'Subsidiary TB Converter'!$G178:$EC178,'Subsidiary Trial Balance Input'!D:D))</f>
        <v>0</v>
      </c>
      <c r="E178" s="874">
        <f>SUMPRODUCT(SUMIF('Subsidiary Trial Balance Input'!$A:$A,'Subsidiary TB Converter'!$G178:$EC178,'Subsidiary Trial Balance Input'!E:E))</f>
        <v>0</v>
      </c>
      <c r="F178" s="874">
        <f>SUMPRODUCT(SUMIF('Subsidiary Trial Balance Input'!$A:$A,'Subsidiary TB Converter'!$G178:$EC178,'Subsidiary Trial Balance Input'!F:F))</f>
        <v>0</v>
      </c>
      <c r="G178" s="132"/>
      <c r="H178" s="132"/>
      <c r="I178" s="132"/>
      <c r="J178" s="132"/>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132"/>
      <c r="BF178" s="132"/>
      <c r="BG178" s="132"/>
      <c r="BH178" s="132"/>
      <c r="BI178" s="132"/>
      <c r="BJ178" s="132"/>
      <c r="BK178" s="132"/>
      <c r="BL178" s="132"/>
      <c r="BM178" s="132"/>
      <c r="BN178" s="132"/>
      <c r="BO178" s="132"/>
      <c r="BP178" s="132"/>
      <c r="BQ178" s="132"/>
      <c r="BR178" s="132"/>
      <c r="BS178" s="132"/>
      <c r="BT178" s="132"/>
      <c r="BU178" s="132"/>
      <c r="BV178" s="132"/>
      <c r="BW178" s="132"/>
      <c r="BX178" s="132"/>
      <c r="BY178" s="132"/>
      <c r="BZ178" s="132"/>
      <c r="CA178" s="132"/>
      <c r="CB178" s="132"/>
      <c r="CC178" s="132"/>
      <c r="CD178" s="132"/>
      <c r="CE178" s="132"/>
      <c r="CF178" s="132"/>
      <c r="CG178" s="132"/>
      <c r="CH178" s="132"/>
      <c r="CI178" s="132"/>
      <c r="CJ178" s="132"/>
      <c r="CK178" s="132"/>
      <c r="CL178" s="132"/>
      <c r="CM178" s="132"/>
      <c r="CN178" s="132"/>
      <c r="CO178" s="132"/>
      <c r="CP178" s="132"/>
      <c r="CQ178" s="132"/>
      <c r="CR178" s="132"/>
      <c r="CS178" s="132"/>
      <c r="CT178" s="132"/>
      <c r="CU178" s="132"/>
      <c r="CV178" s="132"/>
      <c r="CW178" s="132"/>
      <c r="CX178" s="132"/>
      <c r="CY178" s="132"/>
      <c r="CZ178" s="132"/>
      <c r="DA178" s="132"/>
      <c r="DB178" s="132"/>
      <c r="DC178" s="132"/>
      <c r="DD178" s="132"/>
      <c r="DE178" s="132"/>
      <c r="DF178" s="132"/>
      <c r="DG178" s="132"/>
      <c r="DH178" s="132"/>
      <c r="DI178" s="132"/>
      <c r="DJ178" s="132"/>
      <c r="DK178" s="132"/>
      <c r="DL178" s="132"/>
      <c r="DM178" s="132"/>
      <c r="DN178" s="132"/>
      <c r="DO178" s="132"/>
      <c r="DP178" s="132"/>
      <c r="DQ178" s="132"/>
      <c r="DR178" s="132"/>
      <c r="DS178" s="132"/>
      <c r="DT178" s="132"/>
      <c r="DU178" s="132"/>
      <c r="DV178" s="132"/>
      <c r="DW178" s="132"/>
      <c r="DX178" s="132"/>
      <c r="DY178" s="132"/>
      <c r="DZ178" s="132"/>
      <c r="EA178" s="132"/>
      <c r="EB178" s="132"/>
      <c r="EC178" s="132"/>
      <c r="ED178" s="182" t="str">
        <f t="shared" si="2"/>
        <v>xxxxxxxxxxxxxxxxxxxxxxxxxxxxxxxxxxxxxxxxxxxxxxxxxxxxxxxxxxxxxxxxxxxxxxxxxxxxxxxxxxxxxxxxxxxxxxxxxxxxxxxxxxxxxxxxxxxxxxxxxxxxxxxx</v>
      </c>
    </row>
    <row r="179" spans="1:134" x14ac:dyDescent="0.25">
      <c r="A179" s="704">
        <v>5218</v>
      </c>
      <c r="B179" s="60" t="s">
        <v>243</v>
      </c>
      <c r="C179" s="874">
        <f>SUMPRODUCT(SUMIF('Subsidiary Trial Balance Input'!$A:$A,'Subsidiary TB Converter'!$G179:$EC179,'Subsidiary Trial Balance Input'!C:C))</f>
        <v>0</v>
      </c>
      <c r="D179" s="874">
        <f>SUMPRODUCT(SUMIF('Subsidiary Trial Balance Input'!$A:$A,'Subsidiary TB Converter'!$G179:$EC179,'Subsidiary Trial Balance Input'!D:D))</f>
        <v>0</v>
      </c>
      <c r="E179" s="874">
        <f>SUMPRODUCT(SUMIF('Subsidiary Trial Balance Input'!$A:$A,'Subsidiary TB Converter'!$G179:$EC179,'Subsidiary Trial Balance Input'!E:E))</f>
        <v>0</v>
      </c>
      <c r="F179" s="874">
        <f>SUMPRODUCT(SUMIF('Subsidiary Trial Balance Input'!$A:$A,'Subsidiary TB Converter'!$G179:$EC179,'Subsidiary Trial Balance Input'!F:F))</f>
        <v>0</v>
      </c>
      <c r="G179" s="670"/>
      <c r="H179" s="132"/>
      <c r="I179" s="132"/>
      <c r="J179" s="132"/>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132"/>
      <c r="BF179" s="132"/>
      <c r="BG179" s="132"/>
      <c r="BH179" s="132"/>
      <c r="BI179" s="132"/>
      <c r="BJ179" s="132"/>
      <c r="BK179" s="132"/>
      <c r="BL179" s="132"/>
      <c r="BM179" s="132"/>
      <c r="BN179" s="132"/>
      <c r="BO179" s="132"/>
      <c r="BP179" s="132"/>
      <c r="BQ179" s="132"/>
      <c r="BR179" s="132"/>
      <c r="BS179" s="132"/>
      <c r="BT179" s="132"/>
      <c r="BU179" s="132"/>
      <c r="BV179" s="132"/>
      <c r="BW179" s="132"/>
      <c r="BX179" s="132"/>
      <c r="BY179" s="132"/>
      <c r="BZ179" s="132"/>
      <c r="CA179" s="132"/>
      <c r="CB179" s="132"/>
      <c r="CC179" s="132"/>
      <c r="CD179" s="132"/>
      <c r="CE179" s="132"/>
      <c r="CF179" s="132"/>
      <c r="CG179" s="132"/>
      <c r="CH179" s="132"/>
      <c r="CI179" s="132"/>
      <c r="CJ179" s="132"/>
      <c r="CK179" s="132"/>
      <c r="CL179" s="132"/>
      <c r="CM179" s="132"/>
      <c r="CN179" s="132"/>
      <c r="CO179" s="132"/>
      <c r="CP179" s="132"/>
      <c r="CQ179" s="132"/>
      <c r="CR179" s="132"/>
      <c r="CS179" s="132"/>
      <c r="CT179" s="132"/>
      <c r="CU179" s="132"/>
      <c r="CV179" s="132"/>
      <c r="CW179" s="132"/>
      <c r="CX179" s="132"/>
      <c r="CY179" s="132"/>
      <c r="CZ179" s="132"/>
      <c r="DA179" s="132"/>
      <c r="DB179" s="132"/>
      <c r="DC179" s="132"/>
      <c r="DD179" s="132"/>
      <c r="DE179" s="132"/>
      <c r="DF179" s="132"/>
      <c r="DG179" s="132"/>
      <c r="DH179" s="132"/>
      <c r="DI179" s="132"/>
      <c r="DJ179" s="132"/>
      <c r="DK179" s="132"/>
      <c r="DL179" s="132"/>
      <c r="DM179" s="132"/>
      <c r="DN179" s="132"/>
      <c r="DO179" s="132"/>
      <c r="DP179" s="132"/>
      <c r="DQ179" s="132"/>
      <c r="DR179" s="132"/>
      <c r="DS179" s="132"/>
      <c r="DT179" s="132"/>
      <c r="DU179" s="132"/>
      <c r="DV179" s="132"/>
      <c r="DW179" s="132"/>
      <c r="DX179" s="132"/>
      <c r="DY179" s="132"/>
      <c r="DZ179" s="132"/>
      <c r="EA179" s="132"/>
      <c r="EB179" s="132"/>
      <c r="EC179" s="132"/>
      <c r="ED179" s="182" t="str">
        <f t="shared" si="2"/>
        <v>xxxxxxxxxxxxxxxxxxxxxxxxxxxxxxxxxxxxxxxxxxxxxxxxxxxxxxxxxxxxxxxxxxxxxxxxxxxxxxxxxxxxxxxxxxxxxxxxxxxxxxxxxxxxxxxxxxxxxxxxxxxxxxxx</v>
      </c>
    </row>
    <row r="180" spans="1:134" x14ac:dyDescent="0.25">
      <c r="A180" s="704">
        <v>5224</v>
      </c>
      <c r="B180" s="94" t="s">
        <v>244</v>
      </c>
      <c r="C180" s="874">
        <f>SUMPRODUCT(SUMIF('Subsidiary Trial Balance Input'!$A:$A,'Subsidiary TB Converter'!$G180:$EC180,'Subsidiary Trial Balance Input'!C:C))</f>
        <v>0</v>
      </c>
      <c r="D180" s="874">
        <f>SUMPRODUCT(SUMIF('Subsidiary Trial Balance Input'!$A:$A,'Subsidiary TB Converter'!$G180:$EC180,'Subsidiary Trial Balance Input'!D:D))</f>
        <v>0</v>
      </c>
      <c r="E180" s="874">
        <f>SUMPRODUCT(SUMIF('Subsidiary Trial Balance Input'!$A:$A,'Subsidiary TB Converter'!$G180:$EC180,'Subsidiary Trial Balance Input'!E:E))</f>
        <v>0</v>
      </c>
      <c r="F180" s="874">
        <f>SUMPRODUCT(SUMIF('Subsidiary Trial Balance Input'!$A:$A,'Subsidiary TB Converter'!$G180:$EC180,'Subsidiary Trial Balance Input'!F:F))</f>
        <v>0</v>
      </c>
      <c r="G180" s="132"/>
      <c r="H180" s="618"/>
      <c r="I180" s="618"/>
      <c r="J180" s="618"/>
      <c r="K180" s="618"/>
      <c r="L180" s="618"/>
      <c r="M180" s="618"/>
      <c r="N180" s="618"/>
      <c r="O180" s="618"/>
      <c r="P180" s="618"/>
      <c r="Q180" s="618"/>
      <c r="R180" s="618"/>
      <c r="S180" s="618"/>
      <c r="T180" s="618"/>
      <c r="U180" s="618"/>
      <c r="V180" s="618"/>
      <c r="W180" s="618"/>
      <c r="X180" s="618"/>
      <c r="Y180" s="618"/>
      <c r="Z180" s="618"/>
      <c r="AA180" s="618"/>
      <c r="AB180" s="618"/>
      <c r="AC180" s="618"/>
      <c r="AD180" s="618"/>
      <c r="AE180" s="618"/>
      <c r="AF180" s="618"/>
      <c r="AG180" s="618"/>
      <c r="AH180" s="618"/>
      <c r="AI180" s="618"/>
      <c r="AJ180" s="618"/>
      <c r="AK180" s="618"/>
      <c r="AL180" s="618"/>
      <c r="AM180" s="618"/>
      <c r="AN180" s="618"/>
      <c r="AO180" s="618"/>
      <c r="AP180" s="618"/>
      <c r="AQ180" s="618"/>
      <c r="AR180" s="618"/>
      <c r="AS180" s="618"/>
      <c r="AT180" s="618"/>
      <c r="AU180" s="618"/>
      <c r="AV180" s="618"/>
      <c r="AW180" s="618"/>
      <c r="AX180" s="618"/>
      <c r="AY180" s="618"/>
      <c r="AZ180" s="618"/>
      <c r="BA180" s="618"/>
      <c r="BB180" s="618"/>
      <c r="BC180" s="618"/>
      <c r="BD180" s="618"/>
      <c r="BE180" s="618"/>
      <c r="BF180" s="618"/>
      <c r="BG180" s="618"/>
      <c r="BH180" s="618"/>
      <c r="BI180" s="618"/>
      <c r="BJ180" s="618"/>
      <c r="BK180" s="618"/>
      <c r="BL180" s="618"/>
      <c r="BM180" s="618"/>
      <c r="BN180" s="618"/>
      <c r="BO180" s="618"/>
      <c r="BP180" s="618"/>
      <c r="BQ180" s="618"/>
      <c r="BR180" s="618"/>
      <c r="BS180" s="618"/>
      <c r="BT180" s="618"/>
      <c r="BU180" s="618"/>
      <c r="BV180" s="618"/>
      <c r="BW180" s="618"/>
      <c r="BX180" s="618"/>
      <c r="BY180" s="618"/>
      <c r="BZ180" s="618"/>
      <c r="CA180" s="618"/>
      <c r="CB180" s="618"/>
      <c r="CC180" s="618"/>
      <c r="CD180" s="618"/>
      <c r="CE180" s="618"/>
      <c r="CF180" s="618"/>
      <c r="CG180" s="618"/>
      <c r="CH180" s="618"/>
      <c r="CI180" s="618"/>
      <c r="CJ180" s="618"/>
      <c r="CK180" s="618"/>
      <c r="CL180" s="618"/>
      <c r="CM180" s="618"/>
      <c r="CN180" s="618"/>
      <c r="CO180" s="618"/>
      <c r="CP180" s="618"/>
      <c r="CQ180" s="618"/>
      <c r="CR180" s="618"/>
      <c r="CS180" s="618"/>
      <c r="CT180" s="618"/>
      <c r="CU180" s="618"/>
      <c r="CV180" s="618"/>
      <c r="CW180" s="618"/>
      <c r="CX180" s="618"/>
      <c r="CY180" s="618"/>
      <c r="CZ180" s="618"/>
      <c r="DA180" s="618"/>
      <c r="DB180" s="618"/>
      <c r="DC180" s="618"/>
      <c r="DD180" s="618"/>
      <c r="DE180" s="618"/>
      <c r="DF180" s="618"/>
      <c r="DG180" s="618"/>
      <c r="DH180" s="618"/>
      <c r="DI180" s="618"/>
      <c r="DJ180" s="618"/>
      <c r="DK180" s="618"/>
      <c r="DL180" s="618"/>
      <c r="DM180" s="618"/>
      <c r="DN180" s="618"/>
      <c r="DO180" s="618"/>
      <c r="DP180" s="618"/>
      <c r="DQ180" s="618"/>
      <c r="DR180" s="618"/>
      <c r="DS180" s="618"/>
      <c r="DT180" s="618"/>
      <c r="DU180" s="618"/>
      <c r="DV180" s="618"/>
      <c r="DW180" s="618"/>
      <c r="DX180" s="618"/>
      <c r="DY180" s="618"/>
      <c r="DZ180" s="618"/>
      <c r="EA180" s="618"/>
      <c r="EB180" s="618"/>
      <c r="EC180" s="618"/>
      <c r="ED180" s="182" t="str">
        <f t="shared" si="2"/>
        <v>xxxxxxxxxxxxxxxxxxxxxxxxxxxxxxxxxxxxxxxxxxxxxxxxxxxxxxxxxxxxxxxxxxxxxxxxxxxxxxxxxxxxxxxxxxxxxxxxxxxxxxxxxxxxxxxxxxxxxxxxxxxxxxxx</v>
      </c>
    </row>
    <row r="181" spans="1:134" x14ac:dyDescent="0.25">
      <c r="A181" s="704">
        <v>5222</v>
      </c>
      <c r="B181" s="227" t="s">
        <v>245</v>
      </c>
      <c r="C181" s="874">
        <f>SUMPRODUCT(SUMIF('Subsidiary Trial Balance Input'!$A:$A,'Subsidiary TB Converter'!$G181:$EC181,'Subsidiary Trial Balance Input'!C:C))</f>
        <v>0</v>
      </c>
      <c r="D181" s="874">
        <f>SUMPRODUCT(SUMIF('Subsidiary Trial Balance Input'!$A:$A,'Subsidiary TB Converter'!$G181:$EC181,'Subsidiary Trial Balance Input'!D:D))</f>
        <v>0</v>
      </c>
      <c r="E181" s="874">
        <f>SUMPRODUCT(SUMIF('Subsidiary Trial Balance Input'!$A:$A,'Subsidiary TB Converter'!$G181:$EC181,'Subsidiary Trial Balance Input'!E:E))</f>
        <v>0</v>
      </c>
      <c r="F181" s="874">
        <f>SUMPRODUCT(SUMIF('Subsidiary Trial Balance Input'!$A:$A,'Subsidiary TB Converter'!$G181:$EC181,'Subsidiary Trial Balance Input'!F:F))</f>
        <v>0</v>
      </c>
      <c r="G181" s="132"/>
      <c r="H181" s="132"/>
      <c r="I181" s="132"/>
      <c r="J181" s="132"/>
      <c r="K181" s="132"/>
      <c r="L181" s="132"/>
      <c r="M181" s="132"/>
      <c r="N181" s="132"/>
      <c r="O181" s="132"/>
      <c r="P181" s="132"/>
      <c r="Q181" s="132"/>
      <c r="R181" s="132"/>
      <c r="S181" s="132"/>
      <c r="T181" s="132"/>
      <c r="U181" s="132"/>
      <c r="V181" s="132"/>
      <c r="W181" s="132"/>
      <c r="X181" s="132"/>
      <c r="Y181" s="132"/>
      <c r="Z181" s="132"/>
      <c r="AA181" s="132"/>
      <c r="AB181" s="132"/>
      <c r="AC181" s="132"/>
      <c r="AD181" s="132"/>
      <c r="AE181" s="132"/>
      <c r="AF181" s="132"/>
      <c r="AG181" s="132"/>
      <c r="AH181" s="132"/>
      <c r="AI181" s="132"/>
      <c r="AJ181" s="132"/>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c r="CL181" s="132"/>
      <c r="CM181" s="132"/>
      <c r="CN181" s="132"/>
      <c r="CO181" s="132"/>
      <c r="CP181" s="132"/>
      <c r="CQ181" s="132"/>
      <c r="CR181" s="132"/>
      <c r="CS181" s="132"/>
      <c r="CT181" s="132"/>
      <c r="CU181" s="132"/>
      <c r="CV181" s="132"/>
      <c r="CW181" s="132"/>
      <c r="CX181" s="132"/>
      <c r="CY181" s="132"/>
      <c r="CZ181" s="132"/>
      <c r="DA181" s="132"/>
      <c r="DB181" s="132"/>
      <c r="DC181" s="132"/>
      <c r="DD181" s="132"/>
      <c r="DE181" s="132"/>
      <c r="DF181" s="132"/>
      <c r="DG181" s="132"/>
      <c r="DH181" s="132"/>
      <c r="DI181" s="132"/>
      <c r="DJ181" s="132"/>
      <c r="DK181" s="132"/>
      <c r="DL181" s="132"/>
      <c r="DM181" s="132"/>
      <c r="DN181" s="132"/>
      <c r="DO181" s="132"/>
      <c r="DP181" s="132"/>
      <c r="DQ181" s="132"/>
      <c r="DR181" s="132"/>
      <c r="DS181" s="132"/>
      <c r="DT181" s="132"/>
      <c r="DU181" s="132"/>
      <c r="DV181" s="132"/>
      <c r="DW181" s="132"/>
      <c r="DX181" s="132"/>
      <c r="DY181" s="132"/>
      <c r="DZ181" s="132"/>
      <c r="EA181" s="132"/>
      <c r="EB181" s="132"/>
      <c r="EC181" s="132"/>
      <c r="ED181" s="182" t="str">
        <f t="shared" si="2"/>
        <v>xxxxxxxxxxxxxxxxxxxxxxxxxxxxxxxxxxxxxxxxxxxxxxxxxxxxxxxxxxxxxxxxxxxxxxxxxxxxxxxxxxxxxxxxxxxxxxxxxxxxxxxxxxxxxxxxxxxxxxxxxxxxxxxx</v>
      </c>
    </row>
    <row r="182" spans="1:134" x14ac:dyDescent="0.25">
      <c r="A182" s="704">
        <v>5277</v>
      </c>
      <c r="B182" s="227" t="s">
        <v>246</v>
      </c>
      <c r="C182" s="874">
        <f>SUMPRODUCT(SUMIF('Subsidiary Trial Balance Input'!$A:$A,'Subsidiary TB Converter'!$G182:$EC182,'Subsidiary Trial Balance Input'!C:C))</f>
        <v>0</v>
      </c>
      <c r="D182" s="874">
        <f>SUMPRODUCT(SUMIF('Subsidiary Trial Balance Input'!$A:$A,'Subsidiary TB Converter'!$G182:$EC182,'Subsidiary Trial Balance Input'!D:D))</f>
        <v>0</v>
      </c>
      <c r="E182" s="874">
        <f>SUMPRODUCT(SUMIF('Subsidiary Trial Balance Input'!$A:$A,'Subsidiary TB Converter'!$G182:$EC182,'Subsidiary Trial Balance Input'!E:E))</f>
        <v>0</v>
      </c>
      <c r="F182" s="874">
        <f>SUMPRODUCT(SUMIF('Subsidiary Trial Balance Input'!$A:$A,'Subsidiary TB Converter'!$G182:$EC182,'Subsidiary Trial Balance Input'!F:F))</f>
        <v>0</v>
      </c>
      <c r="G182" s="132"/>
      <c r="H182" s="132"/>
      <c r="I182" s="132"/>
      <c r="J182" s="132"/>
      <c r="K182" s="132"/>
      <c r="L182" s="132"/>
      <c r="M182" s="132"/>
      <c r="N182" s="132"/>
      <c r="O182" s="132"/>
      <c r="P182" s="132"/>
      <c r="Q182" s="132"/>
      <c r="R182" s="132"/>
      <c r="S182" s="132"/>
      <c r="T182" s="132"/>
      <c r="U182" s="132"/>
      <c r="V182" s="132"/>
      <c r="W182" s="132"/>
      <c r="X182" s="132"/>
      <c r="Y182" s="132"/>
      <c r="Z182" s="132"/>
      <c r="AA182" s="132"/>
      <c r="AB182" s="132"/>
      <c r="AC182" s="132"/>
      <c r="AD182" s="132"/>
      <c r="AE182" s="132"/>
      <c r="AF182" s="132"/>
      <c r="AG182" s="132"/>
      <c r="AH182" s="132"/>
      <c r="AI182" s="132"/>
      <c r="AJ182" s="132"/>
      <c r="AK182" s="132"/>
      <c r="AL182" s="132"/>
      <c r="AM182" s="132"/>
      <c r="AN182" s="132"/>
      <c r="AO182" s="132"/>
      <c r="AP182" s="132"/>
      <c r="AQ182" s="132"/>
      <c r="AR182" s="132"/>
      <c r="AS182" s="132"/>
      <c r="AT182" s="132"/>
      <c r="AU182" s="132"/>
      <c r="AV182" s="132"/>
      <c r="AW182" s="132"/>
      <c r="AX182" s="132"/>
      <c r="AY182" s="132"/>
      <c r="AZ182" s="132"/>
      <c r="BA182" s="132"/>
      <c r="BB182" s="132"/>
      <c r="BC182" s="132"/>
      <c r="BD182" s="132"/>
      <c r="BE182" s="132"/>
      <c r="BF182" s="132"/>
      <c r="BG182" s="132"/>
      <c r="BH182" s="132"/>
      <c r="BI182" s="132"/>
      <c r="BJ182" s="132"/>
      <c r="BK182" s="132"/>
      <c r="BL182" s="132"/>
      <c r="BM182" s="132"/>
      <c r="BN182" s="132"/>
      <c r="BO182" s="132"/>
      <c r="BP182" s="132"/>
      <c r="BQ182" s="132"/>
      <c r="BR182" s="132"/>
      <c r="BS182" s="132"/>
      <c r="BT182" s="132"/>
      <c r="BU182" s="132"/>
      <c r="BV182" s="132"/>
      <c r="BW182" s="132"/>
      <c r="BX182" s="132"/>
      <c r="BY182" s="132"/>
      <c r="BZ182" s="132"/>
      <c r="CA182" s="132"/>
      <c r="CB182" s="132"/>
      <c r="CC182" s="132"/>
      <c r="CD182" s="132"/>
      <c r="CE182" s="132"/>
      <c r="CF182" s="132"/>
      <c r="CG182" s="132"/>
      <c r="CH182" s="132"/>
      <c r="CI182" s="132"/>
      <c r="CJ182" s="132"/>
      <c r="CK182" s="132"/>
      <c r="CL182" s="132"/>
      <c r="CM182" s="132"/>
      <c r="CN182" s="132"/>
      <c r="CO182" s="132"/>
      <c r="CP182" s="132"/>
      <c r="CQ182" s="132"/>
      <c r="CR182" s="132"/>
      <c r="CS182" s="132"/>
      <c r="CT182" s="132"/>
      <c r="CU182" s="132"/>
      <c r="CV182" s="132"/>
      <c r="CW182" s="132"/>
      <c r="CX182" s="132"/>
      <c r="CY182" s="132"/>
      <c r="CZ182" s="132"/>
      <c r="DA182" s="132"/>
      <c r="DB182" s="132"/>
      <c r="DC182" s="132"/>
      <c r="DD182" s="132"/>
      <c r="DE182" s="132"/>
      <c r="DF182" s="132"/>
      <c r="DG182" s="132"/>
      <c r="DH182" s="132"/>
      <c r="DI182" s="132"/>
      <c r="DJ182" s="132"/>
      <c r="DK182" s="132"/>
      <c r="DL182" s="132"/>
      <c r="DM182" s="132"/>
      <c r="DN182" s="132"/>
      <c r="DO182" s="132"/>
      <c r="DP182" s="132"/>
      <c r="DQ182" s="132"/>
      <c r="DR182" s="132"/>
      <c r="DS182" s="132"/>
      <c r="DT182" s="132"/>
      <c r="DU182" s="132"/>
      <c r="DV182" s="132"/>
      <c r="DW182" s="132"/>
      <c r="DX182" s="132"/>
      <c r="DY182" s="132"/>
      <c r="DZ182" s="132"/>
      <c r="EA182" s="132"/>
      <c r="EB182" s="132"/>
      <c r="EC182" s="132"/>
      <c r="ED182" s="182" t="str">
        <f t="shared" si="2"/>
        <v>xxxxxxxxxxxxxxxxxxxxxxxxxxxxxxxxxxxxxxxxxxxxxxxxxxxxxxxxxxxxxxxxxxxxxxxxxxxxxxxxxxxxxxxxxxxxxxxxxxxxxxxxxxxxxxxxxxxxxxxxxxxxxxxx</v>
      </c>
    </row>
    <row r="183" spans="1:134" x14ac:dyDescent="0.25">
      <c r="A183" s="704"/>
      <c r="B183" s="569"/>
      <c r="C183" s="874"/>
      <c r="D183" s="874"/>
      <c r="E183" s="874"/>
      <c r="F183" s="874"/>
      <c r="G183" s="633"/>
      <c r="H183" s="633"/>
      <c r="I183" s="633"/>
      <c r="J183" s="633"/>
      <c r="K183" s="633"/>
      <c r="L183" s="633"/>
      <c r="M183" s="633"/>
      <c r="N183" s="633"/>
      <c r="O183" s="633"/>
      <c r="P183" s="633"/>
      <c r="Q183" s="633"/>
      <c r="R183" s="633"/>
      <c r="S183" s="633"/>
      <c r="T183" s="633"/>
      <c r="U183" s="633"/>
      <c r="V183" s="633"/>
      <c r="W183" s="633"/>
      <c r="X183" s="633"/>
      <c r="Y183" s="633"/>
      <c r="Z183" s="633"/>
      <c r="AA183" s="633"/>
      <c r="AB183" s="633"/>
      <c r="AC183" s="633"/>
      <c r="AD183" s="633"/>
      <c r="AE183" s="633"/>
      <c r="AF183" s="633"/>
      <c r="AG183" s="633"/>
      <c r="AH183" s="633"/>
      <c r="AI183" s="633"/>
      <c r="AJ183" s="633"/>
      <c r="AK183" s="633"/>
      <c r="AL183" s="633"/>
      <c r="AM183" s="633"/>
      <c r="AN183" s="633"/>
      <c r="AO183" s="633"/>
      <c r="AP183" s="633"/>
      <c r="AQ183" s="633"/>
      <c r="AR183" s="633"/>
      <c r="AS183" s="633"/>
      <c r="AT183" s="633"/>
      <c r="AU183" s="633"/>
      <c r="AV183" s="633"/>
      <c r="AW183" s="633"/>
      <c r="AX183" s="633"/>
      <c r="AY183" s="633"/>
      <c r="AZ183" s="633"/>
      <c r="BA183" s="633"/>
      <c r="BB183" s="633"/>
      <c r="BC183" s="633"/>
      <c r="BD183" s="633"/>
      <c r="BE183" s="633"/>
      <c r="BF183" s="633"/>
      <c r="BG183" s="633"/>
      <c r="BH183" s="633"/>
      <c r="BI183" s="633"/>
      <c r="BJ183" s="633"/>
      <c r="BK183" s="633"/>
      <c r="BL183" s="633"/>
      <c r="BM183" s="633"/>
      <c r="BN183" s="633"/>
      <c r="BO183" s="633"/>
      <c r="BP183" s="633"/>
      <c r="BQ183" s="633"/>
      <c r="BR183" s="633"/>
      <c r="BS183" s="633"/>
      <c r="BT183" s="633"/>
      <c r="BU183" s="633"/>
      <c r="BV183" s="633"/>
      <c r="BW183" s="633"/>
      <c r="BX183" s="633"/>
      <c r="BY183" s="633"/>
      <c r="BZ183" s="633"/>
      <c r="CA183" s="633"/>
      <c r="CB183" s="633"/>
      <c r="CC183" s="633"/>
      <c r="CD183" s="633"/>
      <c r="CE183" s="633"/>
      <c r="CF183" s="633"/>
      <c r="CG183" s="633"/>
      <c r="CH183" s="633"/>
      <c r="CI183" s="633"/>
      <c r="CJ183" s="633"/>
      <c r="CK183" s="633"/>
      <c r="CL183" s="633"/>
      <c r="CM183" s="633"/>
      <c r="CN183" s="633"/>
      <c r="CO183" s="633"/>
      <c r="CP183" s="633"/>
      <c r="CQ183" s="633"/>
      <c r="CR183" s="633"/>
      <c r="CS183" s="633"/>
      <c r="CT183" s="633"/>
      <c r="CU183" s="633"/>
      <c r="CV183" s="633"/>
      <c r="CW183" s="633"/>
      <c r="CX183" s="633"/>
      <c r="CY183" s="633"/>
      <c r="CZ183" s="633"/>
      <c r="DA183" s="633"/>
      <c r="DB183" s="633"/>
      <c r="DC183" s="633"/>
      <c r="DD183" s="633"/>
      <c r="DE183" s="633"/>
      <c r="DF183" s="633"/>
      <c r="DG183" s="633"/>
      <c r="DH183" s="633"/>
      <c r="DI183" s="633"/>
      <c r="DJ183" s="633"/>
      <c r="DK183" s="633"/>
      <c r="DL183" s="633"/>
      <c r="DM183" s="633"/>
      <c r="DN183" s="633"/>
      <c r="DO183" s="633"/>
      <c r="DP183" s="633"/>
      <c r="DQ183" s="633"/>
      <c r="DR183" s="633"/>
      <c r="DS183" s="633"/>
      <c r="DT183" s="633"/>
      <c r="DU183" s="633"/>
      <c r="DV183" s="633"/>
      <c r="DW183" s="633"/>
      <c r="DX183" s="633"/>
      <c r="DY183" s="633"/>
      <c r="DZ183" s="633"/>
      <c r="EA183" s="633"/>
      <c r="EB183" s="633"/>
      <c r="EC183" s="633"/>
      <c r="ED183" s="182" t="str">
        <f t="shared" si="2"/>
        <v>xxxxxxxxxxxxxxxxxxxxxxxxxxxxxxxxxxxxxxxxxxxxxxxxxxxxxxxxxxxxxxxxxxxxxxxxxxxxxxxxxxxxxxxxxxxxxxxxxxxxxxxxxxxxxxxxxxxxxxxxxxxxxxxx</v>
      </c>
    </row>
    <row r="184" spans="1:134" ht="13" x14ac:dyDescent="0.3">
      <c r="A184" s="230"/>
      <c r="B184" s="232" t="s">
        <v>247</v>
      </c>
      <c r="C184" s="877"/>
      <c r="D184" s="877"/>
      <c r="E184" s="877"/>
      <c r="F184" s="877"/>
      <c r="G184" s="616"/>
      <c r="H184" s="616"/>
      <c r="I184" s="616"/>
      <c r="J184" s="616"/>
      <c r="K184" s="616"/>
      <c r="L184" s="616"/>
      <c r="M184" s="616"/>
      <c r="N184" s="616"/>
      <c r="O184" s="616"/>
      <c r="P184" s="616"/>
      <c r="Q184" s="616"/>
      <c r="R184" s="616"/>
      <c r="S184" s="616"/>
      <c r="T184" s="616"/>
      <c r="U184" s="616"/>
      <c r="V184" s="616"/>
      <c r="W184" s="616"/>
      <c r="X184" s="616"/>
      <c r="Y184" s="616"/>
      <c r="Z184" s="616"/>
      <c r="AA184" s="616"/>
      <c r="AB184" s="616"/>
      <c r="AC184" s="616"/>
      <c r="AD184" s="616"/>
      <c r="AE184" s="616"/>
      <c r="AF184" s="616"/>
      <c r="AG184" s="616"/>
      <c r="AH184" s="616"/>
      <c r="AI184" s="616"/>
      <c r="AJ184" s="616"/>
      <c r="AK184" s="616"/>
      <c r="AL184" s="616"/>
      <c r="AM184" s="616"/>
      <c r="AN184" s="616"/>
      <c r="AO184" s="616"/>
      <c r="AP184" s="616"/>
      <c r="AQ184" s="616"/>
      <c r="AR184" s="616"/>
      <c r="AS184" s="616"/>
      <c r="AT184" s="616"/>
      <c r="AU184" s="616"/>
      <c r="AV184" s="616"/>
      <c r="AW184" s="616"/>
      <c r="AX184" s="616"/>
      <c r="AY184" s="616"/>
      <c r="AZ184" s="616"/>
      <c r="BA184" s="616"/>
      <c r="BB184" s="616"/>
      <c r="BC184" s="616"/>
      <c r="BD184" s="616"/>
      <c r="BE184" s="616"/>
      <c r="BF184" s="616"/>
      <c r="BG184" s="616"/>
      <c r="BH184" s="616"/>
      <c r="BI184" s="616"/>
      <c r="BJ184" s="616"/>
      <c r="BK184" s="616"/>
      <c r="BL184" s="616"/>
      <c r="BM184" s="616"/>
      <c r="BN184" s="616"/>
      <c r="BO184" s="616"/>
      <c r="BP184" s="616"/>
      <c r="BQ184" s="616"/>
      <c r="BR184" s="616"/>
      <c r="BS184" s="616"/>
      <c r="BT184" s="616"/>
      <c r="BU184" s="616"/>
      <c r="BV184" s="616"/>
      <c r="BW184" s="616"/>
      <c r="BX184" s="616"/>
      <c r="BY184" s="616"/>
      <c r="BZ184" s="616"/>
      <c r="CA184" s="616"/>
      <c r="CB184" s="616"/>
      <c r="CC184" s="616"/>
      <c r="CD184" s="616"/>
      <c r="CE184" s="616"/>
      <c r="CF184" s="616"/>
      <c r="CG184" s="616"/>
      <c r="CH184" s="616"/>
      <c r="CI184" s="616"/>
      <c r="CJ184" s="616"/>
      <c r="CK184" s="616"/>
      <c r="CL184" s="616"/>
      <c r="CM184" s="616"/>
      <c r="CN184" s="616"/>
      <c r="CO184" s="616"/>
      <c r="CP184" s="616"/>
      <c r="CQ184" s="616"/>
      <c r="CR184" s="616"/>
      <c r="CS184" s="616"/>
      <c r="CT184" s="616"/>
      <c r="CU184" s="616"/>
      <c r="CV184" s="616"/>
      <c r="CW184" s="616"/>
      <c r="CX184" s="616"/>
      <c r="CY184" s="616"/>
      <c r="CZ184" s="616"/>
      <c r="DA184" s="616"/>
      <c r="DB184" s="616"/>
      <c r="DC184" s="616"/>
      <c r="DD184" s="616"/>
      <c r="DE184" s="616"/>
      <c r="DF184" s="616"/>
      <c r="DG184" s="616"/>
      <c r="DH184" s="616"/>
      <c r="DI184" s="616"/>
      <c r="DJ184" s="616"/>
      <c r="DK184" s="616"/>
      <c r="DL184" s="616"/>
      <c r="DM184" s="616"/>
      <c r="DN184" s="616"/>
      <c r="DO184" s="616"/>
      <c r="DP184" s="616"/>
      <c r="DQ184" s="616"/>
      <c r="DR184" s="616"/>
      <c r="DS184" s="616"/>
      <c r="DT184" s="616"/>
      <c r="DU184" s="616"/>
      <c r="DV184" s="616"/>
      <c r="DW184" s="616"/>
      <c r="DX184" s="616"/>
      <c r="DY184" s="616"/>
      <c r="DZ184" s="616"/>
      <c r="EA184" s="616"/>
      <c r="EB184" s="616"/>
      <c r="EC184" s="616"/>
      <c r="ED184" s="182" t="str">
        <f t="shared" si="2"/>
        <v>xxxxxxxxxxxxxxxxxxxxxxxxxxxxxxxxxxxxxxxxxxxxxxxxxxxxxxxxxxxxxxxxxxxxxxxxxxxxxxxxxxxxxxxxxxxxxxxxxxxxxxxxxxxxxxxxxxxxxxxxxxxxxxxx</v>
      </c>
    </row>
    <row r="185" spans="1:134" ht="13" x14ac:dyDescent="0.3">
      <c r="A185" s="704"/>
      <c r="B185" s="561" t="s">
        <v>241</v>
      </c>
      <c r="C185" s="874"/>
      <c r="D185" s="874"/>
      <c r="E185" s="874"/>
      <c r="F185" s="874"/>
      <c r="G185" s="613"/>
      <c r="H185" s="613"/>
      <c r="I185" s="613"/>
      <c r="J185" s="613"/>
      <c r="K185" s="613"/>
      <c r="L185" s="613"/>
      <c r="M185" s="613"/>
      <c r="N185" s="613"/>
      <c r="O185" s="613"/>
      <c r="P185" s="613"/>
      <c r="Q185" s="613"/>
      <c r="R185" s="613"/>
      <c r="S185" s="613"/>
      <c r="T185" s="613"/>
      <c r="U185" s="613"/>
      <c r="V185" s="613"/>
      <c r="W185" s="613"/>
      <c r="X185" s="613"/>
      <c r="Y185" s="613"/>
      <c r="Z185" s="613"/>
      <c r="AA185" s="613"/>
      <c r="AB185" s="613"/>
      <c r="AC185" s="613"/>
      <c r="AD185" s="613"/>
      <c r="AE185" s="613"/>
      <c r="AF185" s="613"/>
      <c r="AG185" s="613"/>
      <c r="AH185" s="613"/>
      <c r="AI185" s="613"/>
      <c r="AJ185" s="613"/>
      <c r="AK185" s="613"/>
      <c r="AL185" s="613"/>
      <c r="AM185" s="613"/>
      <c r="AN185" s="613"/>
      <c r="AO185" s="613"/>
      <c r="AP185" s="613"/>
      <c r="AQ185" s="613"/>
      <c r="AR185" s="613"/>
      <c r="AS185" s="613"/>
      <c r="AT185" s="613"/>
      <c r="AU185" s="613"/>
      <c r="AV185" s="613"/>
      <c r="AW185" s="613"/>
      <c r="AX185" s="613"/>
      <c r="AY185" s="613"/>
      <c r="AZ185" s="613"/>
      <c r="BA185" s="613"/>
      <c r="BB185" s="613"/>
      <c r="BC185" s="613"/>
      <c r="BD185" s="613"/>
      <c r="BE185" s="613"/>
      <c r="BF185" s="613"/>
      <c r="BG185" s="613"/>
      <c r="BH185" s="613"/>
      <c r="BI185" s="613"/>
      <c r="BJ185" s="613"/>
      <c r="BK185" s="613"/>
      <c r="BL185" s="613"/>
      <c r="BM185" s="613"/>
      <c r="BN185" s="613"/>
      <c r="BO185" s="613"/>
      <c r="BP185" s="613"/>
      <c r="BQ185" s="613"/>
      <c r="BR185" s="613"/>
      <c r="BS185" s="613"/>
      <c r="BT185" s="613"/>
      <c r="BU185" s="613"/>
      <c r="BV185" s="613"/>
      <c r="BW185" s="613"/>
      <c r="BX185" s="613"/>
      <c r="BY185" s="613"/>
      <c r="BZ185" s="613"/>
      <c r="CA185" s="613"/>
      <c r="CB185" s="613"/>
      <c r="CC185" s="613"/>
      <c r="CD185" s="613"/>
      <c r="CE185" s="613"/>
      <c r="CF185" s="613"/>
      <c r="CG185" s="613"/>
      <c r="CH185" s="613"/>
      <c r="CI185" s="613"/>
      <c r="CJ185" s="613"/>
      <c r="CK185" s="613"/>
      <c r="CL185" s="613"/>
      <c r="CM185" s="613"/>
      <c r="CN185" s="613"/>
      <c r="CO185" s="613"/>
      <c r="CP185" s="613"/>
      <c r="CQ185" s="613"/>
      <c r="CR185" s="613"/>
      <c r="CS185" s="613"/>
      <c r="CT185" s="613"/>
      <c r="CU185" s="613"/>
      <c r="CV185" s="613"/>
      <c r="CW185" s="613"/>
      <c r="CX185" s="613"/>
      <c r="CY185" s="613"/>
      <c r="CZ185" s="613"/>
      <c r="DA185" s="613"/>
      <c r="DB185" s="613"/>
      <c r="DC185" s="613"/>
      <c r="DD185" s="613"/>
      <c r="DE185" s="613"/>
      <c r="DF185" s="613"/>
      <c r="DG185" s="613"/>
      <c r="DH185" s="613"/>
      <c r="DI185" s="613"/>
      <c r="DJ185" s="613"/>
      <c r="DK185" s="613"/>
      <c r="DL185" s="613"/>
      <c r="DM185" s="613"/>
      <c r="DN185" s="613"/>
      <c r="DO185" s="613"/>
      <c r="DP185" s="613"/>
      <c r="DQ185" s="613"/>
      <c r="DR185" s="613"/>
      <c r="DS185" s="613"/>
      <c r="DT185" s="613"/>
      <c r="DU185" s="613"/>
      <c r="DV185" s="613"/>
      <c r="DW185" s="613"/>
      <c r="DX185" s="613"/>
      <c r="DY185" s="613"/>
      <c r="DZ185" s="613"/>
      <c r="EA185" s="613"/>
      <c r="EB185" s="613"/>
      <c r="EC185" s="613"/>
      <c r="ED185" s="182" t="str">
        <f t="shared" si="2"/>
        <v>xxxxxxxxxxxxxxxxxxxxxxxxxxxxxxxxxxxxxxxxxxxxxxxxxxxxxxxxxxxxxxxxxxxxxxxxxxxxxxxxxxxxxxxxxxxxxxxxxxxxxxxxxxxxxxxxxxxxxxxxxxxxxxxx</v>
      </c>
    </row>
    <row r="186" spans="1:134" x14ac:dyDescent="0.25">
      <c r="A186" s="704">
        <v>5247</v>
      </c>
      <c r="B186" s="227" t="s">
        <v>248</v>
      </c>
      <c r="C186" s="874">
        <f>SUMPRODUCT(SUMIF('Subsidiary Trial Balance Input'!$A:$A,'Subsidiary TB Converter'!$G186:$EC186,'Subsidiary Trial Balance Input'!C:C))</f>
        <v>0</v>
      </c>
      <c r="D186" s="874">
        <f>SUMPRODUCT(SUMIF('Subsidiary Trial Balance Input'!$A:$A,'Subsidiary TB Converter'!$G186:$EC186,'Subsidiary Trial Balance Input'!D:D))</f>
        <v>0</v>
      </c>
      <c r="E186" s="874">
        <f>SUMPRODUCT(SUMIF('Subsidiary Trial Balance Input'!$A:$A,'Subsidiary TB Converter'!$G186:$EC186,'Subsidiary Trial Balance Input'!E:E))</f>
        <v>0</v>
      </c>
      <c r="F186" s="874">
        <f>SUMPRODUCT(SUMIF('Subsidiary Trial Balance Input'!$A:$A,'Subsidiary TB Converter'!$G186:$EC186,'Subsidiary Trial Balance Input'!F:F))</f>
        <v>0</v>
      </c>
      <c r="G186" s="132"/>
      <c r="H186" s="132"/>
      <c r="I186" s="132"/>
      <c r="J186" s="132"/>
      <c r="K186" s="132"/>
      <c r="L186" s="132"/>
      <c r="M186" s="132"/>
      <c r="N186" s="132"/>
      <c r="O186" s="132"/>
      <c r="P186" s="132"/>
      <c r="Q186" s="132"/>
      <c r="R186" s="132"/>
      <c r="S186" s="132"/>
      <c r="T186" s="132"/>
      <c r="U186" s="132"/>
      <c r="V186" s="132"/>
      <c r="W186" s="132"/>
      <c r="X186" s="132"/>
      <c r="Y186" s="132"/>
      <c r="Z186" s="132"/>
      <c r="AA186" s="132"/>
      <c r="AB186" s="132"/>
      <c r="AC186" s="132"/>
      <c r="AD186" s="132"/>
      <c r="AE186" s="132"/>
      <c r="AF186" s="132"/>
      <c r="AG186" s="132"/>
      <c r="AH186" s="132"/>
      <c r="AI186" s="132"/>
      <c r="AJ186" s="132"/>
      <c r="AK186" s="132"/>
      <c r="AL186" s="132"/>
      <c r="AM186" s="132"/>
      <c r="AN186" s="132"/>
      <c r="AO186" s="132"/>
      <c r="AP186" s="132"/>
      <c r="AQ186" s="132"/>
      <c r="AR186" s="132"/>
      <c r="AS186" s="132"/>
      <c r="AT186" s="132"/>
      <c r="AU186" s="132"/>
      <c r="AV186" s="132"/>
      <c r="AW186" s="132"/>
      <c r="AX186" s="132"/>
      <c r="AY186" s="132"/>
      <c r="AZ186" s="132"/>
      <c r="BA186" s="132"/>
      <c r="BB186" s="132"/>
      <c r="BC186" s="132"/>
      <c r="BD186" s="132"/>
      <c r="BE186" s="132"/>
      <c r="BF186" s="132"/>
      <c r="BG186" s="132"/>
      <c r="BH186" s="132"/>
      <c r="BI186" s="132"/>
      <c r="BJ186" s="132"/>
      <c r="BK186" s="132"/>
      <c r="BL186" s="132"/>
      <c r="BM186" s="132"/>
      <c r="BN186" s="132"/>
      <c r="BO186" s="132"/>
      <c r="BP186" s="132"/>
      <c r="BQ186" s="132"/>
      <c r="BR186" s="132"/>
      <c r="BS186" s="132"/>
      <c r="BT186" s="132"/>
      <c r="BU186" s="132"/>
      <c r="BV186" s="132"/>
      <c r="BW186" s="132"/>
      <c r="BX186" s="132"/>
      <c r="BY186" s="132"/>
      <c r="BZ186" s="132"/>
      <c r="CA186" s="132"/>
      <c r="CB186" s="132"/>
      <c r="CC186" s="132"/>
      <c r="CD186" s="132"/>
      <c r="CE186" s="132"/>
      <c r="CF186" s="132"/>
      <c r="CG186" s="132"/>
      <c r="CH186" s="132"/>
      <c r="CI186" s="132"/>
      <c r="CJ186" s="132"/>
      <c r="CK186" s="132"/>
      <c r="CL186" s="132"/>
      <c r="CM186" s="132"/>
      <c r="CN186" s="132"/>
      <c r="CO186" s="132"/>
      <c r="CP186" s="132"/>
      <c r="CQ186" s="132"/>
      <c r="CR186" s="132"/>
      <c r="CS186" s="132"/>
      <c r="CT186" s="132"/>
      <c r="CU186" s="132"/>
      <c r="CV186" s="132"/>
      <c r="CW186" s="132"/>
      <c r="CX186" s="132"/>
      <c r="CY186" s="132"/>
      <c r="CZ186" s="132"/>
      <c r="DA186" s="132"/>
      <c r="DB186" s="132"/>
      <c r="DC186" s="132"/>
      <c r="DD186" s="132"/>
      <c r="DE186" s="132"/>
      <c r="DF186" s="132"/>
      <c r="DG186" s="132"/>
      <c r="DH186" s="132"/>
      <c r="DI186" s="132"/>
      <c r="DJ186" s="132"/>
      <c r="DK186" s="132"/>
      <c r="DL186" s="132"/>
      <c r="DM186" s="132"/>
      <c r="DN186" s="132"/>
      <c r="DO186" s="132"/>
      <c r="DP186" s="132"/>
      <c r="DQ186" s="132"/>
      <c r="DR186" s="132"/>
      <c r="DS186" s="132"/>
      <c r="DT186" s="132"/>
      <c r="DU186" s="132"/>
      <c r="DV186" s="132"/>
      <c r="DW186" s="132"/>
      <c r="DX186" s="132"/>
      <c r="DY186" s="132"/>
      <c r="DZ186" s="132"/>
      <c r="EA186" s="132"/>
      <c r="EB186" s="132"/>
      <c r="EC186" s="132"/>
      <c r="ED186" s="182" t="str">
        <f t="shared" si="2"/>
        <v>xxxxxxxxxxxxxxxxxxxxxxxxxxxxxxxxxxxxxxxxxxxxxxxxxxxxxxxxxxxxxxxxxxxxxxxxxxxxxxxxxxxxxxxxxxxxxxxxxxxxxxxxxxxxxxxxxxxxxxxxxxxxxxxx</v>
      </c>
    </row>
    <row r="187" spans="1:134" x14ac:dyDescent="0.25">
      <c r="A187" s="704">
        <v>5930</v>
      </c>
      <c r="B187" s="227" t="s">
        <v>249</v>
      </c>
      <c r="C187" s="874">
        <f>SUMPRODUCT(SUMIF('Subsidiary Trial Balance Input'!$A:$A,'Subsidiary TB Converter'!$G187:$EC187,'Subsidiary Trial Balance Input'!C:C))</f>
        <v>0</v>
      </c>
      <c r="D187" s="874">
        <f>SUMPRODUCT(SUMIF('Subsidiary Trial Balance Input'!$A:$A,'Subsidiary TB Converter'!$G187:$EC187,'Subsidiary Trial Balance Input'!D:D))</f>
        <v>0</v>
      </c>
      <c r="E187" s="874">
        <f>SUMPRODUCT(SUMIF('Subsidiary Trial Balance Input'!$A:$A,'Subsidiary TB Converter'!$G187:$EC187,'Subsidiary Trial Balance Input'!E:E))</f>
        <v>0</v>
      </c>
      <c r="F187" s="874">
        <f>SUMPRODUCT(SUMIF('Subsidiary Trial Balance Input'!$A:$A,'Subsidiary TB Converter'!$G187:$EC187,'Subsidiary Trial Balance Input'!F:F))</f>
        <v>0</v>
      </c>
      <c r="G187" s="132"/>
      <c r="H187" s="132"/>
      <c r="I187" s="132"/>
      <c r="J187" s="132"/>
      <c r="K187" s="132"/>
      <c r="L187" s="132"/>
      <c r="M187" s="132"/>
      <c r="N187" s="132"/>
      <c r="O187" s="132"/>
      <c r="P187" s="132"/>
      <c r="Q187" s="132"/>
      <c r="R187" s="132"/>
      <c r="S187" s="132"/>
      <c r="T187" s="132"/>
      <c r="U187" s="132"/>
      <c r="V187" s="132"/>
      <c r="W187" s="132"/>
      <c r="X187" s="132"/>
      <c r="Y187" s="132"/>
      <c r="Z187" s="132"/>
      <c r="AA187" s="132"/>
      <c r="AB187" s="132"/>
      <c r="AC187" s="132"/>
      <c r="AD187" s="132"/>
      <c r="AE187" s="132"/>
      <c r="AF187" s="132"/>
      <c r="AG187" s="132"/>
      <c r="AH187" s="132"/>
      <c r="AI187" s="132"/>
      <c r="AJ187" s="132"/>
      <c r="AK187" s="132"/>
      <c r="AL187" s="132"/>
      <c r="AM187" s="132"/>
      <c r="AN187" s="132"/>
      <c r="AO187" s="132"/>
      <c r="AP187" s="132"/>
      <c r="AQ187" s="132"/>
      <c r="AR187" s="132"/>
      <c r="AS187" s="132"/>
      <c r="AT187" s="132"/>
      <c r="AU187" s="132"/>
      <c r="AV187" s="132"/>
      <c r="AW187" s="132"/>
      <c r="AX187" s="132"/>
      <c r="AY187" s="132"/>
      <c r="AZ187" s="132"/>
      <c r="BA187" s="132"/>
      <c r="BB187" s="132"/>
      <c r="BC187" s="132"/>
      <c r="BD187" s="132"/>
      <c r="BE187" s="132"/>
      <c r="BF187" s="132"/>
      <c r="BG187" s="132"/>
      <c r="BH187" s="132"/>
      <c r="BI187" s="132"/>
      <c r="BJ187" s="132"/>
      <c r="BK187" s="132"/>
      <c r="BL187" s="132"/>
      <c r="BM187" s="132"/>
      <c r="BN187" s="132"/>
      <c r="BO187" s="132"/>
      <c r="BP187" s="132"/>
      <c r="BQ187" s="132"/>
      <c r="BR187" s="132"/>
      <c r="BS187" s="132"/>
      <c r="BT187" s="132"/>
      <c r="BU187" s="132"/>
      <c r="BV187" s="132"/>
      <c r="BW187" s="132"/>
      <c r="BX187" s="132"/>
      <c r="BY187" s="132"/>
      <c r="BZ187" s="132"/>
      <c r="CA187" s="132"/>
      <c r="CB187" s="132"/>
      <c r="CC187" s="132"/>
      <c r="CD187" s="132"/>
      <c r="CE187" s="132"/>
      <c r="CF187" s="132"/>
      <c r="CG187" s="132"/>
      <c r="CH187" s="132"/>
      <c r="CI187" s="132"/>
      <c r="CJ187" s="132"/>
      <c r="CK187" s="132"/>
      <c r="CL187" s="132"/>
      <c r="CM187" s="132"/>
      <c r="CN187" s="132"/>
      <c r="CO187" s="132"/>
      <c r="CP187" s="132"/>
      <c r="CQ187" s="132"/>
      <c r="CR187" s="132"/>
      <c r="CS187" s="132"/>
      <c r="CT187" s="132"/>
      <c r="CU187" s="132"/>
      <c r="CV187" s="132"/>
      <c r="CW187" s="132"/>
      <c r="CX187" s="132"/>
      <c r="CY187" s="132"/>
      <c r="CZ187" s="132"/>
      <c r="DA187" s="132"/>
      <c r="DB187" s="132"/>
      <c r="DC187" s="132"/>
      <c r="DD187" s="132"/>
      <c r="DE187" s="132"/>
      <c r="DF187" s="132"/>
      <c r="DG187" s="132"/>
      <c r="DH187" s="132"/>
      <c r="DI187" s="132"/>
      <c r="DJ187" s="132"/>
      <c r="DK187" s="132"/>
      <c r="DL187" s="132"/>
      <c r="DM187" s="132"/>
      <c r="DN187" s="132"/>
      <c r="DO187" s="132"/>
      <c r="DP187" s="132"/>
      <c r="DQ187" s="132"/>
      <c r="DR187" s="132"/>
      <c r="DS187" s="132"/>
      <c r="DT187" s="132"/>
      <c r="DU187" s="132"/>
      <c r="DV187" s="132"/>
      <c r="DW187" s="132"/>
      <c r="DX187" s="132"/>
      <c r="DY187" s="132"/>
      <c r="DZ187" s="132"/>
      <c r="EA187" s="132"/>
      <c r="EB187" s="132"/>
      <c r="EC187" s="132"/>
      <c r="ED187" s="182" t="str">
        <f t="shared" si="2"/>
        <v>xxxxxxxxxxxxxxxxxxxxxxxxxxxxxxxxxxxxxxxxxxxxxxxxxxxxxxxxxxxxxxxxxxxxxxxxxxxxxxxxxxxxxxxxxxxxxxxxxxxxxxxxxxxxxxxxxxxxxxxxxxxxxxxx</v>
      </c>
    </row>
    <row r="188" spans="1:134" x14ac:dyDescent="0.25">
      <c r="A188" s="704">
        <v>5245</v>
      </c>
      <c r="B188" s="227" t="s">
        <v>250</v>
      </c>
      <c r="C188" s="874">
        <f>SUMPRODUCT(SUMIF('Subsidiary Trial Balance Input'!$A:$A,'Subsidiary TB Converter'!$G188:$EC188,'Subsidiary Trial Balance Input'!C:C))</f>
        <v>0</v>
      </c>
      <c r="D188" s="874">
        <f>SUMPRODUCT(SUMIF('Subsidiary Trial Balance Input'!$A:$A,'Subsidiary TB Converter'!$G188:$EC188,'Subsidiary Trial Balance Input'!D:D))</f>
        <v>0</v>
      </c>
      <c r="E188" s="874">
        <f>SUMPRODUCT(SUMIF('Subsidiary Trial Balance Input'!$A:$A,'Subsidiary TB Converter'!$G188:$EC188,'Subsidiary Trial Balance Input'!E:E))</f>
        <v>0</v>
      </c>
      <c r="F188" s="874">
        <f>SUMPRODUCT(SUMIF('Subsidiary Trial Balance Input'!$A:$A,'Subsidiary TB Converter'!$G188:$EC188,'Subsidiary Trial Balance Input'!F:F))</f>
        <v>0</v>
      </c>
      <c r="G188" s="132"/>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c r="AF188" s="132"/>
      <c r="AG188" s="132"/>
      <c r="AH188" s="132"/>
      <c r="AI188" s="132"/>
      <c r="AJ188" s="132"/>
      <c r="AK188" s="132"/>
      <c r="AL188" s="132"/>
      <c r="AM188" s="132"/>
      <c r="AN188" s="132"/>
      <c r="AO188" s="132"/>
      <c r="AP188" s="132"/>
      <c r="AQ188" s="132"/>
      <c r="AR188" s="132"/>
      <c r="AS188" s="132"/>
      <c r="AT188" s="132"/>
      <c r="AU188" s="132"/>
      <c r="AV188" s="132"/>
      <c r="AW188" s="132"/>
      <c r="AX188" s="132"/>
      <c r="AY188" s="132"/>
      <c r="AZ188" s="132"/>
      <c r="BA188" s="132"/>
      <c r="BB188" s="132"/>
      <c r="BC188" s="132"/>
      <c r="BD188" s="132"/>
      <c r="BE188" s="132"/>
      <c r="BF188" s="132"/>
      <c r="BG188" s="132"/>
      <c r="BH188" s="132"/>
      <c r="BI188" s="132"/>
      <c r="BJ188" s="132"/>
      <c r="BK188" s="132"/>
      <c r="BL188" s="132"/>
      <c r="BM188" s="132"/>
      <c r="BN188" s="132"/>
      <c r="BO188" s="132"/>
      <c r="BP188" s="132"/>
      <c r="BQ188" s="132"/>
      <c r="BR188" s="132"/>
      <c r="BS188" s="132"/>
      <c r="BT188" s="132"/>
      <c r="BU188" s="132"/>
      <c r="BV188" s="132"/>
      <c r="BW188" s="132"/>
      <c r="BX188" s="132"/>
      <c r="BY188" s="132"/>
      <c r="BZ188" s="132"/>
      <c r="CA188" s="132"/>
      <c r="CB188" s="132"/>
      <c r="CC188" s="132"/>
      <c r="CD188" s="132"/>
      <c r="CE188" s="132"/>
      <c r="CF188" s="132"/>
      <c r="CG188" s="132"/>
      <c r="CH188" s="132"/>
      <c r="CI188" s="132"/>
      <c r="CJ188" s="132"/>
      <c r="CK188" s="132"/>
      <c r="CL188" s="132"/>
      <c r="CM188" s="132"/>
      <c r="CN188" s="132"/>
      <c r="CO188" s="132"/>
      <c r="CP188" s="132"/>
      <c r="CQ188" s="132"/>
      <c r="CR188" s="132"/>
      <c r="CS188" s="132"/>
      <c r="CT188" s="132"/>
      <c r="CU188" s="132"/>
      <c r="CV188" s="132"/>
      <c r="CW188" s="132"/>
      <c r="CX188" s="132"/>
      <c r="CY188" s="132"/>
      <c r="CZ188" s="132"/>
      <c r="DA188" s="132"/>
      <c r="DB188" s="132"/>
      <c r="DC188" s="132"/>
      <c r="DD188" s="132"/>
      <c r="DE188" s="132"/>
      <c r="DF188" s="132"/>
      <c r="DG188" s="132"/>
      <c r="DH188" s="132"/>
      <c r="DI188" s="132"/>
      <c r="DJ188" s="132"/>
      <c r="DK188" s="132"/>
      <c r="DL188" s="132"/>
      <c r="DM188" s="132"/>
      <c r="DN188" s="132"/>
      <c r="DO188" s="132"/>
      <c r="DP188" s="132"/>
      <c r="DQ188" s="132"/>
      <c r="DR188" s="132"/>
      <c r="DS188" s="132"/>
      <c r="DT188" s="132"/>
      <c r="DU188" s="132"/>
      <c r="DV188" s="132"/>
      <c r="DW188" s="132"/>
      <c r="DX188" s="132"/>
      <c r="DY188" s="132"/>
      <c r="DZ188" s="132"/>
      <c r="EA188" s="132"/>
      <c r="EB188" s="132"/>
      <c r="EC188" s="132"/>
      <c r="ED188" s="182" t="str">
        <f>CONCATENATE("x",G188,"x",H188,"x",I188,"x",J188,"x",K188,"x",L188,"x",M188,"x",N188,"x",O188,"x",P188,"x",Q188,"x",R188,"x",S188,"x",T188,"x",U188,"x",V188,"x",W188,"x",X188,"x",Y188,"x",Z188,"x",AA188,"x",AB188,"x",AC188,"x",AD188,"x",AE188,"x",AF188,"x",AG188,"x",AH188,"x",AI188,"x",AJ188,"x",AK188,"x",AL188,"x",AM188,"x",AN188,"x",AO188,"x",AP188,"x",AQ188,"x",AR188,"x",AS188,"x",AT188,"x",AU188,"x",AV188,"x",AW188,"x",AX188,"x",AY188,"x",AZ188,"x",BA188,"x",BB188,"x",BC188,"x",BD188,"x",BE188,"x",BF188,"x",BG188,"x",BH188,"x",BI188,"x",BJ188,"x",BK188,"x",BL188,"x",BM188,"x",BN188,"x",BO188,"x",BP188,"x",BQ188,"x",BR188,"x",BS188,"x",BT188,"x",BU188,"x",BV188,"x",BW188,"x",BX188,"x",BY188,"x",BZ188,"x",CA188,"x",CB188,"x",CC188,"x",CD188,"x",CE188,"x",CF188,"x",CG188,"x",CH188,"x",CI188,"x",CJ188,"x",CK188,"x",CL188,"x",CM188,"x",CN188,"x",CO188,"x",CP188,"x",CQ188,"x",CR188,"x",CS188,"x",CT188,"x",CU188,"x",CV188,"x",CW188,"x",CX188,"x",CY188,"x",CZ188,"x",DA188,"x",DB188,"x",DC188,"x",DD188,"x",DE188,"x",DF188,"x",DG188,"x",DH188,"x",DI188,"x",DJ188,"x",DK188,"x",DL188,"x",DM188,"x",DN188,"x",DO188,"x",DP188,"x",DQ188,"x",DR188,"x",DS188,"x",DT188,"x",DU188,"x",DV188,"x",DW188,"x",DX188,"x",DY188,"x",DZ188,"x",EA188,"x",EB188,"x",EC188,"x")</f>
        <v>xxxxxxxxxxxxxxxxxxxxxxxxxxxxxxxxxxxxxxxxxxxxxxxxxxxxxxxxxxxxxxxxxxxxxxxxxxxxxxxxxxxxxxxxxxxxxxxxxxxxxxxxxxxxxxxxxxxxxxxxxxxxxxxx</v>
      </c>
    </row>
    <row r="189" spans="1:134" x14ac:dyDescent="0.25">
      <c r="A189" s="704">
        <v>5925</v>
      </c>
      <c r="B189" s="227" t="s">
        <v>251</v>
      </c>
      <c r="C189" s="874">
        <f>SUMPRODUCT(SUMIF('Subsidiary Trial Balance Input'!$A:$A,'Subsidiary TB Converter'!$G189:$EC189,'Subsidiary Trial Balance Input'!C:C))</f>
        <v>0</v>
      </c>
      <c r="D189" s="874">
        <f>SUMPRODUCT(SUMIF('Subsidiary Trial Balance Input'!$A:$A,'Subsidiary TB Converter'!$G189:$EC189,'Subsidiary Trial Balance Input'!D:D))</f>
        <v>0</v>
      </c>
      <c r="E189" s="874">
        <f>SUMPRODUCT(SUMIF('Subsidiary Trial Balance Input'!$A:$A,'Subsidiary TB Converter'!$G189:$EC189,'Subsidiary Trial Balance Input'!E:E))</f>
        <v>0</v>
      </c>
      <c r="F189" s="874">
        <f>SUMPRODUCT(SUMIF('Subsidiary Trial Balance Input'!$A:$A,'Subsidiary TB Converter'!$G189:$EC189,'Subsidiary Trial Balance Input'!F:F))</f>
        <v>0</v>
      </c>
      <c r="G189" s="132"/>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132"/>
      <c r="AX189" s="132"/>
      <c r="AY189" s="132"/>
      <c r="AZ189" s="132"/>
      <c r="BA189" s="132"/>
      <c r="BB189" s="132"/>
      <c r="BC189" s="132"/>
      <c r="BD189" s="132"/>
      <c r="BE189" s="132"/>
      <c r="BF189" s="132"/>
      <c r="BG189" s="132"/>
      <c r="BH189" s="132"/>
      <c r="BI189" s="132"/>
      <c r="BJ189" s="132"/>
      <c r="BK189" s="132"/>
      <c r="BL189" s="132"/>
      <c r="BM189" s="132"/>
      <c r="BN189" s="132"/>
      <c r="BO189" s="132"/>
      <c r="BP189" s="132"/>
      <c r="BQ189" s="132"/>
      <c r="BR189" s="132"/>
      <c r="BS189" s="132"/>
      <c r="BT189" s="132"/>
      <c r="BU189" s="132"/>
      <c r="BV189" s="132"/>
      <c r="BW189" s="132"/>
      <c r="BX189" s="132"/>
      <c r="BY189" s="132"/>
      <c r="BZ189" s="132"/>
      <c r="CA189" s="132"/>
      <c r="CB189" s="132"/>
      <c r="CC189" s="132"/>
      <c r="CD189" s="132"/>
      <c r="CE189" s="132"/>
      <c r="CF189" s="132"/>
      <c r="CG189" s="132"/>
      <c r="CH189" s="132"/>
      <c r="CI189" s="132"/>
      <c r="CJ189" s="132"/>
      <c r="CK189" s="132"/>
      <c r="CL189" s="132"/>
      <c r="CM189" s="132"/>
      <c r="CN189" s="132"/>
      <c r="CO189" s="132"/>
      <c r="CP189" s="132"/>
      <c r="CQ189" s="132"/>
      <c r="CR189" s="132"/>
      <c r="CS189" s="132"/>
      <c r="CT189" s="132"/>
      <c r="CU189" s="132"/>
      <c r="CV189" s="132"/>
      <c r="CW189" s="132"/>
      <c r="CX189" s="132"/>
      <c r="CY189" s="132"/>
      <c r="CZ189" s="132"/>
      <c r="DA189" s="132"/>
      <c r="DB189" s="132"/>
      <c r="DC189" s="132"/>
      <c r="DD189" s="132"/>
      <c r="DE189" s="132"/>
      <c r="DF189" s="132"/>
      <c r="DG189" s="132"/>
      <c r="DH189" s="132"/>
      <c r="DI189" s="132"/>
      <c r="DJ189" s="132"/>
      <c r="DK189" s="132"/>
      <c r="DL189" s="132"/>
      <c r="DM189" s="132"/>
      <c r="DN189" s="132"/>
      <c r="DO189" s="132"/>
      <c r="DP189" s="132"/>
      <c r="DQ189" s="132"/>
      <c r="DR189" s="132"/>
      <c r="DS189" s="132"/>
      <c r="DT189" s="132"/>
      <c r="DU189" s="132"/>
      <c r="DV189" s="132"/>
      <c r="DW189" s="132"/>
      <c r="DX189" s="132"/>
      <c r="DY189" s="132"/>
      <c r="DZ189" s="132"/>
      <c r="EA189" s="132"/>
      <c r="EB189" s="132"/>
      <c r="EC189" s="132"/>
      <c r="ED189" s="182" t="str">
        <f>CONCATENATE("x",G189,"x",H189,"x",I189,"x",J189,"x",K189,"x",L189,"x",M189,"x",N189,"x",O189,"x",P189,"x",Q189,"x",R189,"x",S189,"x",T189,"x",U189,"x",V189,"x",W189,"x",X189,"x",Y189,"x",Z189,"x",AA189,"x",AB189,"x",AC189,"x",AD189,"x",AE189,"x",AF189,"x",AG189,"x",AH189,"x",AI189,"x",AJ189,"x",AK189,"x",AL189,"x",AM189,"x",AN189,"x",AO189,"x",AP189,"x",AQ189,"x",AR189,"x",AS189,"x",AT189,"x",AU189,"x",AV189,"x",AW189,"x",AX189,"x",AY189,"x",AZ189,"x",BA189,"x",BB189,"x",BC189,"x",BD189,"x",BE189,"x",BF189,"x",BG189,"x",BH189,"x",BI189,"x",BJ189,"x",BK189,"x",BL189,"x",BM189,"x",BN189,"x",BO189,"x",BP189,"x",BQ189,"x",BR189,"x",BS189,"x",BT189,"x",BU189,"x",BV189,"x",BW189,"x",BX189,"x",BY189,"x",BZ189,"x",CA189,"x",CB189,"x",CC189,"x",CD189,"x",CE189,"x",CF189,"x",CG189,"x",CH189,"x",CI189,"x",CJ189,"x",CK189,"x",CL189,"x",CM189,"x",CN189,"x",CO189,"x",CP189,"x",CQ189,"x",CR189,"x",CS189,"x",CT189,"x",CU189,"x",CV189,"x",CW189,"x",CX189,"x",CY189,"x",CZ189,"x",DA189,"x",DB189,"x",DC189,"x",DD189,"x",DE189,"x",DF189,"x",DG189,"x",DH189,"x",DI189,"x",DJ189,"x",DK189,"x",DL189,"x",DM189,"x",DN189,"x",DO189,"x",DP189,"x",DQ189,"x",DR189,"x",DS189,"x",DT189,"x",DU189,"x",DV189,"x",DW189,"x",DX189,"x",DY189,"x",DZ189,"x",EA189,"x",EB189,"x",EC189,"x")</f>
        <v>xxxxxxxxxxxxxxxxxxxxxxxxxxxxxxxxxxxxxxxxxxxxxxxxxxxxxxxxxxxxxxxxxxxxxxxxxxxxxxxxxxxxxxxxxxxxxxxxxxxxxxxxxxxxxxxxxxxxxxxxxxxxxxxx</v>
      </c>
    </row>
    <row r="190" spans="1:134" x14ac:dyDescent="0.25">
      <c r="A190" s="704"/>
      <c r="B190" s="569"/>
      <c r="C190" s="874"/>
      <c r="D190" s="874"/>
      <c r="E190" s="874"/>
      <c r="F190" s="874"/>
      <c r="G190" s="633"/>
      <c r="H190" s="633"/>
      <c r="I190" s="633"/>
      <c r="J190" s="633"/>
      <c r="K190" s="633"/>
      <c r="L190" s="633"/>
      <c r="M190" s="633"/>
      <c r="N190" s="633"/>
      <c r="O190" s="633"/>
      <c r="P190" s="633"/>
      <c r="Q190" s="633"/>
      <c r="R190" s="633"/>
      <c r="S190" s="633"/>
      <c r="T190" s="633"/>
      <c r="U190" s="633"/>
      <c r="V190" s="633"/>
      <c r="W190" s="633"/>
      <c r="X190" s="633"/>
      <c r="Y190" s="633"/>
      <c r="Z190" s="633"/>
      <c r="AA190" s="633"/>
      <c r="AB190" s="633"/>
      <c r="AC190" s="633"/>
      <c r="AD190" s="633"/>
      <c r="AE190" s="633"/>
      <c r="AF190" s="633"/>
      <c r="AG190" s="633"/>
      <c r="AH190" s="633"/>
      <c r="AI190" s="633"/>
      <c r="AJ190" s="633"/>
      <c r="AK190" s="633"/>
      <c r="AL190" s="633"/>
      <c r="AM190" s="633"/>
      <c r="AN190" s="633"/>
      <c r="AO190" s="633"/>
      <c r="AP190" s="633"/>
      <c r="AQ190" s="633"/>
      <c r="AR190" s="633"/>
      <c r="AS190" s="633"/>
      <c r="AT190" s="633"/>
      <c r="AU190" s="633"/>
      <c r="AV190" s="633"/>
      <c r="AW190" s="633"/>
      <c r="AX190" s="633"/>
      <c r="AY190" s="633"/>
      <c r="AZ190" s="633"/>
      <c r="BA190" s="633"/>
      <c r="BB190" s="633"/>
      <c r="BC190" s="633"/>
      <c r="BD190" s="633"/>
      <c r="BE190" s="633"/>
      <c r="BF190" s="633"/>
      <c r="BG190" s="633"/>
      <c r="BH190" s="633"/>
      <c r="BI190" s="633"/>
      <c r="BJ190" s="633"/>
      <c r="BK190" s="633"/>
      <c r="BL190" s="633"/>
      <c r="BM190" s="633"/>
      <c r="BN190" s="633"/>
      <c r="BO190" s="633"/>
      <c r="BP190" s="633"/>
      <c r="BQ190" s="633"/>
      <c r="BR190" s="633"/>
      <c r="BS190" s="633"/>
      <c r="BT190" s="633"/>
      <c r="BU190" s="633"/>
      <c r="BV190" s="633"/>
      <c r="BW190" s="633"/>
      <c r="BX190" s="633"/>
      <c r="BY190" s="633"/>
      <c r="BZ190" s="633"/>
      <c r="CA190" s="633"/>
      <c r="CB190" s="633"/>
      <c r="CC190" s="633"/>
      <c r="CD190" s="633"/>
      <c r="CE190" s="633"/>
      <c r="CF190" s="633"/>
      <c r="CG190" s="633"/>
      <c r="CH190" s="633"/>
      <c r="CI190" s="633"/>
      <c r="CJ190" s="633"/>
      <c r="CK190" s="633"/>
      <c r="CL190" s="633"/>
      <c r="CM190" s="633"/>
      <c r="CN190" s="633"/>
      <c r="CO190" s="633"/>
      <c r="CP190" s="633"/>
      <c r="CQ190" s="633"/>
      <c r="CR190" s="633"/>
      <c r="CS190" s="633"/>
      <c r="CT190" s="633"/>
      <c r="CU190" s="633"/>
      <c r="CV190" s="633"/>
      <c r="CW190" s="633"/>
      <c r="CX190" s="633"/>
      <c r="CY190" s="633"/>
      <c r="CZ190" s="633"/>
      <c r="DA190" s="633"/>
      <c r="DB190" s="633"/>
      <c r="DC190" s="633"/>
      <c r="DD190" s="633"/>
      <c r="DE190" s="633"/>
      <c r="DF190" s="633"/>
      <c r="DG190" s="633"/>
      <c r="DH190" s="633"/>
      <c r="DI190" s="633"/>
      <c r="DJ190" s="633"/>
      <c r="DK190" s="633"/>
      <c r="DL190" s="633"/>
      <c r="DM190" s="633"/>
      <c r="DN190" s="633"/>
      <c r="DO190" s="633"/>
      <c r="DP190" s="633"/>
      <c r="DQ190" s="633"/>
      <c r="DR190" s="633"/>
      <c r="DS190" s="633"/>
      <c r="DT190" s="633"/>
      <c r="DU190" s="633"/>
      <c r="DV190" s="633"/>
      <c r="DW190" s="633"/>
      <c r="DX190" s="633"/>
      <c r="DY190" s="633"/>
      <c r="DZ190" s="633"/>
      <c r="EA190" s="633"/>
      <c r="EB190" s="633"/>
      <c r="EC190" s="633"/>
      <c r="ED190" s="182" t="str">
        <f t="shared" si="2"/>
        <v>xxxxxxxxxxxxxxxxxxxxxxxxxxxxxxxxxxxxxxxxxxxxxxxxxxxxxxxxxxxxxxxxxxxxxxxxxxxxxxxxxxxxxxxxxxxxxxxxxxxxxxxxxxxxxxxxxxxxxxxxxxxxxxxx</v>
      </c>
    </row>
    <row r="191" spans="1:134" ht="13" x14ac:dyDescent="0.3">
      <c r="A191" s="230"/>
      <c r="B191" s="232" t="s">
        <v>252</v>
      </c>
      <c r="C191" s="877"/>
      <c r="D191" s="877"/>
      <c r="E191" s="877"/>
      <c r="F191" s="877"/>
      <c r="G191" s="616"/>
      <c r="H191" s="616"/>
      <c r="I191" s="616"/>
      <c r="J191" s="616"/>
      <c r="K191" s="616"/>
      <c r="L191" s="616"/>
      <c r="M191" s="616"/>
      <c r="N191" s="616"/>
      <c r="O191" s="616"/>
      <c r="P191" s="616"/>
      <c r="Q191" s="616"/>
      <c r="R191" s="616"/>
      <c r="S191" s="616"/>
      <c r="T191" s="616"/>
      <c r="U191" s="616"/>
      <c r="V191" s="616"/>
      <c r="W191" s="616"/>
      <c r="X191" s="616"/>
      <c r="Y191" s="616"/>
      <c r="Z191" s="616"/>
      <c r="AA191" s="616"/>
      <c r="AB191" s="616"/>
      <c r="AC191" s="616"/>
      <c r="AD191" s="616"/>
      <c r="AE191" s="616"/>
      <c r="AF191" s="616"/>
      <c r="AG191" s="616"/>
      <c r="AH191" s="616"/>
      <c r="AI191" s="616"/>
      <c r="AJ191" s="616"/>
      <c r="AK191" s="616"/>
      <c r="AL191" s="616"/>
      <c r="AM191" s="616"/>
      <c r="AN191" s="616"/>
      <c r="AO191" s="616"/>
      <c r="AP191" s="616"/>
      <c r="AQ191" s="616"/>
      <c r="AR191" s="616"/>
      <c r="AS191" s="616"/>
      <c r="AT191" s="616"/>
      <c r="AU191" s="616"/>
      <c r="AV191" s="616"/>
      <c r="AW191" s="616"/>
      <c r="AX191" s="616"/>
      <c r="AY191" s="616"/>
      <c r="AZ191" s="616"/>
      <c r="BA191" s="616"/>
      <c r="BB191" s="616"/>
      <c r="BC191" s="616"/>
      <c r="BD191" s="616"/>
      <c r="BE191" s="616"/>
      <c r="BF191" s="616"/>
      <c r="BG191" s="616"/>
      <c r="BH191" s="616"/>
      <c r="BI191" s="616"/>
      <c r="BJ191" s="616"/>
      <c r="BK191" s="616"/>
      <c r="BL191" s="616"/>
      <c r="BM191" s="616"/>
      <c r="BN191" s="616"/>
      <c r="BO191" s="616"/>
      <c r="BP191" s="616"/>
      <c r="BQ191" s="616"/>
      <c r="BR191" s="616"/>
      <c r="BS191" s="616"/>
      <c r="BT191" s="616"/>
      <c r="BU191" s="616"/>
      <c r="BV191" s="616"/>
      <c r="BW191" s="616"/>
      <c r="BX191" s="616"/>
      <c r="BY191" s="616"/>
      <c r="BZ191" s="616"/>
      <c r="CA191" s="616"/>
      <c r="CB191" s="616"/>
      <c r="CC191" s="616"/>
      <c r="CD191" s="616"/>
      <c r="CE191" s="616"/>
      <c r="CF191" s="616"/>
      <c r="CG191" s="616"/>
      <c r="CH191" s="616"/>
      <c r="CI191" s="616"/>
      <c r="CJ191" s="616"/>
      <c r="CK191" s="616"/>
      <c r="CL191" s="616"/>
      <c r="CM191" s="616"/>
      <c r="CN191" s="616"/>
      <c r="CO191" s="616"/>
      <c r="CP191" s="616"/>
      <c r="CQ191" s="616"/>
      <c r="CR191" s="616"/>
      <c r="CS191" s="616"/>
      <c r="CT191" s="616"/>
      <c r="CU191" s="616"/>
      <c r="CV191" s="616"/>
      <c r="CW191" s="616"/>
      <c r="CX191" s="616"/>
      <c r="CY191" s="616"/>
      <c r="CZ191" s="616"/>
      <c r="DA191" s="616"/>
      <c r="DB191" s="616"/>
      <c r="DC191" s="616"/>
      <c r="DD191" s="616"/>
      <c r="DE191" s="616"/>
      <c r="DF191" s="616"/>
      <c r="DG191" s="616"/>
      <c r="DH191" s="616"/>
      <c r="DI191" s="616"/>
      <c r="DJ191" s="616"/>
      <c r="DK191" s="616"/>
      <c r="DL191" s="616"/>
      <c r="DM191" s="616"/>
      <c r="DN191" s="616"/>
      <c r="DO191" s="616"/>
      <c r="DP191" s="616"/>
      <c r="DQ191" s="616"/>
      <c r="DR191" s="616"/>
      <c r="DS191" s="616"/>
      <c r="DT191" s="616"/>
      <c r="DU191" s="616"/>
      <c r="DV191" s="616"/>
      <c r="DW191" s="616"/>
      <c r="DX191" s="616"/>
      <c r="DY191" s="616"/>
      <c r="DZ191" s="616"/>
      <c r="EA191" s="616"/>
      <c r="EB191" s="616"/>
      <c r="EC191" s="616"/>
      <c r="ED191" s="182" t="str">
        <f t="shared" si="2"/>
        <v>xxxxxxxxxxxxxxxxxxxxxxxxxxxxxxxxxxxxxxxxxxxxxxxxxxxxxxxxxxxxxxxxxxxxxxxxxxxxxxxxxxxxxxxxxxxxxxxxxxxxxxxxxxxxxxxxxxxxxxxxxxxxxxxx</v>
      </c>
    </row>
    <row r="192" spans="1:134" ht="13" x14ac:dyDescent="0.3">
      <c r="A192" s="704"/>
      <c r="B192" s="561" t="s">
        <v>241</v>
      </c>
      <c r="C192" s="874"/>
      <c r="D192" s="874"/>
      <c r="E192" s="874"/>
      <c r="F192" s="874"/>
      <c r="G192" s="613"/>
      <c r="H192" s="613"/>
      <c r="I192" s="613"/>
      <c r="J192" s="613"/>
      <c r="K192" s="613"/>
      <c r="L192" s="613"/>
      <c r="M192" s="613"/>
      <c r="N192" s="613"/>
      <c r="O192" s="613"/>
      <c r="P192" s="613"/>
      <c r="Q192" s="613"/>
      <c r="R192" s="613"/>
      <c r="S192" s="613"/>
      <c r="T192" s="613"/>
      <c r="U192" s="613"/>
      <c r="V192" s="613"/>
      <c r="W192" s="613"/>
      <c r="X192" s="613"/>
      <c r="Y192" s="613"/>
      <c r="Z192" s="613"/>
      <c r="AA192" s="613"/>
      <c r="AB192" s="613"/>
      <c r="AC192" s="613"/>
      <c r="AD192" s="613"/>
      <c r="AE192" s="613"/>
      <c r="AF192" s="613"/>
      <c r="AG192" s="613"/>
      <c r="AH192" s="613"/>
      <c r="AI192" s="613"/>
      <c r="AJ192" s="613"/>
      <c r="AK192" s="613"/>
      <c r="AL192" s="613"/>
      <c r="AM192" s="613"/>
      <c r="AN192" s="613"/>
      <c r="AO192" s="613"/>
      <c r="AP192" s="613"/>
      <c r="AQ192" s="613"/>
      <c r="AR192" s="613"/>
      <c r="AS192" s="613"/>
      <c r="AT192" s="613"/>
      <c r="AU192" s="613"/>
      <c r="AV192" s="613"/>
      <c r="AW192" s="613"/>
      <c r="AX192" s="613"/>
      <c r="AY192" s="613"/>
      <c r="AZ192" s="613"/>
      <c r="BA192" s="613"/>
      <c r="BB192" s="613"/>
      <c r="BC192" s="613"/>
      <c r="BD192" s="613"/>
      <c r="BE192" s="613"/>
      <c r="BF192" s="613"/>
      <c r="BG192" s="613"/>
      <c r="BH192" s="613"/>
      <c r="BI192" s="613"/>
      <c r="BJ192" s="613"/>
      <c r="BK192" s="613"/>
      <c r="BL192" s="613"/>
      <c r="BM192" s="613"/>
      <c r="BN192" s="613"/>
      <c r="BO192" s="613"/>
      <c r="BP192" s="613"/>
      <c r="BQ192" s="613"/>
      <c r="BR192" s="613"/>
      <c r="BS192" s="613"/>
      <c r="BT192" s="613"/>
      <c r="BU192" s="613"/>
      <c r="BV192" s="613"/>
      <c r="BW192" s="613"/>
      <c r="BX192" s="613"/>
      <c r="BY192" s="613"/>
      <c r="BZ192" s="613"/>
      <c r="CA192" s="613"/>
      <c r="CB192" s="613"/>
      <c r="CC192" s="613"/>
      <c r="CD192" s="613"/>
      <c r="CE192" s="613"/>
      <c r="CF192" s="613"/>
      <c r="CG192" s="613"/>
      <c r="CH192" s="613"/>
      <c r="CI192" s="613"/>
      <c r="CJ192" s="613"/>
      <c r="CK192" s="613"/>
      <c r="CL192" s="613"/>
      <c r="CM192" s="613"/>
      <c r="CN192" s="613"/>
      <c r="CO192" s="613"/>
      <c r="CP192" s="613"/>
      <c r="CQ192" s="613"/>
      <c r="CR192" s="613"/>
      <c r="CS192" s="613"/>
      <c r="CT192" s="613"/>
      <c r="CU192" s="613"/>
      <c r="CV192" s="613"/>
      <c r="CW192" s="613"/>
      <c r="CX192" s="613"/>
      <c r="CY192" s="613"/>
      <c r="CZ192" s="613"/>
      <c r="DA192" s="613"/>
      <c r="DB192" s="613"/>
      <c r="DC192" s="613"/>
      <c r="DD192" s="613"/>
      <c r="DE192" s="613"/>
      <c r="DF192" s="613"/>
      <c r="DG192" s="613"/>
      <c r="DH192" s="613"/>
      <c r="DI192" s="613"/>
      <c r="DJ192" s="613"/>
      <c r="DK192" s="613"/>
      <c r="DL192" s="613"/>
      <c r="DM192" s="613"/>
      <c r="DN192" s="613"/>
      <c r="DO192" s="613"/>
      <c r="DP192" s="613"/>
      <c r="DQ192" s="613"/>
      <c r="DR192" s="613"/>
      <c r="DS192" s="613"/>
      <c r="DT192" s="613"/>
      <c r="DU192" s="613"/>
      <c r="DV192" s="613"/>
      <c r="DW192" s="613"/>
      <c r="DX192" s="613"/>
      <c r="DY192" s="613"/>
      <c r="DZ192" s="613"/>
      <c r="EA192" s="613"/>
      <c r="EB192" s="613"/>
      <c r="EC192" s="613"/>
      <c r="ED192" s="182" t="str">
        <f t="shared" si="2"/>
        <v>xxxxxxxxxxxxxxxxxxxxxxxxxxxxxxxxxxxxxxxxxxxxxxxxxxxxxxxxxxxxxxxxxxxxxxxxxxxxxxxxxxxxxxxxxxxxxxxxxxxxxxxxxxxxxxxxxxxxxxxxxxxxxxxx</v>
      </c>
    </row>
    <row r="193" spans="1:134" x14ac:dyDescent="0.25">
      <c r="A193" s="704">
        <v>5240</v>
      </c>
      <c r="B193" s="227" t="s">
        <v>325</v>
      </c>
      <c r="C193" s="874">
        <f>SUMPRODUCT(SUMIF('Subsidiary Trial Balance Input'!$A:$A,'Subsidiary TB Converter'!$G193:$EC193,'Subsidiary Trial Balance Input'!C:C))</f>
        <v>0</v>
      </c>
      <c r="D193" s="874">
        <f>SUMPRODUCT(SUMIF('Subsidiary Trial Balance Input'!$A:$A,'Subsidiary TB Converter'!$G193:$EC193,'Subsidiary Trial Balance Input'!D:D))</f>
        <v>0</v>
      </c>
      <c r="E193" s="874">
        <f>SUMPRODUCT(SUMIF('Subsidiary Trial Balance Input'!$A:$A,'Subsidiary TB Converter'!$G193:$EC193,'Subsidiary Trial Balance Input'!E:E))</f>
        <v>0</v>
      </c>
      <c r="F193" s="874">
        <f>SUMPRODUCT(SUMIF('Subsidiary Trial Balance Input'!$A:$A,'Subsidiary TB Converter'!$G193:$EC193,'Subsidiary Trial Balance Input'!F:F))</f>
        <v>0</v>
      </c>
      <c r="G193" s="132"/>
      <c r="H193" s="132"/>
      <c r="I193" s="132"/>
      <c r="J193" s="132"/>
      <c r="K193" s="132"/>
      <c r="L193" s="132"/>
      <c r="M193" s="132"/>
      <c r="N193" s="132"/>
      <c r="O193" s="132"/>
      <c r="P193" s="132"/>
      <c r="Q193" s="132"/>
      <c r="R193" s="132"/>
      <c r="S193" s="132"/>
      <c r="T193" s="132"/>
      <c r="U193" s="132"/>
      <c r="V193" s="132"/>
      <c r="W193" s="132"/>
      <c r="X193" s="132"/>
      <c r="Y193" s="132"/>
      <c r="Z193" s="132"/>
      <c r="AA193" s="132"/>
      <c r="AB193" s="132"/>
      <c r="AC193" s="132"/>
      <c r="AD193" s="132"/>
      <c r="AE193" s="132"/>
      <c r="AF193" s="132"/>
      <c r="AG193" s="132"/>
      <c r="AH193" s="132"/>
      <c r="AI193" s="132"/>
      <c r="AJ193" s="132"/>
      <c r="AK193" s="132"/>
      <c r="AL193" s="132"/>
      <c r="AM193" s="132"/>
      <c r="AN193" s="132"/>
      <c r="AO193" s="132"/>
      <c r="AP193" s="132"/>
      <c r="AQ193" s="132"/>
      <c r="AR193" s="132"/>
      <c r="AS193" s="132"/>
      <c r="AT193" s="132"/>
      <c r="AU193" s="132"/>
      <c r="AV193" s="132"/>
      <c r="AW193" s="132"/>
      <c r="AX193" s="132"/>
      <c r="AY193" s="132"/>
      <c r="AZ193" s="132"/>
      <c r="BA193" s="132"/>
      <c r="BB193" s="132"/>
      <c r="BC193" s="132"/>
      <c r="BD193" s="132"/>
      <c r="BE193" s="132"/>
      <c r="BF193" s="132"/>
      <c r="BG193" s="132"/>
      <c r="BH193" s="132"/>
      <c r="BI193" s="132"/>
      <c r="BJ193" s="132"/>
      <c r="BK193" s="132"/>
      <c r="BL193" s="132"/>
      <c r="BM193" s="132"/>
      <c r="BN193" s="132"/>
      <c r="BO193" s="132"/>
      <c r="BP193" s="132"/>
      <c r="BQ193" s="132"/>
      <c r="BR193" s="132"/>
      <c r="BS193" s="132"/>
      <c r="BT193" s="132"/>
      <c r="BU193" s="132"/>
      <c r="BV193" s="132"/>
      <c r="BW193" s="132"/>
      <c r="BX193" s="132"/>
      <c r="BY193" s="132"/>
      <c r="BZ193" s="132"/>
      <c r="CA193" s="132"/>
      <c r="CB193" s="132"/>
      <c r="CC193" s="132"/>
      <c r="CD193" s="132"/>
      <c r="CE193" s="132"/>
      <c r="CF193" s="132"/>
      <c r="CG193" s="132"/>
      <c r="CH193" s="132"/>
      <c r="CI193" s="132"/>
      <c r="CJ193" s="132"/>
      <c r="CK193" s="132"/>
      <c r="CL193" s="132"/>
      <c r="CM193" s="132"/>
      <c r="CN193" s="132"/>
      <c r="CO193" s="132"/>
      <c r="CP193" s="132"/>
      <c r="CQ193" s="132"/>
      <c r="CR193" s="132"/>
      <c r="CS193" s="132"/>
      <c r="CT193" s="132"/>
      <c r="CU193" s="132"/>
      <c r="CV193" s="132"/>
      <c r="CW193" s="132"/>
      <c r="CX193" s="132"/>
      <c r="CY193" s="132"/>
      <c r="CZ193" s="132"/>
      <c r="DA193" s="132"/>
      <c r="DB193" s="132"/>
      <c r="DC193" s="132"/>
      <c r="DD193" s="132"/>
      <c r="DE193" s="132"/>
      <c r="DF193" s="132"/>
      <c r="DG193" s="132"/>
      <c r="DH193" s="132"/>
      <c r="DI193" s="132"/>
      <c r="DJ193" s="132"/>
      <c r="DK193" s="132"/>
      <c r="DL193" s="132"/>
      <c r="DM193" s="132"/>
      <c r="DN193" s="132"/>
      <c r="DO193" s="132"/>
      <c r="DP193" s="132"/>
      <c r="DQ193" s="132"/>
      <c r="DR193" s="132"/>
      <c r="DS193" s="132"/>
      <c r="DT193" s="132"/>
      <c r="DU193" s="132"/>
      <c r="DV193" s="132"/>
      <c r="DW193" s="132"/>
      <c r="DX193" s="132"/>
      <c r="DY193" s="132"/>
      <c r="DZ193" s="132"/>
      <c r="EA193" s="132"/>
      <c r="EB193" s="132"/>
      <c r="EC193" s="132"/>
      <c r="ED193" s="182" t="str">
        <f t="shared" si="2"/>
        <v>xxxxxxxxxxxxxxxxxxxxxxxxxxxxxxxxxxxxxxxxxxxxxxxxxxxxxxxxxxxxxxxxxxxxxxxxxxxxxxxxxxxxxxxxxxxxxxxxxxxxxxxxxxxxxxxxxxxxxxxxxxxxxxxx</v>
      </c>
    </row>
    <row r="194" spans="1:134" x14ac:dyDescent="0.25">
      <c r="A194" s="704">
        <v>5227</v>
      </c>
      <c r="B194" s="227" t="s">
        <v>254</v>
      </c>
      <c r="C194" s="874">
        <f>SUMPRODUCT(SUMIF('Subsidiary Trial Balance Input'!$A:$A,'Subsidiary TB Converter'!$G194:$EC194,'Subsidiary Trial Balance Input'!C:C))</f>
        <v>0</v>
      </c>
      <c r="D194" s="874">
        <f>SUMPRODUCT(SUMIF('Subsidiary Trial Balance Input'!$A:$A,'Subsidiary TB Converter'!$G194:$EC194,'Subsidiary Trial Balance Input'!D:D))</f>
        <v>0</v>
      </c>
      <c r="E194" s="874">
        <f>SUMPRODUCT(SUMIF('Subsidiary Trial Balance Input'!$A:$A,'Subsidiary TB Converter'!$G194:$EC194,'Subsidiary Trial Balance Input'!E:E))</f>
        <v>0</v>
      </c>
      <c r="F194" s="874">
        <f>SUMPRODUCT(SUMIF('Subsidiary Trial Balance Input'!$A:$A,'Subsidiary TB Converter'!$G194:$EC194,'Subsidiary Trial Balance Input'!F:F))</f>
        <v>0</v>
      </c>
      <c r="G194" s="132"/>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c r="AF194" s="132"/>
      <c r="AG194" s="132"/>
      <c r="AH194" s="132"/>
      <c r="AI194" s="132"/>
      <c r="AJ194" s="132"/>
      <c r="AK194" s="132"/>
      <c r="AL194" s="132"/>
      <c r="AM194" s="132"/>
      <c r="AN194" s="132"/>
      <c r="AO194" s="132"/>
      <c r="AP194" s="132"/>
      <c r="AQ194" s="132"/>
      <c r="AR194" s="132"/>
      <c r="AS194" s="132"/>
      <c r="AT194" s="132"/>
      <c r="AU194" s="132"/>
      <c r="AV194" s="132"/>
      <c r="AW194" s="132"/>
      <c r="AX194" s="132"/>
      <c r="AY194" s="132"/>
      <c r="AZ194" s="132"/>
      <c r="BA194" s="132"/>
      <c r="BB194" s="132"/>
      <c r="BC194" s="132"/>
      <c r="BD194" s="132"/>
      <c r="BE194" s="132"/>
      <c r="BF194" s="132"/>
      <c r="BG194" s="132"/>
      <c r="BH194" s="132"/>
      <c r="BI194" s="132"/>
      <c r="BJ194" s="132"/>
      <c r="BK194" s="132"/>
      <c r="BL194" s="132"/>
      <c r="BM194" s="132"/>
      <c r="BN194" s="132"/>
      <c r="BO194" s="132"/>
      <c r="BP194" s="132"/>
      <c r="BQ194" s="132"/>
      <c r="BR194" s="132"/>
      <c r="BS194" s="132"/>
      <c r="BT194" s="132"/>
      <c r="BU194" s="132"/>
      <c r="BV194" s="132"/>
      <c r="BW194" s="132"/>
      <c r="BX194" s="132"/>
      <c r="BY194" s="132"/>
      <c r="BZ194" s="132"/>
      <c r="CA194" s="132"/>
      <c r="CB194" s="132"/>
      <c r="CC194" s="132"/>
      <c r="CD194" s="132"/>
      <c r="CE194" s="132"/>
      <c r="CF194" s="132"/>
      <c r="CG194" s="132"/>
      <c r="CH194" s="132"/>
      <c r="CI194" s="132"/>
      <c r="CJ194" s="132"/>
      <c r="CK194" s="132"/>
      <c r="CL194" s="132"/>
      <c r="CM194" s="132"/>
      <c r="CN194" s="132"/>
      <c r="CO194" s="132"/>
      <c r="CP194" s="132"/>
      <c r="CQ194" s="132"/>
      <c r="CR194" s="132"/>
      <c r="CS194" s="132"/>
      <c r="CT194" s="132"/>
      <c r="CU194" s="132"/>
      <c r="CV194" s="132"/>
      <c r="CW194" s="132"/>
      <c r="CX194" s="132"/>
      <c r="CY194" s="132"/>
      <c r="CZ194" s="132"/>
      <c r="DA194" s="132"/>
      <c r="DB194" s="132"/>
      <c r="DC194" s="132"/>
      <c r="DD194" s="132"/>
      <c r="DE194" s="132"/>
      <c r="DF194" s="132"/>
      <c r="DG194" s="132"/>
      <c r="DH194" s="132"/>
      <c r="DI194" s="132"/>
      <c r="DJ194" s="132"/>
      <c r="DK194" s="132"/>
      <c r="DL194" s="132"/>
      <c r="DM194" s="132"/>
      <c r="DN194" s="132"/>
      <c r="DO194" s="132"/>
      <c r="DP194" s="132"/>
      <c r="DQ194" s="132"/>
      <c r="DR194" s="132"/>
      <c r="DS194" s="132"/>
      <c r="DT194" s="132"/>
      <c r="DU194" s="132"/>
      <c r="DV194" s="132"/>
      <c r="DW194" s="132"/>
      <c r="DX194" s="132"/>
      <c r="DY194" s="132"/>
      <c r="DZ194" s="132"/>
      <c r="EA194" s="132"/>
      <c r="EB194" s="132"/>
      <c r="EC194" s="132"/>
      <c r="ED194" s="182" t="str">
        <f t="shared" si="2"/>
        <v>xxxxxxxxxxxxxxxxxxxxxxxxxxxxxxxxxxxxxxxxxxxxxxxxxxxxxxxxxxxxxxxxxxxxxxxxxxxxxxxxxxxxxxxxxxxxxxxxxxxxxxxxxxxxxxxxxxxxxxxxxxxxxxxx</v>
      </c>
    </row>
    <row r="195" spans="1:134" x14ac:dyDescent="0.25">
      <c r="A195" s="704">
        <v>5228</v>
      </c>
      <c r="B195" s="227" t="s">
        <v>255</v>
      </c>
      <c r="C195" s="874">
        <f>SUMPRODUCT(SUMIF('Subsidiary Trial Balance Input'!$A:$A,'Subsidiary TB Converter'!$G195:$EC195,'Subsidiary Trial Balance Input'!C:C))</f>
        <v>0</v>
      </c>
      <c r="D195" s="874">
        <f>SUMPRODUCT(SUMIF('Subsidiary Trial Balance Input'!$A:$A,'Subsidiary TB Converter'!$G195:$EC195,'Subsidiary Trial Balance Input'!D:D))</f>
        <v>0</v>
      </c>
      <c r="E195" s="874">
        <f>SUMPRODUCT(SUMIF('Subsidiary Trial Balance Input'!$A:$A,'Subsidiary TB Converter'!$G195:$EC195,'Subsidiary Trial Balance Input'!E:E))</f>
        <v>0</v>
      </c>
      <c r="F195" s="874">
        <f>SUMPRODUCT(SUMIF('Subsidiary Trial Balance Input'!$A:$A,'Subsidiary TB Converter'!$G195:$EC195,'Subsidiary Trial Balance Input'!F:F))</f>
        <v>0</v>
      </c>
      <c r="G195" s="132"/>
      <c r="H195" s="132"/>
      <c r="I195" s="132"/>
      <c r="J195" s="132"/>
      <c r="K195" s="132"/>
      <c r="L195" s="132"/>
      <c r="M195" s="132"/>
      <c r="N195" s="132"/>
      <c r="O195" s="132"/>
      <c r="P195" s="132"/>
      <c r="Q195" s="132"/>
      <c r="R195" s="132"/>
      <c r="S195" s="132"/>
      <c r="T195" s="132"/>
      <c r="U195" s="132"/>
      <c r="V195" s="132"/>
      <c r="W195" s="132"/>
      <c r="X195" s="132"/>
      <c r="Y195" s="132"/>
      <c r="Z195" s="132"/>
      <c r="AA195" s="132"/>
      <c r="AB195" s="132"/>
      <c r="AC195" s="132"/>
      <c r="AD195" s="132"/>
      <c r="AE195" s="132"/>
      <c r="AF195" s="132"/>
      <c r="AG195" s="132"/>
      <c r="AH195" s="132"/>
      <c r="AI195" s="132"/>
      <c r="AJ195" s="132"/>
      <c r="AK195" s="132"/>
      <c r="AL195" s="132"/>
      <c r="AM195" s="132"/>
      <c r="AN195" s="132"/>
      <c r="AO195" s="132"/>
      <c r="AP195" s="132"/>
      <c r="AQ195" s="132"/>
      <c r="AR195" s="132"/>
      <c r="AS195" s="132"/>
      <c r="AT195" s="132"/>
      <c r="AU195" s="132"/>
      <c r="AV195" s="132"/>
      <c r="AW195" s="132"/>
      <c r="AX195" s="132"/>
      <c r="AY195" s="132"/>
      <c r="AZ195" s="132"/>
      <c r="BA195" s="132"/>
      <c r="BB195" s="132"/>
      <c r="BC195" s="132"/>
      <c r="BD195" s="132"/>
      <c r="BE195" s="132"/>
      <c r="BF195" s="132"/>
      <c r="BG195" s="132"/>
      <c r="BH195" s="132"/>
      <c r="BI195" s="132"/>
      <c r="BJ195" s="132"/>
      <c r="BK195" s="132"/>
      <c r="BL195" s="132"/>
      <c r="BM195" s="132"/>
      <c r="BN195" s="132"/>
      <c r="BO195" s="132"/>
      <c r="BP195" s="132"/>
      <c r="BQ195" s="132"/>
      <c r="BR195" s="132"/>
      <c r="BS195" s="132"/>
      <c r="BT195" s="132"/>
      <c r="BU195" s="132"/>
      <c r="BV195" s="132"/>
      <c r="BW195" s="132"/>
      <c r="BX195" s="132"/>
      <c r="BY195" s="132"/>
      <c r="BZ195" s="132"/>
      <c r="CA195" s="132"/>
      <c r="CB195" s="132"/>
      <c r="CC195" s="132"/>
      <c r="CD195" s="132"/>
      <c r="CE195" s="132"/>
      <c r="CF195" s="132"/>
      <c r="CG195" s="132"/>
      <c r="CH195" s="132"/>
      <c r="CI195" s="132"/>
      <c r="CJ195" s="132"/>
      <c r="CK195" s="132"/>
      <c r="CL195" s="132"/>
      <c r="CM195" s="132"/>
      <c r="CN195" s="132"/>
      <c r="CO195" s="132"/>
      <c r="CP195" s="132"/>
      <c r="CQ195" s="132"/>
      <c r="CR195" s="132"/>
      <c r="CS195" s="132"/>
      <c r="CT195" s="132"/>
      <c r="CU195" s="132"/>
      <c r="CV195" s="132"/>
      <c r="CW195" s="132"/>
      <c r="CX195" s="132"/>
      <c r="CY195" s="132"/>
      <c r="CZ195" s="132"/>
      <c r="DA195" s="132"/>
      <c r="DB195" s="132"/>
      <c r="DC195" s="132"/>
      <c r="DD195" s="132"/>
      <c r="DE195" s="132"/>
      <c r="DF195" s="132"/>
      <c r="DG195" s="132"/>
      <c r="DH195" s="132"/>
      <c r="DI195" s="132"/>
      <c r="DJ195" s="132"/>
      <c r="DK195" s="132"/>
      <c r="DL195" s="132"/>
      <c r="DM195" s="132"/>
      <c r="DN195" s="132"/>
      <c r="DO195" s="132"/>
      <c r="DP195" s="132"/>
      <c r="DQ195" s="132"/>
      <c r="DR195" s="132"/>
      <c r="DS195" s="132"/>
      <c r="DT195" s="132"/>
      <c r="DU195" s="132"/>
      <c r="DV195" s="132"/>
      <c r="DW195" s="132"/>
      <c r="DX195" s="132"/>
      <c r="DY195" s="132"/>
      <c r="DZ195" s="132"/>
      <c r="EA195" s="132"/>
      <c r="EB195" s="132"/>
      <c r="EC195" s="132"/>
      <c r="ED195" s="182" t="str">
        <f t="shared" si="2"/>
        <v>xxxxxxxxxxxxxxxxxxxxxxxxxxxxxxxxxxxxxxxxxxxxxxxxxxxxxxxxxxxxxxxxxxxxxxxxxxxxxxxxxxxxxxxxxxxxxxxxxxxxxxxxxxxxxxxxxxxxxxxxxxxxxxxx</v>
      </c>
    </row>
    <row r="196" spans="1:134" x14ac:dyDescent="0.25">
      <c r="A196" s="704">
        <v>5230</v>
      </c>
      <c r="B196" s="227" t="s">
        <v>256</v>
      </c>
      <c r="C196" s="874">
        <f>SUMPRODUCT(SUMIF('Subsidiary Trial Balance Input'!$A:$A,'Subsidiary TB Converter'!$G196:$EC196,'Subsidiary Trial Balance Input'!C:C))</f>
        <v>0</v>
      </c>
      <c r="D196" s="874">
        <f>SUMPRODUCT(SUMIF('Subsidiary Trial Balance Input'!$A:$A,'Subsidiary TB Converter'!$G196:$EC196,'Subsidiary Trial Balance Input'!D:D))</f>
        <v>0</v>
      </c>
      <c r="E196" s="874">
        <f>SUMPRODUCT(SUMIF('Subsidiary Trial Balance Input'!$A:$A,'Subsidiary TB Converter'!$G196:$EC196,'Subsidiary Trial Balance Input'!E:E))</f>
        <v>0</v>
      </c>
      <c r="F196" s="874">
        <f>SUMPRODUCT(SUMIF('Subsidiary Trial Balance Input'!$A:$A,'Subsidiary TB Converter'!$G196:$EC196,'Subsidiary Trial Balance Input'!F:F))</f>
        <v>0</v>
      </c>
      <c r="G196" s="132"/>
      <c r="H196" s="132"/>
      <c r="I196" s="132"/>
      <c r="J196" s="132"/>
      <c r="K196" s="132"/>
      <c r="L196" s="132"/>
      <c r="M196" s="132"/>
      <c r="N196" s="132"/>
      <c r="O196" s="132"/>
      <c r="P196" s="132"/>
      <c r="Q196" s="132"/>
      <c r="R196" s="132"/>
      <c r="S196" s="132"/>
      <c r="T196" s="132"/>
      <c r="U196" s="132"/>
      <c r="V196" s="132"/>
      <c r="W196" s="132"/>
      <c r="X196" s="132"/>
      <c r="Y196" s="132"/>
      <c r="Z196" s="132"/>
      <c r="AA196" s="132"/>
      <c r="AB196" s="132"/>
      <c r="AC196" s="132"/>
      <c r="AD196" s="132"/>
      <c r="AE196" s="132"/>
      <c r="AF196" s="132"/>
      <c r="AG196" s="132"/>
      <c r="AH196" s="132"/>
      <c r="AI196" s="132"/>
      <c r="AJ196" s="132"/>
      <c r="AK196" s="132"/>
      <c r="AL196" s="132"/>
      <c r="AM196" s="132"/>
      <c r="AN196" s="132"/>
      <c r="AO196" s="132"/>
      <c r="AP196" s="132"/>
      <c r="AQ196" s="132"/>
      <c r="AR196" s="132"/>
      <c r="AS196" s="132"/>
      <c r="AT196" s="132"/>
      <c r="AU196" s="132"/>
      <c r="AV196" s="132"/>
      <c r="AW196" s="132"/>
      <c r="AX196" s="132"/>
      <c r="AY196" s="132"/>
      <c r="AZ196" s="132"/>
      <c r="BA196" s="132"/>
      <c r="BB196" s="132"/>
      <c r="BC196" s="132"/>
      <c r="BD196" s="132"/>
      <c r="BE196" s="132"/>
      <c r="BF196" s="132"/>
      <c r="BG196" s="132"/>
      <c r="BH196" s="132"/>
      <c r="BI196" s="132"/>
      <c r="BJ196" s="132"/>
      <c r="BK196" s="132"/>
      <c r="BL196" s="132"/>
      <c r="BM196" s="132"/>
      <c r="BN196" s="132"/>
      <c r="BO196" s="132"/>
      <c r="BP196" s="132"/>
      <c r="BQ196" s="132"/>
      <c r="BR196" s="132"/>
      <c r="BS196" s="132"/>
      <c r="BT196" s="132"/>
      <c r="BU196" s="132"/>
      <c r="BV196" s="132"/>
      <c r="BW196" s="132"/>
      <c r="BX196" s="132"/>
      <c r="BY196" s="132"/>
      <c r="BZ196" s="132"/>
      <c r="CA196" s="132"/>
      <c r="CB196" s="132"/>
      <c r="CC196" s="132"/>
      <c r="CD196" s="132"/>
      <c r="CE196" s="132"/>
      <c r="CF196" s="132"/>
      <c r="CG196" s="132"/>
      <c r="CH196" s="132"/>
      <c r="CI196" s="132"/>
      <c r="CJ196" s="132"/>
      <c r="CK196" s="132"/>
      <c r="CL196" s="132"/>
      <c r="CM196" s="132"/>
      <c r="CN196" s="132"/>
      <c r="CO196" s="132"/>
      <c r="CP196" s="132"/>
      <c r="CQ196" s="132"/>
      <c r="CR196" s="132"/>
      <c r="CS196" s="132"/>
      <c r="CT196" s="132"/>
      <c r="CU196" s="132"/>
      <c r="CV196" s="132"/>
      <c r="CW196" s="132"/>
      <c r="CX196" s="132"/>
      <c r="CY196" s="132"/>
      <c r="CZ196" s="132"/>
      <c r="DA196" s="132"/>
      <c r="DB196" s="132"/>
      <c r="DC196" s="132"/>
      <c r="DD196" s="132"/>
      <c r="DE196" s="132"/>
      <c r="DF196" s="132"/>
      <c r="DG196" s="132"/>
      <c r="DH196" s="132"/>
      <c r="DI196" s="132"/>
      <c r="DJ196" s="132"/>
      <c r="DK196" s="132"/>
      <c r="DL196" s="132"/>
      <c r="DM196" s="132"/>
      <c r="DN196" s="132"/>
      <c r="DO196" s="132"/>
      <c r="DP196" s="132"/>
      <c r="DQ196" s="132"/>
      <c r="DR196" s="132"/>
      <c r="DS196" s="132"/>
      <c r="DT196" s="132"/>
      <c r="DU196" s="132"/>
      <c r="DV196" s="132"/>
      <c r="DW196" s="132"/>
      <c r="DX196" s="132"/>
      <c r="DY196" s="132"/>
      <c r="DZ196" s="132"/>
      <c r="EA196" s="132"/>
      <c r="EB196" s="132"/>
      <c r="EC196" s="132"/>
      <c r="ED196" s="182" t="str">
        <f t="shared" si="2"/>
        <v>xxxxxxxxxxxxxxxxxxxxxxxxxxxxxxxxxxxxxxxxxxxxxxxxxxxxxxxxxxxxxxxxxxxxxxxxxxxxxxxxxxxxxxxxxxxxxxxxxxxxxxxxxxxxxxxxxxxxxxxxxxxxxxxx</v>
      </c>
    </row>
    <row r="197" spans="1:134" x14ac:dyDescent="0.25">
      <c r="A197" s="704"/>
      <c r="B197" s="569"/>
      <c r="C197" s="874"/>
      <c r="D197" s="874"/>
      <c r="E197" s="874"/>
      <c r="F197" s="874"/>
      <c r="G197" s="633"/>
      <c r="H197" s="633"/>
      <c r="I197" s="633"/>
      <c r="J197" s="633"/>
      <c r="K197" s="633"/>
      <c r="L197" s="633"/>
      <c r="M197" s="633"/>
      <c r="N197" s="633"/>
      <c r="O197" s="633"/>
      <c r="P197" s="633"/>
      <c r="Q197" s="633"/>
      <c r="R197" s="633"/>
      <c r="S197" s="633"/>
      <c r="T197" s="633"/>
      <c r="U197" s="633"/>
      <c r="V197" s="633"/>
      <c r="W197" s="633"/>
      <c r="X197" s="633"/>
      <c r="Y197" s="633"/>
      <c r="Z197" s="633"/>
      <c r="AA197" s="633"/>
      <c r="AB197" s="633"/>
      <c r="AC197" s="633"/>
      <c r="AD197" s="633"/>
      <c r="AE197" s="633"/>
      <c r="AF197" s="633"/>
      <c r="AG197" s="633"/>
      <c r="AH197" s="633"/>
      <c r="AI197" s="633"/>
      <c r="AJ197" s="633"/>
      <c r="AK197" s="633"/>
      <c r="AL197" s="633"/>
      <c r="AM197" s="633"/>
      <c r="AN197" s="633"/>
      <c r="AO197" s="633"/>
      <c r="AP197" s="633"/>
      <c r="AQ197" s="633"/>
      <c r="AR197" s="633"/>
      <c r="AS197" s="633"/>
      <c r="AT197" s="633"/>
      <c r="AU197" s="633"/>
      <c r="AV197" s="633"/>
      <c r="AW197" s="633"/>
      <c r="AX197" s="633"/>
      <c r="AY197" s="633"/>
      <c r="AZ197" s="633"/>
      <c r="BA197" s="633"/>
      <c r="BB197" s="633"/>
      <c r="BC197" s="633"/>
      <c r="BD197" s="633"/>
      <c r="BE197" s="633"/>
      <c r="BF197" s="633"/>
      <c r="BG197" s="633"/>
      <c r="BH197" s="633"/>
      <c r="BI197" s="633"/>
      <c r="BJ197" s="633"/>
      <c r="BK197" s="633"/>
      <c r="BL197" s="633"/>
      <c r="BM197" s="633"/>
      <c r="BN197" s="633"/>
      <c r="BO197" s="633"/>
      <c r="BP197" s="633"/>
      <c r="BQ197" s="633"/>
      <c r="BR197" s="633"/>
      <c r="BS197" s="633"/>
      <c r="BT197" s="633"/>
      <c r="BU197" s="633"/>
      <c r="BV197" s="633"/>
      <c r="BW197" s="633"/>
      <c r="BX197" s="633"/>
      <c r="BY197" s="633"/>
      <c r="BZ197" s="633"/>
      <c r="CA197" s="633"/>
      <c r="CB197" s="633"/>
      <c r="CC197" s="633"/>
      <c r="CD197" s="633"/>
      <c r="CE197" s="633"/>
      <c r="CF197" s="633"/>
      <c r="CG197" s="633"/>
      <c r="CH197" s="633"/>
      <c r="CI197" s="633"/>
      <c r="CJ197" s="633"/>
      <c r="CK197" s="633"/>
      <c r="CL197" s="633"/>
      <c r="CM197" s="633"/>
      <c r="CN197" s="633"/>
      <c r="CO197" s="633"/>
      <c r="CP197" s="633"/>
      <c r="CQ197" s="633"/>
      <c r="CR197" s="633"/>
      <c r="CS197" s="633"/>
      <c r="CT197" s="633"/>
      <c r="CU197" s="633"/>
      <c r="CV197" s="633"/>
      <c r="CW197" s="633"/>
      <c r="CX197" s="633"/>
      <c r="CY197" s="633"/>
      <c r="CZ197" s="633"/>
      <c r="DA197" s="633"/>
      <c r="DB197" s="633"/>
      <c r="DC197" s="633"/>
      <c r="DD197" s="633"/>
      <c r="DE197" s="633"/>
      <c r="DF197" s="633"/>
      <c r="DG197" s="633"/>
      <c r="DH197" s="633"/>
      <c r="DI197" s="633"/>
      <c r="DJ197" s="633"/>
      <c r="DK197" s="633"/>
      <c r="DL197" s="633"/>
      <c r="DM197" s="633"/>
      <c r="DN197" s="633"/>
      <c r="DO197" s="633"/>
      <c r="DP197" s="633"/>
      <c r="DQ197" s="633"/>
      <c r="DR197" s="633"/>
      <c r="DS197" s="633"/>
      <c r="DT197" s="633"/>
      <c r="DU197" s="633"/>
      <c r="DV197" s="633"/>
      <c r="DW197" s="633"/>
      <c r="DX197" s="633"/>
      <c r="DY197" s="633"/>
      <c r="DZ197" s="633"/>
      <c r="EA197" s="633"/>
      <c r="EB197" s="633"/>
      <c r="EC197" s="633"/>
      <c r="ED197" s="182" t="str">
        <f t="shared" si="2"/>
        <v>xxxxxxxxxxxxxxxxxxxxxxxxxxxxxxxxxxxxxxxxxxxxxxxxxxxxxxxxxxxxxxxxxxxxxxxxxxxxxxxxxxxxxxxxxxxxxxxxxxxxxxxxxxxxxxxxxxxxxxxxxxxxxxxx</v>
      </c>
    </row>
    <row r="198" spans="1:134" ht="13" x14ac:dyDescent="0.3">
      <c r="A198" s="230"/>
      <c r="B198" s="232" t="s">
        <v>257</v>
      </c>
      <c r="C198" s="877"/>
      <c r="D198" s="877"/>
      <c r="E198" s="877"/>
      <c r="F198" s="877"/>
      <c r="G198" s="616"/>
      <c r="H198" s="616"/>
      <c r="I198" s="616"/>
      <c r="J198" s="616"/>
      <c r="K198" s="616"/>
      <c r="L198" s="616"/>
      <c r="M198" s="616"/>
      <c r="N198" s="616"/>
      <c r="O198" s="616"/>
      <c r="P198" s="616"/>
      <c r="Q198" s="616"/>
      <c r="R198" s="616"/>
      <c r="S198" s="616"/>
      <c r="T198" s="616"/>
      <c r="U198" s="616"/>
      <c r="V198" s="616"/>
      <c r="W198" s="616"/>
      <c r="X198" s="616"/>
      <c r="Y198" s="616"/>
      <c r="Z198" s="616"/>
      <c r="AA198" s="616"/>
      <c r="AB198" s="616"/>
      <c r="AC198" s="616"/>
      <c r="AD198" s="616"/>
      <c r="AE198" s="616"/>
      <c r="AF198" s="616"/>
      <c r="AG198" s="616"/>
      <c r="AH198" s="616"/>
      <c r="AI198" s="616"/>
      <c r="AJ198" s="616"/>
      <c r="AK198" s="616"/>
      <c r="AL198" s="616"/>
      <c r="AM198" s="616"/>
      <c r="AN198" s="616"/>
      <c r="AO198" s="616"/>
      <c r="AP198" s="616"/>
      <c r="AQ198" s="616"/>
      <c r="AR198" s="616"/>
      <c r="AS198" s="616"/>
      <c r="AT198" s="616"/>
      <c r="AU198" s="616"/>
      <c r="AV198" s="616"/>
      <c r="AW198" s="616"/>
      <c r="AX198" s="616"/>
      <c r="AY198" s="616"/>
      <c r="AZ198" s="616"/>
      <c r="BA198" s="616"/>
      <c r="BB198" s="616"/>
      <c r="BC198" s="616"/>
      <c r="BD198" s="616"/>
      <c r="BE198" s="616"/>
      <c r="BF198" s="616"/>
      <c r="BG198" s="616"/>
      <c r="BH198" s="616"/>
      <c r="BI198" s="616"/>
      <c r="BJ198" s="616"/>
      <c r="BK198" s="616"/>
      <c r="BL198" s="616"/>
      <c r="BM198" s="616"/>
      <c r="BN198" s="616"/>
      <c r="BO198" s="616"/>
      <c r="BP198" s="616"/>
      <c r="BQ198" s="616"/>
      <c r="BR198" s="616"/>
      <c r="BS198" s="616"/>
      <c r="BT198" s="616"/>
      <c r="BU198" s="616"/>
      <c r="BV198" s="616"/>
      <c r="BW198" s="616"/>
      <c r="BX198" s="616"/>
      <c r="BY198" s="616"/>
      <c r="BZ198" s="616"/>
      <c r="CA198" s="616"/>
      <c r="CB198" s="616"/>
      <c r="CC198" s="616"/>
      <c r="CD198" s="616"/>
      <c r="CE198" s="616"/>
      <c r="CF198" s="616"/>
      <c r="CG198" s="616"/>
      <c r="CH198" s="616"/>
      <c r="CI198" s="616"/>
      <c r="CJ198" s="616"/>
      <c r="CK198" s="616"/>
      <c r="CL198" s="616"/>
      <c r="CM198" s="616"/>
      <c r="CN198" s="616"/>
      <c r="CO198" s="616"/>
      <c r="CP198" s="616"/>
      <c r="CQ198" s="616"/>
      <c r="CR198" s="616"/>
      <c r="CS198" s="616"/>
      <c r="CT198" s="616"/>
      <c r="CU198" s="616"/>
      <c r="CV198" s="616"/>
      <c r="CW198" s="616"/>
      <c r="CX198" s="616"/>
      <c r="CY198" s="616"/>
      <c r="CZ198" s="616"/>
      <c r="DA198" s="616"/>
      <c r="DB198" s="616"/>
      <c r="DC198" s="616"/>
      <c r="DD198" s="616"/>
      <c r="DE198" s="616"/>
      <c r="DF198" s="616"/>
      <c r="DG198" s="616"/>
      <c r="DH198" s="616"/>
      <c r="DI198" s="616"/>
      <c r="DJ198" s="616"/>
      <c r="DK198" s="616"/>
      <c r="DL198" s="616"/>
      <c r="DM198" s="616"/>
      <c r="DN198" s="616"/>
      <c r="DO198" s="616"/>
      <c r="DP198" s="616"/>
      <c r="DQ198" s="616"/>
      <c r="DR198" s="616"/>
      <c r="DS198" s="616"/>
      <c r="DT198" s="616"/>
      <c r="DU198" s="616"/>
      <c r="DV198" s="616"/>
      <c r="DW198" s="616"/>
      <c r="DX198" s="616"/>
      <c r="DY198" s="616"/>
      <c r="DZ198" s="616"/>
      <c r="EA198" s="616"/>
      <c r="EB198" s="616"/>
      <c r="EC198" s="616"/>
      <c r="ED198" s="182" t="str">
        <f t="shared" si="2"/>
        <v>xxxxxxxxxxxxxxxxxxxxxxxxxxxxxxxxxxxxxxxxxxxxxxxxxxxxxxxxxxxxxxxxxxxxxxxxxxxxxxxxxxxxxxxxxxxxxxxxxxxxxxxxxxxxxxxxxxxxxxxxxxxxxxxx</v>
      </c>
    </row>
    <row r="199" spans="1:134" ht="13" x14ac:dyDescent="0.3">
      <c r="A199" s="704"/>
      <c r="B199" s="561" t="s">
        <v>241</v>
      </c>
      <c r="C199" s="874"/>
      <c r="D199" s="874"/>
      <c r="E199" s="874"/>
      <c r="F199" s="874"/>
      <c r="G199" s="613"/>
      <c r="H199" s="613"/>
      <c r="I199" s="613"/>
      <c r="J199" s="613"/>
      <c r="K199" s="613"/>
      <c r="L199" s="613"/>
      <c r="M199" s="613"/>
      <c r="N199" s="613"/>
      <c r="O199" s="613"/>
      <c r="P199" s="613"/>
      <c r="Q199" s="613"/>
      <c r="R199" s="613"/>
      <c r="S199" s="613"/>
      <c r="T199" s="613"/>
      <c r="U199" s="613"/>
      <c r="V199" s="613"/>
      <c r="W199" s="613"/>
      <c r="X199" s="613"/>
      <c r="Y199" s="613"/>
      <c r="Z199" s="613"/>
      <c r="AA199" s="613"/>
      <c r="AB199" s="613"/>
      <c r="AC199" s="613"/>
      <c r="AD199" s="613"/>
      <c r="AE199" s="613"/>
      <c r="AF199" s="613"/>
      <c r="AG199" s="613"/>
      <c r="AH199" s="613"/>
      <c r="AI199" s="613"/>
      <c r="AJ199" s="613"/>
      <c r="AK199" s="613"/>
      <c r="AL199" s="613"/>
      <c r="AM199" s="613"/>
      <c r="AN199" s="613"/>
      <c r="AO199" s="613"/>
      <c r="AP199" s="613"/>
      <c r="AQ199" s="613"/>
      <c r="AR199" s="613"/>
      <c r="AS199" s="613"/>
      <c r="AT199" s="613"/>
      <c r="AU199" s="613"/>
      <c r="AV199" s="613"/>
      <c r="AW199" s="613"/>
      <c r="AX199" s="613"/>
      <c r="AY199" s="613"/>
      <c r="AZ199" s="613"/>
      <c r="BA199" s="613"/>
      <c r="BB199" s="613"/>
      <c r="BC199" s="613"/>
      <c r="BD199" s="613"/>
      <c r="BE199" s="613"/>
      <c r="BF199" s="613"/>
      <c r="BG199" s="613"/>
      <c r="BH199" s="613"/>
      <c r="BI199" s="613"/>
      <c r="BJ199" s="613"/>
      <c r="BK199" s="613"/>
      <c r="BL199" s="613"/>
      <c r="BM199" s="613"/>
      <c r="BN199" s="613"/>
      <c r="BO199" s="613"/>
      <c r="BP199" s="613"/>
      <c r="BQ199" s="613"/>
      <c r="BR199" s="613"/>
      <c r="BS199" s="613"/>
      <c r="BT199" s="613"/>
      <c r="BU199" s="613"/>
      <c r="BV199" s="613"/>
      <c r="BW199" s="613"/>
      <c r="BX199" s="613"/>
      <c r="BY199" s="613"/>
      <c r="BZ199" s="613"/>
      <c r="CA199" s="613"/>
      <c r="CB199" s="613"/>
      <c r="CC199" s="613"/>
      <c r="CD199" s="613"/>
      <c r="CE199" s="613"/>
      <c r="CF199" s="613"/>
      <c r="CG199" s="613"/>
      <c r="CH199" s="613"/>
      <c r="CI199" s="613"/>
      <c r="CJ199" s="613"/>
      <c r="CK199" s="613"/>
      <c r="CL199" s="613"/>
      <c r="CM199" s="613"/>
      <c r="CN199" s="613"/>
      <c r="CO199" s="613"/>
      <c r="CP199" s="613"/>
      <c r="CQ199" s="613"/>
      <c r="CR199" s="613"/>
      <c r="CS199" s="613"/>
      <c r="CT199" s="613"/>
      <c r="CU199" s="613"/>
      <c r="CV199" s="613"/>
      <c r="CW199" s="613"/>
      <c r="CX199" s="613"/>
      <c r="CY199" s="613"/>
      <c r="CZ199" s="613"/>
      <c r="DA199" s="613"/>
      <c r="DB199" s="613"/>
      <c r="DC199" s="613"/>
      <c r="DD199" s="613"/>
      <c r="DE199" s="613"/>
      <c r="DF199" s="613"/>
      <c r="DG199" s="613"/>
      <c r="DH199" s="613"/>
      <c r="DI199" s="613"/>
      <c r="DJ199" s="613"/>
      <c r="DK199" s="613"/>
      <c r="DL199" s="613"/>
      <c r="DM199" s="613"/>
      <c r="DN199" s="613"/>
      <c r="DO199" s="613"/>
      <c r="DP199" s="613"/>
      <c r="DQ199" s="613"/>
      <c r="DR199" s="613"/>
      <c r="DS199" s="613"/>
      <c r="DT199" s="613"/>
      <c r="DU199" s="613"/>
      <c r="DV199" s="613"/>
      <c r="DW199" s="613"/>
      <c r="DX199" s="613"/>
      <c r="DY199" s="613"/>
      <c r="DZ199" s="613"/>
      <c r="EA199" s="613"/>
      <c r="EB199" s="613"/>
      <c r="EC199" s="613"/>
      <c r="ED199" s="182" t="str">
        <f t="shared" si="2"/>
        <v>xxxxxxxxxxxxxxxxxxxxxxxxxxxxxxxxxxxxxxxxxxxxxxxxxxxxxxxxxxxxxxxxxxxxxxxxxxxxxxxxxxxxxxxxxxxxxxxxxxxxxxxxxxxxxxxxxxxxxxxxxxxxxxxx</v>
      </c>
    </row>
    <row r="200" spans="1:134" x14ac:dyDescent="0.25">
      <c r="A200" s="704">
        <v>5223</v>
      </c>
      <c r="B200" s="227" t="s">
        <v>258</v>
      </c>
      <c r="C200" s="874">
        <f>SUMPRODUCT(SUMIF('Subsidiary Trial Balance Input'!$A:$A,'Subsidiary TB Converter'!$G200:$EC200,'Subsidiary Trial Balance Input'!C:C))</f>
        <v>0</v>
      </c>
      <c r="D200" s="874">
        <f>SUMPRODUCT(SUMIF('Subsidiary Trial Balance Input'!$A:$A,'Subsidiary TB Converter'!$G200:$EC200,'Subsidiary Trial Balance Input'!D:D))</f>
        <v>0</v>
      </c>
      <c r="E200" s="874">
        <f>SUMPRODUCT(SUMIF('Subsidiary Trial Balance Input'!$A:$A,'Subsidiary TB Converter'!$G200:$EC200,'Subsidiary Trial Balance Input'!E:E))</f>
        <v>0</v>
      </c>
      <c r="F200" s="874">
        <f>SUMPRODUCT(SUMIF('Subsidiary Trial Balance Input'!$A:$A,'Subsidiary TB Converter'!$G200:$EC200,'Subsidiary Trial Balance Input'!F:F))</f>
        <v>0</v>
      </c>
      <c r="G200" s="132"/>
      <c r="H200" s="132"/>
      <c r="I200" s="132"/>
      <c r="J200" s="132"/>
      <c r="K200" s="132"/>
      <c r="L200" s="132"/>
      <c r="M200" s="132"/>
      <c r="N200" s="132"/>
      <c r="O200" s="132"/>
      <c r="P200" s="132"/>
      <c r="Q200" s="132"/>
      <c r="R200" s="132"/>
      <c r="S200" s="132"/>
      <c r="T200" s="132"/>
      <c r="U200" s="132"/>
      <c r="V200" s="132"/>
      <c r="W200" s="132"/>
      <c r="X200" s="132"/>
      <c r="Y200" s="132"/>
      <c r="Z200" s="132"/>
      <c r="AA200" s="132"/>
      <c r="AB200" s="132"/>
      <c r="AC200" s="132"/>
      <c r="AD200" s="132"/>
      <c r="AE200" s="132"/>
      <c r="AF200" s="132"/>
      <c r="AG200" s="132"/>
      <c r="AH200" s="132"/>
      <c r="AI200" s="132"/>
      <c r="AJ200" s="132"/>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c r="CL200" s="132"/>
      <c r="CM200" s="132"/>
      <c r="CN200" s="132"/>
      <c r="CO200" s="132"/>
      <c r="CP200" s="132"/>
      <c r="CQ200" s="132"/>
      <c r="CR200" s="132"/>
      <c r="CS200" s="132"/>
      <c r="CT200" s="132"/>
      <c r="CU200" s="132"/>
      <c r="CV200" s="132"/>
      <c r="CW200" s="132"/>
      <c r="CX200" s="132"/>
      <c r="CY200" s="132"/>
      <c r="CZ200" s="132"/>
      <c r="DA200" s="132"/>
      <c r="DB200" s="132"/>
      <c r="DC200" s="132"/>
      <c r="DD200" s="132"/>
      <c r="DE200" s="132"/>
      <c r="DF200" s="132"/>
      <c r="DG200" s="132"/>
      <c r="DH200" s="132"/>
      <c r="DI200" s="132"/>
      <c r="DJ200" s="132"/>
      <c r="DK200" s="132"/>
      <c r="DL200" s="132"/>
      <c r="DM200" s="132"/>
      <c r="DN200" s="132"/>
      <c r="DO200" s="132"/>
      <c r="DP200" s="132"/>
      <c r="DQ200" s="132"/>
      <c r="DR200" s="132"/>
      <c r="DS200" s="132"/>
      <c r="DT200" s="132"/>
      <c r="DU200" s="132"/>
      <c r="DV200" s="132"/>
      <c r="DW200" s="132"/>
      <c r="DX200" s="132"/>
      <c r="DY200" s="132"/>
      <c r="DZ200" s="132"/>
      <c r="EA200" s="132"/>
      <c r="EB200" s="132"/>
      <c r="EC200" s="132"/>
      <c r="ED200" s="182" t="str">
        <f t="shared" ref="ED200:ED247" si="3">CONCATENATE("x",G200,"x",H200,"x",I200,"x",J200,"x",K200,"x",L200,"x",M200,"x",N200,"x",O200,"x",P200,"x",Q200,"x",R200,"x",S200,"x",T200,"x",U200,"x",V200,"x",W200,"x",X200,"x",Y200,"x",Z200,"x",AA200,"x",AB200,"x",AC200,"x",AD200,"x",AE200,"x",AF200,"x",AG200,"x",AH200,"x",AI200,"x",AJ200,"x",AK200,"x",AL200,"x",AM200,"x",AN200,"x",AO200,"x",AP200,"x",AQ200,"x",AR200,"x",AS200,"x",AT200,"x",AU200,"x",AV200,"x",AW200,"x",AX200,"x",AY200,"x",AZ200,"x",BA200,"x",BB200,"x",BC200,"x",BD200,"x",BE200,"x",BF200,"x",BG200,"x",BH200,"x",BI200,"x",BJ200,"x",BK200,"x",BL200,"x",BM200,"x",BN200,"x",BO200,"x",BP200,"x",BQ200,"x",BR200,"x",BS200,"x",BT200,"x",BU200,"x",BV200,"x",BW200,"x",BX200,"x",BY200,"x",BZ200,"x",CA200,"x",CB200,"x",CC200,"x",CD200,"x",CE200,"x",CF200,"x",CG200,"x",CH200,"x",CI200,"x",CJ200,"x",CK200,"x",CL200,"x",CM200,"x",CN200,"x",CO200,"x",CP200,"x",CQ200,"x",CR200,"x",CS200,"x",CT200,"x",CU200,"x",CV200,"x",CW200,"x",CX200,"x",CY200,"x",CZ200,"x",DA200,"x",DB200,"x",DC200,"x",DD200,"x",DE200,"x",DF200,"x",DG200,"x",DH200,"x",DI200,"x",DJ200,"x",DK200,"x",DL200,"x",DM200,"x",DN200,"x",DO200,"x",DP200,"x",DQ200,"x",DR200,"x",DS200,"x",DT200,"x",DU200,"x",DV200,"x",DW200,"x",DX200,"x",DY200,"x",DZ200,"x",EA200,"x",EB200,"x",EC200,"x")</f>
        <v>xxxxxxxxxxxxxxxxxxxxxxxxxxxxxxxxxxxxxxxxxxxxxxxxxxxxxxxxxxxxxxxxxxxxxxxxxxxxxxxxxxxxxxxxxxxxxxxxxxxxxxxxxxxxxxxxxxxxxxxxxxxxxxxx</v>
      </c>
    </row>
    <row r="201" spans="1:134" x14ac:dyDescent="0.25">
      <c r="A201" s="704"/>
      <c r="B201" s="5"/>
      <c r="C201" s="874"/>
      <c r="D201" s="874"/>
      <c r="E201" s="874"/>
      <c r="F201" s="874"/>
      <c r="G201" s="132"/>
      <c r="H201" s="132"/>
      <c r="I201" s="132"/>
      <c r="J201" s="132"/>
      <c r="K201" s="132"/>
      <c r="L201" s="132"/>
      <c r="M201" s="132"/>
      <c r="N201" s="132"/>
      <c r="O201" s="132"/>
      <c r="P201" s="132"/>
      <c r="Q201" s="132"/>
      <c r="R201" s="132"/>
      <c r="S201" s="132"/>
      <c r="T201" s="132"/>
      <c r="U201" s="132"/>
      <c r="V201" s="132"/>
      <c r="W201" s="132"/>
      <c r="X201" s="132"/>
      <c r="Y201" s="132"/>
      <c r="Z201" s="132"/>
      <c r="AA201" s="132"/>
      <c r="AB201" s="132"/>
      <c r="AC201" s="132"/>
      <c r="AD201" s="132"/>
      <c r="AE201" s="132"/>
      <c r="AF201" s="132"/>
      <c r="AG201" s="132"/>
      <c r="AH201" s="132"/>
      <c r="AI201" s="132"/>
      <c r="AJ201" s="132"/>
      <c r="AK201" s="132"/>
      <c r="AL201" s="132"/>
      <c r="AM201" s="132"/>
      <c r="AN201" s="132"/>
      <c r="AO201" s="132"/>
      <c r="AP201" s="132"/>
      <c r="AQ201" s="132"/>
      <c r="AR201" s="132"/>
      <c r="AS201" s="132"/>
      <c r="AT201" s="132"/>
      <c r="AU201" s="132"/>
      <c r="AV201" s="132"/>
      <c r="AW201" s="132"/>
      <c r="AX201" s="132"/>
      <c r="AY201" s="132"/>
      <c r="AZ201" s="132"/>
      <c r="BA201" s="132"/>
      <c r="BB201" s="132"/>
      <c r="BC201" s="132"/>
      <c r="BD201" s="132"/>
      <c r="BE201" s="132"/>
      <c r="BF201" s="132"/>
      <c r="BG201" s="132"/>
      <c r="BH201" s="132"/>
      <c r="BI201" s="132"/>
      <c r="BJ201" s="132"/>
      <c r="BK201" s="132"/>
      <c r="BL201" s="132"/>
      <c r="BM201" s="132"/>
      <c r="BN201" s="132"/>
      <c r="BO201" s="132"/>
      <c r="BP201" s="132"/>
      <c r="BQ201" s="132"/>
      <c r="BR201" s="132"/>
      <c r="BS201" s="132"/>
      <c r="BT201" s="132"/>
      <c r="BU201" s="132"/>
      <c r="BV201" s="132"/>
      <c r="BW201" s="132"/>
      <c r="BX201" s="132"/>
      <c r="BY201" s="132"/>
      <c r="BZ201" s="132"/>
      <c r="CA201" s="132"/>
      <c r="CB201" s="132"/>
      <c r="CC201" s="132"/>
      <c r="CD201" s="132"/>
      <c r="CE201" s="132"/>
      <c r="CF201" s="132"/>
      <c r="CG201" s="132"/>
      <c r="CH201" s="132"/>
      <c r="CI201" s="132"/>
      <c r="CJ201" s="132"/>
      <c r="CK201" s="132"/>
      <c r="CL201" s="132"/>
      <c r="CM201" s="132"/>
      <c r="CN201" s="132"/>
      <c r="CO201" s="132"/>
      <c r="CP201" s="132"/>
      <c r="CQ201" s="132"/>
      <c r="CR201" s="132"/>
      <c r="CS201" s="132"/>
      <c r="CT201" s="132"/>
      <c r="CU201" s="132"/>
      <c r="CV201" s="132"/>
      <c r="CW201" s="132"/>
      <c r="CX201" s="132"/>
      <c r="CY201" s="132"/>
      <c r="CZ201" s="132"/>
      <c r="DA201" s="132"/>
      <c r="DB201" s="132"/>
      <c r="DC201" s="132"/>
      <c r="DD201" s="132"/>
      <c r="DE201" s="132"/>
      <c r="DF201" s="132"/>
      <c r="DG201" s="132"/>
      <c r="DH201" s="132"/>
      <c r="DI201" s="132"/>
      <c r="DJ201" s="132"/>
      <c r="DK201" s="132"/>
      <c r="DL201" s="132"/>
      <c r="DM201" s="132"/>
      <c r="DN201" s="132"/>
      <c r="DO201" s="132"/>
      <c r="DP201" s="132"/>
      <c r="DQ201" s="132"/>
      <c r="DR201" s="132"/>
      <c r="DS201" s="132"/>
      <c r="DT201" s="132"/>
      <c r="DU201" s="132"/>
      <c r="DV201" s="132"/>
      <c r="DW201" s="132"/>
      <c r="DX201" s="132"/>
      <c r="DY201" s="132"/>
      <c r="DZ201" s="132"/>
      <c r="EA201" s="132"/>
      <c r="EB201" s="132"/>
      <c r="EC201" s="132"/>
      <c r="ED201" s="182" t="str">
        <f t="shared" si="3"/>
        <v>xxxxxxxxxxxxxxxxxxxxxxxxxxxxxxxxxxxxxxxxxxxxxxxxxxxxxxxxxxxxxxxxxxxxxxxxxxxxxxxxxxxxxxxxxxxxxxxxxxxxxxxxxxxxxxxxxxxxxxxxxxxxxxxx</v>
      </c>
    </row>
    <row r="202" spans="1:134" ht="13" x14ac:dyDescent="0.3">
      <c r="A202" s="230"/>
      <c r="B202" s="232" t="s">
        <v>259</v>
      </c>
      <c r="C202" s="877"/>
      <c r="D202" s="877"/>
      <c r="E202" s="877"/>
      <c r="F202" s="877"/>
      <c r="G202" s="616"/>
      <c r="H202" s="616"/>
      <c r="I202" s="616"/>
      <c r="J202" s="616"/>
      <c r="K202" s="616"/>
      <c r="L202" s="616"/>
      <c r="M202" s="616"/>
      <c r="N202" s="616"/>
      <c r="O202" s="616"/>
      <c r="P202" s="616"/>
      <c r="Q202" s="616"/>
      <c r="R202" s="616"/>
      <c r="S202" s="616"/>
      <c r="T202" s="616"/>
      <c r="U202" s="616"/>
      <c r="V202" s="616"/>
      <c r="W202" s="616"/>
      <c r="X202" s="616"/>
      <c r="Y202" s="616"/>
      <c r="Z202" s="616"/>
      <c r="AA202" s="616"/>
      <c r="AB202" s="616"/>
      <c r="AC202" s="616"/>
      <c r="AD202" s="616"/>
      <c r="AE202" s="616"/>
      <c r="AF202" s="616"/>
      <c r="AG202" s="616"/>
      <c r="AH202" s="616"/>
      <c r="AI202" s="616"/>
      <c r="AJ202" s="616"/>
      <c r="AK202" s="616"/>
      <c r="AL202" s="616"/>
      <c r="AM202" s="616"/>
      <c r="AN202" s="616"/>
      <c r="AO202" s="616"/>
      <c r="AP202" s="616"/>
      <c r="AQ202" s="616"/>
      <c r="AR202" s="616"/>
      <c r="AS202" s="616"/>
      <c r="AT202" s="616"/>
      <c r="AU202" s="616"/>
      <c r="AV202" s="616"/>
      <c r="AW202" s="616"/>
      <c r="AX202" s="616"/>
      <c r="AY202" s="616"/>
      <c r="AZ202" s="616"/>
      <c r="BA202" s="616"/>
      <c r="BB202" s="616"/>
      <c r="BC202" s="616"/>
      <c r="BD202" s="616"/>
      <c r="BE202" s="616"/>
      <c r="BF202" s="616"/>
      <c r="BG202" s="616"/>
      <c r="BH202" s="616"/>
      <c r="BI202" s="616"/>
      <c r="BJ202" s="616"/>
      <c r="BK202" s="616"/>
      <c r="BL202" s="616"/>
      <c r="BM202" s="616"/>
      <c r="BN202" s="616"/>
      <c r="BO202" s="616"/>
      <c r="BP202" s="616"/>
      <c r="BQ202" s="616"/>
      <c r="BR202" s="616"/>
      <c r="BS202" s="616"/>
      <c r="BT202" s="616"/>
      <c r="BU202" s="616"/>
      <c r="BV202" s="616"/>
      <c r="BW202" s="616"/>
      <c r="BX202" s="616"/>
      <c r="BY202" s="616"/>
      <c r="BZ202" s="616"/>
      <c r="CA202" s="616"/>
      <c r="CB202" s="616"/>
      <c r="CC202" s="616"/>
      <c r="CD202" s="616"/>
      <c r="CE202" s="616"/>
      <c r="CF202" s="616"/>
      <c r="CG202" s="616"/>
      <c r="CH202" s="616"/>
      <c r="CI202" s="616"/>
      <c r="CJ202" s="616"/>
      <c r="CK202" s="616"/>
      <c r="CL202" s="616"/>
      <c r="CM202" s="616"/>
      <c r="CN202" s="616"/>
      <c r="CO202" s="616"/>
      <c r="CP202" s="616"/>
      <c r="CQ202" s="616"/>
      <c r="CR202" s="616"/>
      <c r="CS202" s="616"/>
      <c r="CT202" s="616"/>
      <c r="CU202" s="616"/>
      <c r="CV202" s="616"/>
      <c r="CW202" s="616"/>
      <c r="CX202" s="616"/>
      <c r="CY202" s="616"/>
      <c r="CZ202" s="616"/>
      <c r="DA202" s="616"/>
      <c r="DB202" s="616"/>
      <c r="DC202" s="616"/>
      <c r="DD202" s="616"/>
      <c r="DE202" s="616"/>
      <c r="DF202" s="616"/>
      <c r="DG202" s="616"/>
      <c r="DH202" s="616"/>
      <c r="DI202" s="616"/>
      <c r="DJ202" s="616"/>
      <c r="DK202" s="616"/>
      <c r="DL202" s="616"/>
      <c r="DM202" s="616"/>
      <c r="DN202" s="616"/>
      <c r="DO202" s="616"/>
      <c r="DP202" s="616"/>
      <c r="DQ202" s="616"/>
      <c r="DR202" s="616"/>
      <c r="DS202" s="616"/>
      <c r="DT202" s="616"/>
      <c r="DU202" s="616"/>
      <c r="DV202" s="616"/>
      <c r="DW202" s="616"/>
      <c r="DX202" s="616"/>
      <c r="DY202" s="616"/>
      <c r="DZ202" s="616"/>
      <c r="EA202" s="616"/>
      <c r="EB202" s="616"/>
      <c r="EC202" s="616"/>
      <c r="ED202" s="182" t="str">
        <f t="shared" si="3"/>
        <v>xxxxxxxxxxxxxxxxxxxxxxxxxxxxxxxxxxxxxxxxxxxxxxxxxxxxxxxxxxxxxxxxxxxxxxxxxxxxxxxxxxxxxxxxxxxxxxxxxxxxxxxxxxxxxxxxxxxxxxxxxxxxxxxx</v>
      </c>
    </row>
    <row r="203" spans="1:134" ht="13" x14ac:dyDescent="0.3">
      <c r="A203" s="704"/>
      <c r="B203" s="561" t="s">
        <v>241</v>
      </c>
      <c r="C203" s="874"/>
      <c r="D203" s="874"/>
      <c r="E203" s="874"/>
      <c r="F203" s="874"/>
      <c r="G203" s="613"/>
      <c r="H203" s="613"/>
      <c r="I203" s="613"/>
      <c r="J203" s="613"/>
      <c r="K203" s="613"/>
      <c r="L203" s="613"/>
      <c r="M203" s="613"/>
      <c r="N203" s="613"/>
      <c r="O203" s="613"/>
      <c r="P203" s="613"/>
      <c r="Q203" s="613"/>
      <c r="R203" s="613"/>
      <c r="S203" s="613"/>
      <c r="T203" s="613"/>
      <c r="U203" s="613"/>
      <c r="V203" s="613"/>
      <c r="W203" s="613"/>
      <c r="X203" s="613"/>
      <c r="Y203" s="613"/>
      <c r="Z203" s="613"/>
      <c r="AA203" s="613"/>
      <c r="AB203" s="613"/>
      <c r="AC203" s="613"/>
      <c r="AD203" s="613"/>
      <c r="AE203" s="613"/>
      <c r="AF203" s="613"/>
      <c r="AG203" s="613"/>
      <c r="AH203" s="613"/>
      <c r="AI203" s="613"/>
      <c r="AJ203" s="613"/>
      <c r="AK203" s="613"/>
      <c r="AL203" s="613"/>
      <c r="AM203" s="613"/>
      <c r="AN203" s="613"/>
      <c r="AO203" s="613"/>
      <c r="AP203" s="613"/>
      <c r="AQ203" s="613"/>
      <c r="AR203" s="613"/>
      <c r="AS203" s="613"/>
      <c r="AT203" s="613"/>
      <c r="AU203" s="613"/>
      <c r="AV203" s="613"/>
      <c r="AW203" s="613"/>
      <c r="AX203" s="613"/>
      <c r="AY203" s="613"/>
      <c r="AZ203" s="613"/>
      <c r="BA203" s="613"/>
      <c r="BB203" s="613"/>
      <c r="BC203" s="613"/>
      <c r="BD203" s="613"/>
      <c r="BE203" s="613"/>
      <c r="BF203" s="613"/>
      <c r="BG203" s="613"/>
      <c r="BH203" s="613"/>
      <c r="BI203" s="613"/>
      <c r="BJ203" s="613"/>
      <c r="BK203" s="613"/>
      <c r="BL203" s="613"/>
      <c r="BM203" s="613"/>
      <c r="BN203" s="613"/>
      <c r="BO203" s="613"/>
      <c r="BP203" s="613"/>
      <c r="BQ203" s="613"/>
      <c r="BR203" s="613"/>
      <c r="BS203" s="613"/>
      <c r="BT203" s="613"/>
      <c r="BU203" s="613"/>
      <c r="BV203" s="613"/>
      <c r="BW203" s="613"/>
      <c r="BX203" s="613"/>
      <c r="BY203" s="613"/>
      <c r="BZ203" s="613"/>
      <c r="CA203" s="613"/>
      <c r="CB203" s="613"/>
      <c r="CC203" s="613"/>
      <c r="CD203" s="613"/>
      <c r="CE203" s="613"/>
      <c r="CF203" s="613"/>
      <c r="CG203" s="613"/>
      <c r="CH203" s="613"/>
      <c r="CI203" s="613"/>
      <c r="CJ203" s="613"/>
      <c r="CK203" s="613"/>
      <c r="CL203" s="613"/>
      <c r="CM203" s="613"/>
      <c r="CN203" s="613"/>
      <c r="CO203" s="613"/>
      <c r="CP203" s="613"/>
      <c r="CQ203" s="613"/>
      <c r="CR203" s="613"/>
      <c r="CS203" s="613"/>
      <c r="CT203" s="613"/>
      <c r="CU203" s="613"/>
      <c r="CV203" s="613"/>
      <c r="CW203" s="613"/>
      <c r="CX203" s="613"/>
      <c r="CY203" s="613"/>
      <c r="CZ203" s="613"/>
      <c r="DA203" s="613"/>
      <c r="DB203" s="613"/>
      <c r="DC203" s="613"/>
      <c r="DD203" s="613"/>
      <c r="DE203" s="613"/>
      <c r="DF203" s="613"/>
      <c r="DG203" s="613"/>
      <c r="DH203" s="613"/>
      <c r="DI203" s="613"/>
      <c r="DJ203" s="613"/>
      <c r="DK203" s="613"/>
      <c r="DL203" s="613"/>
      <c r="DM203" s="613"/>
      <c r="DN203" s="613"/>
      <c r="DO203" s="613"/>
      <c r="DP203" s="613"/>
      <c r="DQ203" s="613"/>
      <c r="DR203" s="613"/>
      <c r="DS203" s="613"/>
      <c r="DT203" s="613"/>
      <c r="DU203" s="613"/>
      <c r="DV203" s="613"/>
      <c r="DW203" s="613"/>
      <c r="DX203" s="613"/>
      <c r="DY203" s="613"/>
      <c r="DZ203" s="613"/>
      <c r="EA203" s="613"/>
      <c r="EB203" s="613"/>
      <c r="EC203" s="613"/>
      <c r="ED203" s="182" t="str">
        <f t="shared" si="3"/>
        <v>xxxxxxxxxxxxxxxxxxxxxxxxxxxxxxxxxxxxxxxxxxxxxxxxxxxxxxxxxxxxxxxxxxxxxxxxxxxxxxxxxxxxxxxxxxxxxxxxxxxxxxxxxxxxxxxxxxxxxxxxxxxxxxxx</v>
      </c>
    </row>
    <row r="204" spans="1:134" x14ac:dyDescent="0.25">
      <c r="A204" s="704">
        <v>5270</v>
      </c>
      <c r="B204" s="227" t="s">
        <v>260</v>
      </c>
      <c r="C204" s="874">
        <f>SUMPRODUCT(SUMIF('Subsidiary Trial Balance Input'!$A:$A,'Subsidiary TB Converter'!$G204:$EC204,'Subsidiary Trial Balance Input'!C:C))</f>
        <v>0</v>
      </c>
      <c r="D204" s="874">
        <f>SUMPRODUCT(SUMIF('Subsidiary Trial Balance Input'!$A:$A,'Subsidiary TB Converter'!$G204:$EC204,'Subsidiary Trial Balance Input'!D:D))</f>
        <v>0</v>
      </c>
      <c r="E204" s="874">
        <f>SUMPRODUCT(SUMIF('Subsidiary Trial Balance Input'!$A:$A,'Subsidiary TB Converter'!$G204:$EC204,'Subsidiary Trial Balance Input'!E:E))</f>
        <v>0</v>
      </c>
      <c r="F204" s="874">
        <f>SUMPRODUCT(SUMIF('Subsidiary Trial Balance Input'!$A:$A,'Subsidiary TB Converter'!$G204:$EC204,'Subsidiary Trial Balance Input'!F:F))</f>
        <v>0</v>
      </c>
      <c r="G204" s="132"/>
      <c r="H204" s="132"/>
      <c r="I204" s="132"/>
      <c r="J204" s="132"/>
      <c r="K204" s="132"/>
      <c r="L204" s="132"/>
      <c r="M204" s="132"/>
      <c r="N204" s="132"/>
      <c r="O204" s="132"/>
      <c r="P204" s="132"/>
      <c r="Q204" s="132"/>
      <c r="R204" s="132"/>
      <c r="S204" s="132"/>
      <c r="T204" s="132"/>
      <c r="U204" s="132"/>
      <c r="V204" s="132"/>
      <c r="W204" s="132"/>
      <c r="X204" s="132"/>
      <c r="Y204" s="132"/>
      <c r="Z204" s="132"/>
      <c r="AA204" s="132"/>
      <c r="AB204" s="132"/>
      <c r="AC204" s="132"/>
      <c r="AD204" s="132"/>
      <c r="AE204" s="132"/>
      <c r="AF204" s="132"/>
      <c r="AG204" s="132"/>
      <c r="AH204" s="132"/>
      <c r="AI204" s="132"/>
      <c r="AJ204" s="132"/>
      <c r="AK204" s="132"/>
      <c r="AL204" s="132"/>
      <c r="AM204" s="132"/>
      <c r="AN204" s="132"/>
      <c r="AO204" s="132"/>
      <c r="AP204" s="132"/>
      <c r="AQ204" s="132"/>
      <c r="AR204" s="132"/>
      <c r="AS204" s="132"/>
      <c r="AT204" s="132"/>
      <c r="AU204" s="132"/>
      <c r="AV204" s="132"/>
      <c r="AW204" s="132"/>
      <c r="AX204" s="132"/>
      <c r="AY204" s="132"/>
      <c r="AZ204" s="132"/>
      <c r="BA204" s="132"/>
      <c r="BB204" s="132"/>
      <c r="BC204" s="132"/>
      <c r="BD204" s="132"/>
      <c r="BE204" s="132"/>
      <c r="BF204" s="132"/>
      <c r="BG204" s="132"/>
      <c r="BH204" s="132"/>
      <c r="BI204" s="132"/>
      <c r="BJ204" s="132"/>
      <c r="BK204" s="132"/>
      <c r="BL204" s="132"/>
      <c r="BM204" s="132"/>
      <c r="BN204" s="132"/>
      <c r="BO204" s="132"/>
      <c r="BP204" s="132"/>
      <c r="BQ204" s="132"/>
      <c r="BR204" s="132"/>
      <c r="BS204" s="132"/>
      <c r="BT204" s="132"/>
      <c r="BU204" s="132"/>
      <c r="BV204" s="132"/>
      <c r="BW204" s="132"/>
      <c r="BX204" s="132"/>
      <c r="BY204" s="132"/>
      <c r="BZ204" s="132"/>
      <c r="CA204" s="132"/>
      <c r="CB204" s="132"/>
      <c r="CC204" s="132"/>
      <c r="CD204" s="132"/>
      <c r="CE204" s="132"/>
      <c r="CF204" s="132"/>
      <c r="CG204" s="132"/>
      <c r="CH204" s="132"/>
      <c r="CI204" s="132"/>
      <c r="CJ204" s="132"/>
      <c r="CK204" s="132"/>
      <c r="CL204" s="132"/>
      <c r="CM204" s="132"/>
      <c r="CN204" s="132"/>
      <c r="CO204" s="132"/>
      <c r="CP204" s="132"/>
      <c r="CQ204" s="132"/>
      <c r="CR204" s="132"/>
      <c r="CS204" s="132"/>
      <c r="CT204" s="132"/>
      <c r="CU204" s="132"/>
      <c r="CV204" s="132"/>
      <c r="CW204" s="132"/>
      <c r="CX204" s="132"/>
      <c r="CY204" s="132"/>
      <c r="CZ204" s="132"/>
      <c r="DA204" s="132"/>
      <c r="DB204" s="132"/>
      <c r="DC204" s="132"/>
      <c r="DD204" s="132"/>
      <c r="DE204" s="132"/>
      <c r="DF204" s="132"/>
      <c r="DG204" s="132"/>
      <c r="DH204" s="132"/>
      <c r="DI204" s="132"/>
      <c r="DJ204" s="132"/>
      <c r="DK204" s="132"/>
      <c r="DL204" s="132"/>
      <c r="DM204" s="132"/>
      <c r="DN204" s="132"/>
      <c r="DO204" s="132"/>
      <c r="DP204" s="132"/>
      <c r="DQ204" s="132"/>
      <c r="DR204" s="132"/>
      <c r="DS204" s="132"/>
      <c r="DT204" s="132"/>
      <c r="DU204" s="132"/>
      <c r="DV204" s="132"/>
      <c r="DW204" s="132"/>
      <c r="DX204" s="132"/>
      <c r="DY204" s="132"/>
      <c r="DZ204" s="132"/>
      <c r="EA204" s="132"/>
      <c r="EB204" s="132"/>
      <c r="EC204" s="132"/>
      <c r="ED204" s="182" t="str">
        <f t="shared" si="3"/>
        <v>xxxxxxxxxxxxxxxxxxxxxxxxxxxxxxxxxxxxxxxxxxxxxxxxxxxxxxxxxxxxxxxxxxxxxxxxxxxxxxxxxxxxxxxxxxxxxxxxxxxxxxxxxxxxxxxxxxxxxxxxxxxxxxxx</v>
      </c>
    </row>
    <row r="205" spans="1:134" x14ac:dyDescent="0.25">
      <c r="A205" s="704">
        <v>5920</v>
      </c>
      <c r="B205" s="227" t="s">
        <v>261</v>
      </c>
      <c r="C205" s="874">
        <f>SUMPRODUCT(SUMIF('Subsidiary Trial Balance Input'!$A:$A,'Subsidiary TB Converter'!$G205:$EC205,'Subsidiary Trial Balance Input'!C:C))</f>
        <v>0</v>
      </c>
      <c r="D205" s="874">
        <f>SUMPRODUCT(SUMIF('Subsidiary Trial Balance Input'!$A:$A,'Subsidiary TB Converter'!$G205:$EC205,'Subsidiary Trial Balance Input'!D:D))</f>
        <v>0</v>
      </c>
      <c r="E205" s="874">
        <f>SUMPRODUCT(SUMIF('Subsidiary Trial Balance Input'!$A:$A,'Subsidiary TB Converter'!$G205:$EC205,'Subsidiary Trial Balance Input'!E:E))</f>
        <v>0</v>
      </c>
      <c r="F205" s="874">
        <f>SUMPRODUCT(SUMIF('Subsidiary Trial Balance Input'!$A:$A,'Subsidiary TB Converter'!$G205:$EC205,'Subsidiary Trial Balance Input'!F:F))</f>
        <v>0</v>
      </c>
      <c r="G205" s="670"/>
      <c r="H205" s="132"/>
      <c r="I205" s="132"/>
      <c r="J205" s="132"/>
      <c r="K205" s="132"/>
      <c r="L205" s="132"/>
      <c r="M205" s="132"/>
      <c r="N205" s="132"/>
      <c r="O205" s="132"/>
      <c r="P205" s="132"/>
      <c r="Q205" s="132"/>
      <c r="R205" s="132"/>
      <c r="S205" s="132"/>
      <c r="T205" s="132"/>
      <c r="U205" s="132"/>
      <c r="V205" s="132"/>
      <c r="W205" s="132"/>
      <c r="X205" s="132"/>
      <c r="Y205" s="132"/>
      <c r="Z205" s="132"/>
      <c r="AA205" s="132"/>
      <c r="AB205" s="132"/>
      <c r="AC205" s="132"/>
      <c r="AD205" s="132"/>
      <c r="AE205" s="132"/>
      <c r="AF205" s="132"/>
      <c r="AG205" s="132"/>
      <c r="AH205" s="132"/>
      <c r="AI205" s="132"/>
      <c r="AJ205" s="132"/>
      <c r="AK205" s="132"/>
      <c r="AL205" s="132"/>
      <c r="AM205" s="132"/>
      <c r="AN205" s="132"/>
      <c r="AO205" s="132"/>
      <c r="AP205" s="132"/>
      <c r="AQ205" s="132"/>
      <c r="AR205" s="132"/>
      <c r="AS205" s="132"/>
      <c r="AT205" s="132"/>
      <c r="AU205" s="132"/>
      <c r="AV205" s="132"/>
      <c r="AW205" s="132"/>
      <c r="AX205" s="132"/>
      <c r="AY205" s="132"/>
      <c r="AZ205" s="132"/>
      <c r="BA205" s="132"/>
      <c r="BB205" s="132"/>
      <c r="BC205" s="132"/>
      <c r="BD205" s="132"/>
      <c r="BE205" s="132"/>
      <c r="BF205" s="132"/>
      <c r="BG205" s="132"/>
      <c r="BH205" s="132"/>
      <c r="BI205" s="132"/>
      <c r="BJ205" s="132"/>
      <c r="BK205" s="132"/>
      <c r="BL205" s="132"/>
      <c r="BM205" s="132"/>
      <c r="BN205" s="132"/>
      <c r="BO205" s="132"/>
      <c r="BP205" s="132"/>
      <c r="BQ205" s="132"/>
      <c r="BR205" s="132"/>
      <c r="BS205" s="132"/>
      <c r="BT205" s="132"/>
      <c r="BU205" s="132"/>
      <c r="BV205" s="132"/>
      <c r="BW205" s="132"/>
      <c r="BX205" s="132"/>
      <c r="BY205" s="132"/>
      <c r="BZ205" s="132"/>
      <c r="CA205" s="132"/>
      <c r="CB205" s="132"/>
      <c r="CC205" s="132"/>
      <c r="CD205" s="132"/>
      <c r="CE205" s="132"/>
      <c r="CF205" s="132"/>
      <c r="CG205" s="132"/>
      <c r="CH205" s="132"/>
      <c r="CI205" s="132"/>
      <c r="CJ205" s="132"/>
      <c r="CK205" s="132"/>
      <c r="CL205" s="132"/>
      <c r="CM205" s="132"/>
      <c r="CN205" s="132"/>
      <c r="CO205" s="132"/>
      <c r="CP205" s="132"/>
      <c r="CQ205" s="132"/>
      <c r="CR205" s="132"/>
      <c r="CS205" s="132"/>
      <c r="CT205" s="132"/>
      <c r="CU205" s="132"/>
      <c r="CV205" s="132"/>
      <c r="CW205" s="132"/>
      <c r="CX205" s="132"/>
      <c r="CY205" s="132"/>
      <c r="CZ205" s="132"/>
      <c r="DA205" s="132"/>
      <c r="DB205" s="132"/>
      <c r="DC205" s="132"/>
      <c r="DD205" s="132"/>
      <c r="DE205" s="132"/>
      <c r="DF205" s="132"/>
      <c r="DG205" s="132"/>
      <c r="DH205" s="132"/>
      <c r="DI205" s="132"/>
      <c r="DJ205" s="132"/>
      <c r="DK205" s="132"/>
      <c r="DL205" s="132"/>
      <c r="DM205" s="132"/>
      <c r="DN205" s="132"/>
      <c r="DO205" s="132"/>
      <c r="DP205" s="132"/>
      <c r="DQ205" s="132"/>
      <c r="DR205" s="132"/>
      <c r="DS205" s="132"/>
      <c r="DT205" s="132"/>
      <c r="DU205" s="132"/>
      <c r="DV205" s="132"/>
      <c r="DW205" s="132"/>
      <c r="DX205" s="132"/>
      <c r="DY205" s="132"/>
      <c r="DZ205" s="132"/>
      <c r="EA205" s="132"/>
      <c r="EB205" s="132"/>
      <c r="EC205" s="132"/>
      <c r="ED205" s="182" t="str">
        <f t="shared" si="3"/>
        <v>xxxxxxxxxxxxxxxxxxxxxxxxxxxxxxxxxxxxxxxxxxxxxxxxxxxxxxxxxxxxxxxxxxxxxxxxxxxxxxxxxxxxxxxxxxxxxxxxxxxxxxxxxxxxxxxxxxxxxxxxxxxxxxxx</v>
      </c>
    </row>
    <row r="206" spans="1:134" ht="13" x14ac:dyDescent="0.3">
      <c r="A206" s="704"/>
      <c r="B206" s="1"/>
      <c r="C206" s="874"/>
      <c r="D206" s="874"/>
      <c r="E206" s="874"/>
      <c r="F206" s="874"/>
      <c r="G206" s="635"/>
      <c r="H206" s="635"/>
      <c r="I206" s="635"/>
      <c r="J206" s="635"/>
      <c r="K206" s="635"/>
      <c r="L206" s="635"/>
      <c r="M206" s="635"/>
      <c r="N206" s="635"/>
      <c r="O206" s="635"/>
      <c r="P206" s="635"/>
      <c r="Q206" s="635"/>
      <c r="R206" s="635"/>
      <c r="S206" s="635"/>
      <c r="T206" s="635"/>
      <c r="U206" s="635"/>
      <c r="V206" s="635"/>
      <c r="W206" s="635"/>
      <c r="X206" s="635"/>
      <c r="Y206" s="635"/>
      <c r="Z206" s="635"/>
      <c r="AA206" s="635"/>
      <c r="AB206" s="635"/>
      <c r="AC206" s="635"/>
      <c r="AD206" s="635"/>
      <c r="AE206" s="635"/>
      <c r="AF206" s="635"/>
      <c r="AG206" s="635"/>
      <c r="AH206" s="635"/>
      <c r="AI206" s="635"/>
      <c r="AJ206" s="635"/>
      <c r="AK206" s="635"/>
      <c r="AL206" s="635"/>
      <c r="AM206" s="635"/>
      <c r="AN206" s="635"/>
      <c r="AO206" s="635"/>
      <c r="AP206" s="635"/>
      <c r="AQ206" s="635"/>
      <c r="AR206" s="635"/>
      <c r="AS206" s="635"/>
      <c r="AT206" s="635"/>
      <c r="AU206" s="635"/>
      <c r="AV206" s="635"/>
      <c r="AW206" s="635"/>
      <c r="AX206" s="635"/>
      <c r="AY206" s="635"/>
      <c r="AZ206" s="635"/>
      <c r="BA206" s="635"/>
      <c r="BB206" s="635"/>
      <c r="BC206" s="635"/>
      <c r="BD206" s="635"/>
      <c r="BE206" s="635"/>
      <c r="BF206" s="635"/>
      <c r="BG206" s="635"/>
      <c r="BH206" s="635"/>
      <c r="BI206" s="635"/>
      <c r="BJ206" s="635"/>
      <c r="BK206" s="635"/>
      <c r="BL206" s="635"/>
      <c r="BM206" s="635"/>
      <c r="BN206" s="635"/>
      <c r="BO206" s="635"/>
      <c r="BP206" s="635"/>
      <c r="BQ206" s="635"/>
      <c r="BR206" s="635"/>
      <c r="BS206" s="635"/>
      <c r="BT206" s="635"/>
      <c r="BU206" s="635"/>
      <c r="BV206" s="635"/>
      <c r="BW206" s="635"/>
      <c r="BX206" s="635"/>
      <c r="BY206" s="635"/>
      <c r="BZ206" s="635"/>
      <c r="CA206" s="635"/>
      <c r="CB206" s="635"/>
      <c r="CC206" s="635"/>
      <c r="CD206" s="635"/>
      <c r="CE206" s="635"/>
      <c r="CF206" s="635"/>
      <c r="CG206" s="635"/>
      <c r="CH206" s="635"/>
      <c r="CI206" s="635"/>
      <c r="CJ206" s="635"/>
      <c r="CK206" s="635"/>
      <c r="CL206" s="635"/>
      <c r="CM206" s="635"/>
      <c r="CN206" s="635"/>
      <c r="CO206" s="635"/>
      <c r="CP206" s="635"/>
      <c r="CQ206" s="635"/>
      <c r="CR206" s="635"/>
      <c r="CS206" s="635"/>
      <c r="CT206" s="635"/>
      <c r="CU206" s="635"/>
      <c r="CV206" s="635"/>
      <c r="CW206" s="635"/>
      <c r="CX206" s="635"/>
      <c r="CY206" s="635"/>
      <c r="CZ206" s="635"/>
      <c r="DA206" s="635"/>
      <c r="DB206" s="635"/>
      <c r="DC206" s="635"/>
      <c r="DD206" s="635"/>
      <c r="DE206" s="635"/>
      <c r="DF206" s="635"/>
      <c r="DG206" s="635"/>
      <c r="DH206" s="635"/>
      <c r="DI206" s="635"/>
      <c r="DJ206" s="635"/>
      <c r="DK206" s="635"/>
      <c r="DL206" s="635"/>
      <c r="DM206" s="635"/>
      <c r="DN206" s="635"/>
      <c r="DO206" s="635"/>
      <c r="DP206" s="635"/>
      <c r="DQ206" s="635"/>
      <c r="DR206" s="635"/>
      <c r="DS206" s="635"/>
      <c r="DT206" s="635"/>
      <c r="DU206" s="635"/>
      <c r="DV206" s="635"/>
      <c r="DW206" s="635"/>
      <c r="DX206" s="635"/>
      <c r="DY206" s="635"/>
      <c r="DZ206" s="635"/>
      <c r="EA206" s="635"/>
      <c r="EB206" s="635"/>
      <c r="EC206" s="635"/>
      <c r="ED206" s="182" t="str">
        <f t="shared" si="3"/>
        <v>xxxxxxxxxxxxxxxxxxxxxxxxxxxxxxxxxxxxxxxxxxxxxxxxxxxxxxxxxxxxxxxxxxxxxxxxxxxxxxxxxxxxxxxxxxxxxxxxxxxxxxxxxxxxxxxxxxxxxxxxxxxxxxxx</v>
      </c>
    </row>
    <row r="207" spans="1:134" ht="13" x14ac:dyDescent="0.3">
      <c r="A207" s="230"/>
      <c r="B207" s="232" t="s">
        <v>262</v>
      </c>
      <c r="C207" s="877"/>
      <c r="D207" s="877"/>
      <c r="E207" s="877"/>
      <c r="F207" s="877"/>
      <c r="G207" s="616"/>
      <c r="H207" s="616"/>
      <c r="I207" s="616"/>
      <c r="J207" s="616"/>
      <c r="K207" s="616"/>
      <c r="L207" s="616"/>
      <c r="M207" s="616"/>
      <c r="N207" s="616"/>
      <c r="O207" s="616"/>
      <c r="P207" s="616"/>
      <c r="Q207" s="616"/>
      <c r="R207" s="616"/>
      <c r="S207" s="616"/>
      <c r="T207" s="616"/>
      <c r="U207" s="616"/>
      <c r="V207" s="616"/>
      <c r="W207" s="616"/>
      <c r="X207" s="616"/>
      <c r="Y207" s="616"/>
      <c r="Z207" s="616"/>
      <c r="AA207" s="616"/>
      <c r="AB207" s="616"/>
      <c r="AC207" s="616"/>
      <c r="AD207" s="616"/>
      <c r="AE207" s="616"/>
      <c r="AF207" s="616"/>
      <c r="AG207" s="616"/>
      <c r="AH207" s="616"/>
      <c r="AI207" s="616"/>
      <c r="AJ207" s="616"/>
      <c r="AK207" s="616"/>
      <c r="AL207" s="616"/>
      <c r="AM207" s="616"/>
      <c r="AN207" s="616"/>
      <c r="AO207" s="616"/>
      <c r="AP207" s="616"/>
      <c r="AQ207" s="616"/>
      <c r="AR207" s="616"/>
      <c r="AS207" s="616"/>
      <c r="AT207" s="616"/>
      <c r="AU207" s="616"/>
      <c r="AV207" s="616"/>
      <c r="AW207" s="616"/>
      <c r="AX207" s="616"/>
      <c r="AY207" s="616"/>
      <c r="AZ207" s="616"/>
      <c r="BA207" s="616"/>
      <c r="BB207" s="616"/>
      <c r="BC207" s="616"/>
      <c r="BD207" s="616"/>
      <c r="BE207" s="616"/>
      <c r="BF207" s="616"/>
      <c r="BG207" s="616"/>
      <c r="BH207" s="616"/>
      <c r="BI207" s="616"/>
      <c r="BJ207" s="616"/>
      <c r="BK207" s="616"/>
      <c r="BL207" s="616"/>
      <c r="BM207" s="616"/>
      <c r="BN207" s="616"/>
      <c r="BO207" s="616"/>
      <c r="BP207" s="616"/>
      <c r="BQ207" s="616"/>
      <c r="BR207" s="616"/>
      <c r="BS207" s="616"/>
      <c r="BT207" s="616"/>
      <c r="BU207" s="616"/>
      <c r="BV207" s="616"/>
      <c r="BW207" s="616"/>
      <c r="BX207" s="616"/>
      <c r="BY207" s="616"/>
      <c r="BZ207" s="616"/>
      <c r="CA207" s="616"/>
      <c r="CB207" s="616"/>
      <c r="CC207" s="616"/>
      <c r="CD207" s="616"/>
      <c r="CE207" s="616"/>
      <c r="CF207" s="616"/>
      <c r="CG207" s="616"/>
      <c r="CH207" s="616"/>
      <c r="CI207" s="616"/>
      <c r="CJ207" s="616"/>
      <c r="CK207" s="616"/>
      <c r="CL207" s="616"/>
      <c r="CM207" s="616"/>
      <c r="CN207" s="616"/>
      <c r="CO207" s="616"/>
      <c r="CP207" s="616"/>
      <c r="CQ207" s="616"/>
      <c r="CR207" s="616"/>
      <c r="CS207" s="616"/>
      <c r="CT207" s="616"/>
      <c r="CU207" s="616"/>
      <c r="CV207" s="616"/>
      <c r="CW207" s="616"/>
      <c r="CX207" s="616"/>
      <c r="CY207" s="616"/>
      <c r="CZ207" s="616"/>
      <c r="DA207" s="616"/>
      <c r="DB207" s="616"/>
      <c r="DC207" s="616"/>
      <c r="DD207" s="616"/>
      <c r="DE207" s="616"/>
      <c r="DF207" s="616"/>
      <c r="DG207" s="616"/>
      <c r="DH207" s="616"/>
      <c r="DI207" s="616"/>
      <c r="DJ207" s="616"/>
      <c r="DK207" s="616"/>
      <c r="DL207" s="616"/>
      <c r="DM207" s="616"/>
      <c r="DN207" s="616"/>
      <c r="DO207" s="616"/>
      <c r="DP207" s="616"/>
      <c r="DQ207" s="616"/>
      <c r="DR207" s="616"/>
      <c r="DS207" s="616"/>
      <c r="DT207" s="616"/>
      <c r="DU207" s="616"/>
      <c r="DV207" s="616"/>
      <c r="DW207" s="616"/>
      <c r="DX207" s="616"/>
      <c r="DY207" s="616"/>
      <c r="DZ207" s="616"/>
      <c r="EA207" s="616"/>
      <c r="EB207" s="616"/>
      <c r="EC207" s="616"/>
      <c r="ED207" s="182" t="str">
        <f t="shared" si="3"/>
        <v>xxxxxxxxxxxxxxxxxxxxxxxxxxxxxxxxxxxxxxxxxxxxxxxxxxxxxxxxxxxxxxxxxxxxxxxxxxxxxxxxxxxxxxxxxxxxxxxxxxxxxxxxxxxxxxxxxxxxxxxxxxxxxxxx</v>
      </c>
    </row>
    <row r="208" spans="1:134" ht="13" x14ac:dyDescent="0.3">
      <c r="A208" s="704"/>
      <c r="B208" s="561" t="s">
        <v>241</v>
      </c>
      <c r="C208" s="874"/>
      <c r="D208" s="874"/>
      <c r="E208" s="874"/>
      <c r="F208" s="874"/>
      <c r="G208" s="132"/>
      <c r="H208" s="132"/>
      <c r="I208" s="624"/>
      <c r="J208" s="613"/>
      <c r="K208" s="613"/>
      <c r="L208" s="613"/>
      <c r="M208" s="613"/>
      <c r="N208" s="613"/>
      <c r="O208" s="613"/>
      <c r="P208" s="613"/>
      <c r="Q208" s="613"/>
      <c r="R208" s="613"/>
      <c r="S208" s="613"/>
      <c r="T208" s="613"/>
      <c r="U208" s="613"/>
      <c r="V208" s="613"/>
      <c r="W208" s="613"/>
      <c r="X208" s="613"/>
      <c r="Y208" s="613"/>
      <c r="Z208" s="613"/>
      <c r="AA208" s="613"/>
      <c r="AB208" s="613"/>
      <c r="AC208" s="613"/>
      <c r="AD208" s="613"/>
      <c r="AE208" s="613"/>
      <c r="AF208" s="613"/>
      <c r="AG208" s="613"/>
      <c r="AH208" s="613"/>
      <c r="AI208" s="613"/>
      <c r="AJ208" s="613"/>
      <c r="AK208" s="613"/>
      <c r="AL208" s="613"/>
      <c r="AM208" s="613"/>
      <c r="AN208" s="613"/>
      <c r="AO208" s="613"/>
      <c r="AP208" s="613"/>
      <c r="AQ208" s="613"/>
      <c r="AR208" s="613"/>
      <c r="AS208" s="613"/>
      <c r="AT208" s="613"/>
      <c r="AU208" s="613"/>
      <c r="AV208" s="613"/>
      <c r="AW208" s="613"/>
      <c r="AX208" s="613"/>
      <c r="AY208" s="613"/>
      <c r="AZ208" s="613"/>
      <c r="BA208" s="613"/>
      <c r="BB208" s="613"/>
      <c r="BC208" s="613"/>
      <c r="BD208" s="613"/>
      <c r="BE208" s="613"/>
      <c r="BF208" s="613"/>
      <c r="BG208" s="613"/>
      <c r="BH208" s="613"/>
      <c r="BI208" s="613"/>
      <c r="BJ208" s="613"/>
      <c r="BK208" s="613"/>
      <c r="BL208" s="613"/>
      <c r="BM208" s="613"/>
      <c r="BN208" s="613"/>
      <c r="BO208" s="613"/>
      <c r="BP208" s="613"/>
      <c r="BQ208" s="613"/>
      <c r="BR208" s="613"/>
      <c r="BS208" s="613"/>
      <c r="BT208" s="613"/>
      <c r="BU208" s="613"/>
      <c r="BV208" s="613"/>
      <c r="BW208" s="613"/>
      <c r="BX208" s="613"/>
      <c r="BY208" s="613"/>
      <c r="BZ208" s="613"/>
      <c r="CA208" s="613"/>
      <c r="CB208" s="613"/>
      <c r="CC208" s="613"/>
      <c r="CD208" s="613"/>
      <c r="CE208" s="613"/>
      <c r="CF208" s="613"/>
      <c r="CG208" s="613"/>
      <c r="CH208" s="613"/>
      <c r="CI208" s="613"/>
      <c r="CJ208" s="613"/>
      <c r="CK208" s="613"/>
      <c r="CL208" s="613"/>
      <c r="CM208" s="613"/>
      <c r="CN208" s="613"/>
      <c r="CO208" s="613"/>
      <c r="CP208" s="613"/>
      <c r="CQ208" s="613"/>
      <c r="CR208" s="613"/>
      <c r="CS208" s="613"/>
      <c r="CT208" s="613"/>
      <c r="CU208" s="613"/>
      <c r="CV208" s="613"/>
      <c r="CW208" s="613"/>
      <c r="CX208" s="613"/>
      <c r="CY208" s="613"/>
      <c r="CZ208" s="613"/>
      <c r="DA208" s="613"/>
      <c r="DB208" s="613"/>
      <c r="DC208" s="613"/>
      <c r="DD208" s="613"/>
      <c r="DE208" s="613"/>
      <c r="DF208" s="613"/>
      <c r="DG208" s="613"/>
      <c r="DH208" s="613"/>
      <c r="DI208" s="613"/>
      <c r="DJ208" s="613"/>
      <c r="DK208" s="613"/>
      <c r="DL208" s="613"/>
      <c r="DM208" s="613"/>
      <c r="DN208" s="613"/>
      <c r="DO208" s="613"/>
      <c r="DP208" s="613"/>
      <c r="DQ208" s="613"/>
      <c r="DR208" s="613"/>
      <c r="DS208" s="613"/>
      <c r="DT208" s="613"/>
      <c r="DU208" s="613"/>
      <c r="DV208" s="613"/>
      <c r="DW208" s="613"/>
      <c r="DX208" s="613"/>
      <c r="DY208" s="613"/>
      <c r="DZ208" s="613"/>
      <c r="EA208" s="613"/>
      <c r="EB208" s="613"/>
      <c r="EC208" s="613"/>
      <c r="ED208" s="182" t="str">
        <f t="shared" si="3"/>
        <v>xxxxxxxxxxxxxxxxxxxxxxxxxxxxxxxxxxxxxxxxxxxxxxxxxxxxxxxxxxxxxxxxxxxxxxxxxxxxxxxxxxxxxxxxxxxxxxxxxxxxxxxxxxxxxxxxxxxxxxxxxxxxxxxx</v>
      </c>
    </row>
    <row r="209" spans="1:134" x14ac:dyDescent="0.25">
      <c r="A209" s="704">
        <v>5272</v>
      </c>
      <c r="B209" s="227" t="s">
        <v>263</v>
      </c>
      <c r="C209" s="874">
        <f>SUMPRODUCT(SUMIF('Subsidiary Trial Balance Input'!$A:$A,'Subsidiary TB Converter'!$G209:$EC209,'Subsidiary Trial Balance Input'!C:C))</f>
        <v>0</v>
      </c>
      <c r="D209" s="874">
        <f>SUMPRODUCT(SUMIF('Subsidiary Trial Balance Input'!$A:$A,'Subsidiary TB Converter'!$G209:$EC209,'Subsidiary Trial Balance Input'!D:D))</f>
        <v>0</v>
      </c>
      <c r="E209" s="874">
        <f>SUMPRODUCT(SUMIF('Subsidiary Trial Balance Input'!$A:$A,'Subsidiary TB Converter'!$G209:$EC209,'Subsidiary Trial Balance Input'!E:E))</f>
        <v>0</v>
      </c>
      <c r="F209" s="874">
        <f>SUMPRODUCT(SUMIF('Subsidiary Trial Balance Input'!$A:$A,'Subsidiary TB Converter'!$G209:$EC209,'Subsidiary Trial Balance Input'!F:F))</f>
        <v>0</v>
      </c>
      <c r="G209" s="132"/>
      <c r="H209" s="132"/>
      <c r="I209" s="132"/>
      <c r="J209" s="132"/>
      <c r="K209" s="132"/>
      <c r="L209" s="132"/>
      <c r="M209" s="132"/>
      <c r="N209" s="132"/>
      <c r="O209" s="132"/>
      <c r="P209" s="132"/>
      <c r="Q209" s="132"/>
      <c r="R209" s="132"/>
      <c r="S209" s="132"/>
      <c r="T209" s="132"/>
      <c r="U209" s="132"/>
      <c r="V209" s="132"/>
      <c r="W209" s="132"/>
      <c r="X209" s="132"/>
      <c r="Y209" s="132"/>
      <c r="Z209" s="132"/>
      <c r="AA209" s="132"/>
      <c r="AB209" s="132"/>
      <c r="AC209" s="132"/>
      <c r="AD209" s="132"/>
      <c r="AE209" s="132"/>
      <c r="AF209" s="132"/>
      <c r="AG209" s="132"/>
      <c r="AH209" s="132"/>
      <c r="AI209" s="132"/>
      <c r="AJ209" s="132"/>
      <c r="AK209" s="132"/>
      <c r="AL209" s="132"/>
      <c r="AM209" s="132"/>
      <c r="AN209" s="132"/>
      <c r="AO209" s="132"/>
      <c r="AP209" s="132"/>
      <c r="AQ209" s="132"/>
      <c r="AR209" s="132"/>
      <c r="AS209" s="132"/>
      <c r="AT209" s="132"/>
      <c r="AU209" s="132"/>
      <c r="AV209" s="132"/>
      <c r="AW209" s="132"/>
      <c r="AX209" s="132"/>
      <c r="AY209" s="132"/>
      <c r="AZ209" s="132"/>
      <c r="BA209" s="132"/>
      <c r="BB209" s="132"/>
      <c r="BC209" s="132"/>
      <c r="BD209" s="132"/>
      <c r="BE209" s="132"/>
      <c r="BF209" s="132"/>
      <c r="BG209" s="132"/>
      <c r="BH209" s="132"/>
      <c r="BI209" s="132"/>
      <c r="BJ209" s="132"/>
      <c r="BK209" s="132"/>
      <c r="BL209" s="132"/>
      <c r="BM209" s="132"/>
      <c r="BN209" s="132"/>
      <c r="BO209" s="132"/>
      <c r="BP209" s="132"/>
      <c r="BQ209" s="132"/>
      <c r="BR209" s="132"/>
      <c r="BS209" s="132"/>
      <c r="BT209" s="132"/>
      <c r="BU209" s="132"/>
      <c r="BV209" s="132"/>
      <c r="BW209" s="132"/>
      <c r="BX209" s="132"/>
      <c r="BY209" s="132"/>
      <c r="BZ209" s="132"/>
      <c r="CA209" s="132"/>
      <c r="CB209" s="132"/>
      <c r="CC209" s="132"/>
      <c r="CD209" s="132"/>
      <c r="CE209" s="132"/>
      <c r="CF209" s="132"/>
      <c r="CG209" s="132"/>
      <c r="CH209" s="132"/>
      <c r="CI209" s="132"/>
      <c r="CJ209" s="132"/>
      <c r="CK209" s="132"/>
      <c r="CL209" s="132"/>
      <c r="CM209" s="132"/>
      <c r="CN209" s="132"/>
      <c r="CO209" s="132"/>
      <c r="CP209" s="132"/>
      <c r="CQ209" s="132"/>
      <c r="CR209" s="132"/>
      <c r="CS209" s="132"/>
      <c r="CT209" s="132"/>
      <c r="CU209" s="132"/>
      <c r="CV209" s="132"/>
      <c r="CW209" s="132"/>
      <c r="CX209" s="132"/>
      <c r="CY209" s="132"/>
      <c r="CZ209" s="132"/>
      <c r="DA209" s="132"/>
      <c r="DB209" s="132"/>
      <c r="DC209" s="132"/>
      <c r="DD209" s="132"/>
      <c r="DE209" s="132"/>
      <c r="DF209" s="132"/>
      <c r="DG209" s="132"/>
      <c r="DH209" s="132"/>
      <c r="DI209" s="132"/>
      <c r="DJ209" s="132"/>
      <c r="DK209" s="132"/>
      <c r="DL209" s="132"/>
      <c r="DM209" s="132"/>
      <c r="DN209" s="132"/>
      <c r="DO209" s="132"/>
      <c r="DP209" s="132"/>
      <c r="DQ209" s="132"/>
      <c r="DR209" s="132"/>
      <c r="DS209" s="132"/>
      <c r="DT209" s="132"/>
      <c r="DU209" s="132"/>
      <c r="DV209" s="132"/>
      <c r="DW209" s="132"/>
      <c r="DX209" s="132"/>
      <c r="DY209" s="132"/>
      <c r="DZ209" s="132"/>
      <c r="EA209" s="132"/>
      <c r="EB209" s="132"/>
      <c r="EC209" s="132"/>
      <c r="ED209" s="182" t="str">
        <f t="shared" si="3"/>
        <v>xxxxxxxxxxxxxxxxxxxxxxxxxxxxxxxxxxxxxxxxxxxxxxxxxxxxxxxxxxxxxxxxxxxxxxxxxxxxxxxxxxxxxxxxxxxxxxxxxxxxxxxxxxxxxxxxxxxxxxxxxxxxxxxx</v>
      </c>
    </row>
    <row r="210" spans="1:134" x14ac:dyDescent="0.25">
      <c r="A210" s="704">
        <v>5960</v>
      </c>
      <c r="B210" s="227" t="s">
        <v>264</v>
      </c>
      <c r="C210" s="874">
        <f>SUMPRODUCT(SUMIF('Subsidiary Trial Balance Input'!$A:$A,'Subsidiary TB Converter'!$G210:$EC210,'Subsidiary Trial Balance Input'!C:C))</f>
        <v>0</v>
      </c>
      <c r="D210" s="874">
        <f>SUMPRODUCT(SUMIF('Subsidiary Trial Balance Input'!$A:$A,'Subsidiary TB Converter'!$G210:$EC210,'Subsidiary Trial Balance Input'!D:D))</f>
        <v>0</v>
      </c>
      <c r="E210" s="874">
        <f>SUMPRODUCT(SUMIF('Subsidiary Trial Balance Input'!$A:$A,'Subsidiary TB Converter'!$G210:$EC210,'Subsidiary Trial Balance Input'!E:E))</f>
        <v>0</v>
      </c>
      <c r="F210" s="874">
        <f>SUMPRODUCT(SUMIF('Subsidiary Trial Balance Input'!$A:$A,'Subsidiary TB Converter'!$G210:$EC210,'Subsidiary Trial Balance Input'!F:F))</f>
        <v>0</v>
      </c>
      <c r="G210" s="132"/>
      <c r="H210" s="132"/>
      <c r="I210" s="132"/>
      <c r="J210" s="132"/>
      <c r="K210" s="132"/>
      <c r="L210" s="132"/>
      <c r="M210" s="132"/>
      <c r="N210" s="132"/>
      <c r="O210" s="132"/>
      <c r="P210" s="132"/>
      <c r="Q210" s="132"/>
      <c r="R210" s="132"/>
      <c r="S210" s="132"/>
      <c r="T210" s="132"/>
      <c r="U210" s="132"/>
      <c r="V210" s="132"/>
      <c r="W210" s="132"/>
      <c r="X210" s="132"/>
      <c r="Y210" s="132"/>
      <c r="Z210" s="132"/>
      <c r="AA210" s="132"/>
      <c r="AB210" s="132"/>
      <c r="AC210" s="132"/>
      <c r="AD210" s="132"/>
      <c r="AE210" s="132"/>
      <c r="AF210" s="132"/>
      <c r="AG210" s="132"/>
      <c r="AH210" s="132"/>
      <c r="AI210" s="132"/>
      <c r="AJ210" s="132"/>
      <c r="AK210" s="132"/>
      <c r="AL210" s="132"/>
      <c r="AM210" s="132"/>
      <c r="AN210" s="132"/>
      <c r="AO210" s="132"/>
      <c r="AP210" s="132"/>
      <c r="AQ210" s="132"/>
      <c r="AR210" s="132"/>
      <c r="AS210" s="132"/>
      <c r="AT210" s="132"/>
      <c r="AU210" s="132"/>
      <c r="AV210" s="132"/>
      <c r="AW210" s="132"/>
      <c r="AX210" s="132"/>
      <c r="AY210" s="132"/>
      <c r="AZ210" s="132"/>
      <c r="BA210" s="132"/>
      <c r="BB210" s="132"/>
      <c r="BC210" s="132"/>
      <c r="BD210" s="132"/>
      <c r="BE210" s="132"/>
      <c r="BF210" s="132"/>
      <c r="BG210" s="132"/>
      <c r="BH210" s="132"/>
      <c r="BI210" s="132"/>
      <c r="BJ210" s="132"/>
      <c r="BK210" s="132"/>
      <c r="BL210" s="132"/>
      <c r="BM210" s="132"/>
      <c r="BN210" s="132"/>
      <c r="BO210" s="132"/>
      <c r="BP210" s="132"/>
      <c r="BQ210" s="132"/>
      <c r="BR210" s="132"/>
      <c r="BS210" s="132"/>
      <c r="BT210" s="132"/>
      <c r="BU210" s="132"/>
      <c r="BV210" s="132"/>
      <c r="BW210" s="132"/>
      <c r="BX210" s="132"/>
      <c r="BY210" s="132"/>
      <c r="BZ210" s="132"/>
      <c r="CA210" s="132"/>
      <c r="CB210" s="132"/>
      <c r="CC210" s="132"/>
      <c r="CD210" s="132"/>
      <c r="CE210" s="132"/>
      <c r="CF210" s="132"/>
      <c r="CG210" s="132"/>
      <c r="CH210" s="132"/>
      <c r="CI210" s="132"/>
      <c r="CJ210" s="132"/>
      <c r="CK210" s="132"/>
      <c r="CL210" s="132"/>
      <c r="CM210" s="132"/>
      <c r="CN210" s="132"/>
      <c r="CO210" s="132"/>
      <c r="CP210" s="132"/>
      <c r="CQ210" s="132"/>
      <c r="CR210" s="132"/>
      <c r="CS210" s="132"/>
      <c r="CT210" s="132"/>
      <c r="CU210" s="132"/>
      <c r="CV210" s="132"/>
      <c r="CW210" s="132"/>
      <c r="CX210" s="132"/>
      <c r="CY210" s="132"/>
      <c r="CZ210" s="132"/>
      <c r="DA210" s="132"/>
      <c r="DB210" s="132"/>
      <c r="DC210" s="132"/>
      <c r="DD210" s="132"/>
      <c r="DE210" s="132"/>
      <c r="DF210" s="132"/>
      <c r="DG210" s="132"/>
      <c r="DH210" s="132"/>
      <c r="DI210" s="132"/>
      <c r="DJ210" s="132"/>
      <c r="DK210" s="132"/>
      <c r="DL210" s="132"/>
      <c r="DM210" s="132"/>
      <c r="DN210" s="132"/>
      <c r="DO210" s="132"/>
      <c r="DP210" s="132"/>
      <c r="DQ210" s="132"/>
      <c r="DR210" s="132"/>
      <c r="DS210" s="132"/>
      <c r="DT210" s="132"/>
      <c r="DU210" s="132"/>
      <c r="DV210" s="132"/>
      <c r="DW210" s="132"/>
      <c r="DX210" s="132"/>
      <c r="DY210" s="132"/>
      <c r="DZ210" s="132"/>
      <c r="EA210" s="132"/>
      <c r="EB210" s="132"/>
      <c r="EC210" s="132"/>
      <c r="ED210" s="182" t="str">
        <f t="shared" si="3"/>
        <v>xxxxxxxxxxxxxxxxxxxxxxxxxxxxxxxxxxxxxxxxxxxxxxxxxxxxxxxxxxxxxxxxxxxxxxxxxxxxxxxxxxxxxxxxxxxxxxxxxxxxxxxxxxxxxxxxxxxxxxxxxxxxxxxx</v>
      </c>
    </row>
    <row r="211" spans="1:134" x14ac:dyDescent="0.25">
      <c r="A211" s="704"/>
      <c r="B211" s="227"/>
      <c r="C211" s="874"/>
      <c r="D211" s="874"/>
      <c r="E211" s="874"/>
      <c r="F211" s="874"/>
      <c r="G211" s="132"/>
      <c r="H211" s="132"/>
      <c r="I211" s="132"/>
      <c r="J211" s="132"/>
      <c r="K211" s="132"/>
      <c r="L211" s="132"/>
      <c r="M211" s="132"/>
      <c r="N211" s="132"/>
      <c r="O211" s="132"/>
      <c r="P211" s="132"/>
      <c r="Q211" s="132"/>
      <c r="R211" s="132"/>
      <c r="S211" s="132"/>
      <c r="T211" s="132"/>
      <c r="U211" s="132"/>
      <c r="V211" s="132"/>
      <c r="W211" s="132"/>
      <c r="X211" s="132"/>
      <c r="Y211" s="132"/>
      <c r="Z211" s="132"/>
      <c r="AA211" s="132"/>
      <c r="AB211" s="132"/>
      <c r="AC211" s="132"/>
      <c r="AD211" s="132"/>
      <c r="AE211" s="132"/>
      <c r="AF211" s="132"/>
      <c r="AG211" s="132"/>
      <c r="AH211" s="132"/>
      <c r="AI211" s="132"/>
      <c r="AJ211" s="132"/>
      <c r="AK211" s="132"/>
      <c r="AL211" s="132"/>
      <c r="AM211" s="132"/>
      <c r="AN211" s="132"/>
      <c r="AO211" s="132"/>
      <c r="AP211" s="132"/>
      <c r="AQ211" s="132"/>
      <c r="AR211" s="132"/>
      <c r="AS211" s="132"/>
      <c r="AT211" s="132"/>
      <c r="AU211" s="132"/>
      <c r="AV211" s="132"/>
      <c r="AW211" s="132"/>
      <c r="AX211" s="132"/>
      <c r="AY211" s="132"/>
      <c r="AZ211" s="132"/>
      <c r="BA211" s="132"/>
      <c r="BB211" s="132"/>
      <c r="BC211" s="132"/>
      <c r="BD211" s="132"/>
      <c r="BE211" s="132"/>
      <c r="BF211" s="132"/>
      <c r="BG211" s="132"/>
      <c r="BH211" s="132"/>
      <c r="BI211" s="132"/>
      <c r="BJ211" s="132"/>
      <c r="BK211" s="132"/>
      <c r="BL211" s="132"/>
      <c r="BM211" s="132"/>
      <c r="BN211" s="132"/>
      <c r="BO211" s="132"/>
      <c r="BP211" s="132"/>
      <c r="BQ211" s="132"/>
      <c r="BR211" s="132"/>
      <c r="BS211" s="132"/>
      <c r="BT211" s="132"/>
      <c r="BU211" s="132"/>
      <c r="BV211" s="132"/>
      <c r="BW211" s="132"/>
      <c r="BX211" s="132"/>
      <c r="BY211" s="132"/>
      <c r="BZ211" s="132"/>
      <c r="CA211" s="132"/>
      <c r="CB211" s="132"/>
      <c r="CC211" s="132"/>
      <c r="CD211" s="132"/>
      <c r="CE211" s="132"/>
      <c r="CF211" s="132"/>
      <c r="CG211" s="132"/>
      <c r="CH211" s="132"/>
      <c r="CI211" s="132"/>
      <c r="CJ211" s="132"/>
      <c r="CK211" s="132"/>
      <c r="CL211" s="132"/>
      <c r="CM211" s="132"/>
      <c r="CN211" s="132"/>
      <c r="CO211" s="132"/>
      <c r="CP211" s="132"/>
      <c r="CQ211" s="132"/>
      <c r="CR211" s="132"/>
      <c r="CS211" s="132"/>
      <c r="CT211" s="132"/>
      <c r="CU211" s="132"/>
      <c r="CV211" s="132"/>
      <c r="CW211" s="132"/>
      <c r="CX211" s="132"/>
      <c r="CY211" s="132"/>
      <c r="CZ211" s="132"/>
      <c r="DA211" s="132"/>
      <c r="DB211" s="132"/>
      <c r="DC211" s="132"/>
      <c r="DD211" s="132"/>
      <c r="DE211" s="132"/>
      <c r="DF211" s="132"/>
      <c r="DG211" s="132"/>
      <c r="DH211" s="132"/>
      <c r="DI211" s="132"/>
      <c r="DJ211" s="132"/>
      <c r="DK211" s="132"/>
      <c r="DL211" s="132"/>
      <c r="DM211" s="132"/>
      <c r="DN211" s="132"/>
      <c r="DO211" s="132"/>
      <c r="DP211" s="132"/>
      <c r="DQ211" s="132"/>
      <c r="DR211" s="132"/>
      <c r="DS211" s="132"/>
      <c r="DT211" s="132"/>
      <c r="DU211" s="132"/>
      <c r="DV211" s="132"/>
      <c r="DW211" s="132"/>
      <c r="DX211" s="132"/>
      <c r="DY211" s="132"/>
      <c r="DZ211" s="132"/>
      <c r="EA211" s="132"/>
      <c r="EB211" s="132"/>
      <c r="EC211" s="132"/>
      <c r="ED211" s="182" t="str">
        <f t="shared" si="3"/>
        <v>xxxxxxxxxxxxxxxxxxxxxxxxxxxxxxxxxxxxxxxxxxxxxxxxxxxxxxxxxxxxxxxxxxxxxxxxxxxxxxxxxxxxxxxxxxxxxxxxxxxxxxxxxxxxxxxxxxxxxxxxxxxxxxxx</v>
      </c>
    </row>
    <row r="212" spans="1:134" ht="13" x14ac:dyDescent="0.3">
      <c r="A212" s="230"/>
      <c r="B212" s="232" t="s">
        <v>265</v>
      </c>
      <c r="C212" s="877"/>
      <c r="D212" s="877"/>
      <c r="E212" s="877"/>
      <c r="F212" s="877"/>
      <c r="G212" s="616"/>
      <c r="H212" s="616"/>
      <c r="I212" s="616"/>
      <c r="J212" s="616"/>
      <c r="K212" s="616"/>
      <c r="L212" s="616"/>
      <c r="M212" s="616"/>
      <c r="N212" s="616"/>
      <c r="O212" s="616"/>
      <c r="P212" s="616"/>
      <c r="Q212" s="616"/>
      <c r="R212" s="616"/>
      <c r="S212" s="616"/>
      <c r="T212" s="616"/>
      <c r="U212" s="616"/>
      <c r="V212" s="616"/>
      <c r="W212" s="616"/>
      <c r="X212" s="616"/>
      <c r="Y212" s="616"/>
      <c r="Z212" s="616"/>
      <c r="AA212" s="616"/>
      <c r="AB212" s="616"/>
      <c r="AC212" s="616"/>
      <c r="AD212" s="616"/>
      <c r="AE212" s="616"/>
      <c r="AF212" s="616"/>
      <c r="AG212" s="616"/>
      <c r="AH212" s="616"/>
      <c r="AI212" s="616"/>
      <c r="AJ212" s="616"/>
      <c r="AK212" s="616"/>
      <c r="AL212" s="616"/>
      <c r="AM212" s="616"/>
      <c r="AN212" s="616"/>
      <c r="AO212" s="616"/>
      <c r="AP212" s="616"/>
      <c r="AQ212" s="616"/>
      <c r="AR212" s="616"/>
      <c r="AS212" s="616"/>
      <c r="AT212" s="616"/>
      <c r="AU212" s="616"/>
      <c r="AV212" s="616"/>
      <c r="AW212" s="616"/>
      <c r="AX212" s="616"/>
      <c r="AY212" s="616"/>
      <c r="AZ212" s="616"/>
      <c r="BA212" s="616"/>
      <c r="BB212" s="616"/>
      <c r="BC212" s="616"/>
      <c r="BD212" s="616"/>
      <c r="BE212" s="616"/>
      <c r="BF212" s="616"/>
      <c r="BG212" s="616"/>
      <c r="BH212" s="616"/>
      <c r="BI212" s="616"/>
      <c r="BJ212" s="616"/>
      <c r="BK212" s="616"/>
      <c r="BL212" s="616"/>
      <c r="BM212" s="616"/>
      <c r="BN212" s="616"/>
      <c r="BO212" s="616"/>
      <c r="BP212" s="616"/>
      <c r="BQ212" s="616"/>
      <c r="BR212" s="616"/>
      <c r="BS212" s="616"/>
      <c r="BT212" s="616"/>
      <c r="BU212" s="616"/>
      <c r="BV212" s="616"/>
      <c r="BW212" s="616"/>
      <c r="BX212" s="616"/>
      <c r="BY212" s="616"/>
      <c r="BZ212" s="616"/>
      <c r="CA212" s="616"/>
      <c r="CB212" s="616"/>
      <c r="CC212" s="616"/>
      <c r="CD212" s="616"/>
      <c r="CE212" s="616"/>
      <c r="CF212" s="616"/>
      <c r="CG212" s="616"/>
      <c r="CH212" s="616"/>
      <c r="CI212" s="616"/>
      <c r="CJ212" s="616"/>
      <c r="CK212" s="616"/>
      <c r="CL212" s="616"/>
      <c r="CM212" s="616"/>
      <c r="CN212" s="616"/>
      <c r="CO212" s="616"/>
      <c r="CP212" s="616"/>
      <c r="CQ212" s="616"/>
      <c r="CR212" s="616"/>
      <c r="CS212" s="616"/>
      <c r="CT212" s="616"/>
      <c r="CU212" s="616"/>
      <c r="CV212" s="616"/>
      <c r="CW212" s="616"/>
      <c r="CX212" s="616"/>
      <c r="CY212" s="616"/>
      <c r="CZ212" s="616"/>
      <c r="DA212" s="616"/>
      <c r="DB212" s="616"/>
      <c r="DC212" s="616"/>
      <c r="DD212" s="616"/>
      <c r="DE212" s="616"/>
      <c r="DF212" s="616"/>
      <c r="DG212" s="616"/>
      <c r="DH212" s="616"/>
      <c r="DI212" s="616"/>
      <c r="DJ212" s="616"/>
      <c r="DK212" s="616"/>
      <c r="DL212" s="616"/>
      <c r="DM212" s="616"/>
      <c r="DN212" s="616"/>
      <c r="DO212" s="616"/>
      <c r="DP212" s="616"/>
      <c r="DQ212" s="616"/>
      <c r="DR212" s="616"/>
      <c r="DS212" s="616"/>
      <c r="DT212" s="616"/>
      <c r="DU212" s="616"/>
      <c r="DV212" s="616"/>
      <c r="DW212" s="616"/>
      <c r="DX212" s="616"/>
      <c r="DY212" s="616"/>
      <c r="DZ212" s="616"/>
      <c r="EA212" s="616"/>
      <c r="EB212" s="616"/>
      <c r="EC212" s="616"/>
      <c r="ED212" s="182" t="str">
        <f t="shared" si="3"/>
        <v>xxxxxxxxxxxxxxxxxxxxxxxxxxxxxxxxxxxxxxxxxxxxxxxxxxxxxxxxxxxxxxxxxxxxxxxxxxxxxxxxxxxxxxxxxxxxxxxxxxxxxxxxxxxxxxxxxxxxxxxxxxxxxxxx</v>
      </c>
    </row>
    <row r="213" spans="1:134" ht="13" x14ac:dyDescent="0.3">
      <c r="A213" s="704"/>
      <c r="B213" s="561" t="s">
        <v>241</v>
      </c>
      <c r="C213" s="874"/>
      <c r="D213" s="874"/>
      <c r="E213" s="874"/>
      <c r="F213" s="874"/>
      <c r="G213" s="613"/>
      <c r="H213" s="613"/>
      <c r="I213" s="613"/>
      <c r="J213" s="613"/>
      <c r="K213" s="613"/>
      <c r="L213" s="613"/>
      <c r="M213" s="613"/>
      <c r="N213" s="613"/>
      <c r="O213" s="613"/>
      <c r="P213" s="613"/>
      <c r="Q213" s="613"/>
      <c r="R213" s="613"/>
      <c r="S213" s="613"/>
      <c r="T213" s="613"/>
      <c r="U213" s="613"/>
      <c r="V213" s="613"/>
      <c r="W213" s="613"/>
      <c r="X213" s="613"/>
      <c r="Y213" s="613"/>
      <c r="Z213" s="613"/>
      <c r="AA213" s="613"/>
      <c r="AB213" s="613"/>
      <c r="AC213" s="613"/>
      <c r="AD213" s="613"/>
      <c r="AE213" s="613"/>
      <c r="AF213" s="613"/>
      <c r="AG213" s="613"/>
      <c r="AH213" s="613"/>
      <c r="AI213" s="613"/>
      <c r="AJ213" s="613"/>
      <c r="AK213" s="613"/>
      <c r="AL213" s="613"/>
      <c r="AM213" s="613"/>
      <c r="AN213" s="613"/>
      <c r="AO213" s="613"/>
      <c r="AP213" s="613"/>
      <c r="AQ213" s="613"/>
      <c r="AR213" s="613"/>
      <c r="AS213" s="613"/>
      <c r="AT213" s="613"/>
      <c r="AU213" s="613"/>
      <c r="AV213" s="613"/>
      <c r="AW213" s="613"/>
      <c r="AX213" s="613"/>
      <c r="AY213" s="613"/>
      <c r="AZ213" s="613"/>
      <c r="BA213" s="613"/>
      <c r="BB213" s="613"/>
      <c r="BC213" s="613"/>
      <c r="BD213" s="613"/>
      <c r="BE213" s="613"/>
      <c r="BF213" s="613"/>
      <c r="BG213" s="613"/>
      <c r="BH213" s="613"/>
      <c r="BI213" s="613"/>
      <c r="BJ213" s="613"/>
      <c r="BK213" s="613"/>
      <c r="BL213" s="613"/>
      <c r="BM213" s="613"/>
      <c r="BN213" s="613"/>
      <c r="BO213" s="613"/>
      <c r="BP213" s="613"/>
      <c r="BQ213" s="613"/>
      <c r="BR213" s="613"/>
      <c r="BS213" s="613"/>
      <c r="BT213" s="613"/>
      <c r="BU213" s="613"/>
      <c r="BV213" s="613"/>
      <c r="BW213" s="613"/>
      <c r="BX213" s="613"/>
      <c r="BY213" s="613"/>
      <c r="BZ213" s="613"/>
      <c r="CA213" s="613"/>
      <c r="CB213" s="613"/>
      <c r="CC213" s="613"/>
      <c r="CD213" s="613"/>
      <c r="CE213" s="613"/>
      <c r="CF213" s="613"/>
      <c r="CG213" s="613"/>
      <c r="CH213" s="613"/>
      <c r="CI213" s="613"/>
      <c r="CJ213" s="613"/>
      <c r="CK213" s="613"/>
      <c r="CL213" s="613"/>
      <c r="CM213" s="613"/>
      <c r="CN213" s="613"/>
      <c r="CO213" s="613"/>
      <c r="CP213" s="613"/>
      <c r="CQ213" s="613"/>
      <c r="CR213" s="613"/>
      <c r="CS213" s="613"/>
      <c r="CT213" s="613"/>
      <c r="CU213" s="613"/>
      <c r="CV213" s="613"/>
      <c r="CW213" s="613"/>
      <c r="CX213" s="613"/>
      <c r="CY213" s="613"/>
      <c r="CZ213" s="613"/>
      <c r="DA213" s="613"/>
      <c r="DB213" s="613"/>
      <c r="DC213" s="613"/>
      <c r="DD213" s="613"/>
      <c r="DE213" s="613"/>
      <c r="DF213" s="613"/>
      <c r="DG213" s="613"/>
      <c r="DH213" s="613"/>
      <c r="DI213" s="613"/>
      <c r="DJ213" s="613"/>
      <c r="DK213" s="613"/>
      <c r="DL213" s="613"/>
      <c r="DM213" s="613"/>
      <c r="DN213" s="613"/>
      <c r="DO213" s="613"/>
      <c r="DP213" s="613"/>
      <c r="DQ213" s="613"/>
      <c r="DR213" s="613"/>
      <c r="DS213" s="613"/>
      <c r="DT213" s="613"/>
      <c r="DU213" s="613"/>
      <c r="DV213" s="613"/>
      <c r="DW213" s="613"/>
      <c r="DX213" s="613"/>
      <c r="DY213" s="613"/>
      <c r="DZ213" s="613"/>
      <c r="EA213" s="613"/>
      <c r="EB213" s="613"/>
      <c r="EC213" s="613"/>
      <c r="ED213" s="182" t="str">
        <f t="shared" si="3"/>
        <v>xxxxxxxxxxxxxxxxxxxxxxxxxxxxxxxxxxxxxxxxxxxxxxxxxxxxxxxxxxxxxxxxxxxxxxxxxxxxxxxxxxxxxxxxxxxxxxxxxxxxxxxxxxxxxxxxxxxxxxxxxxxxxxxx</v>
      </c>
    </row>
    <row r="214" spans="1:134" x14ac:dyDescent="0.25">
      <c r="A214" s="704">
        <v>5241</v>
      </c>
      <c r="B214" s="227" t="s">
        <v>266</v>
      </c>
      <c r="C214" s="874">
        <f>SUMPRODUCT(SUMIF('Subsidiary Trial Balance Input'!$A:$A,'Subsidiary TB Converter'!$G214:$EC214,'Subsidiary Trial Balance Input'!C:C))</f>
        <v>0</v>
      </c>
      <c r="D214" s="874">
        <f>SUMPRODUCT(SUMIF('Subsidiary Trial Balance Input'!$A:$A,'Subsidiary TB Converter'!$G214:$EC214,'Subsidiary Trial Balance Input'!D:D))</f>
        <v>0</v>
      </c>
      <c r="E214" s="874">
        <f>SUMPRODUCT(SUMIF('Subsidiary Trial Balance Input'!$A:$A,'Subsidiary TB Converter'!$G214:$EC214,'Subsidiary Trial Balance Input'!E:E))</f>
        <v>0</v>
      </c>
      <c r="F214" s="874">
        <f>SUMPRODUCT(SUMIF('Subsidiary Trial Balance Input'!$A:$A,'Subsidiary TB Converter'!$G214:$EC214,'Subsidiary Trial Balance Input'!F:F))</f>
        <v>0</v>
      </c>
      <c r="G214" s="132"/>
      <c r="H214" s="132"/>
      <c r="I214" s="132"/>
      <c r="J214" s="132"/>
      <c r="K214" s="132"/>
      <c r="L214" s="132"/>
      <c r="M214" s="132"/>
      <c r="N214" s="132"/>
      <c r="O214" s="132"/>
      <c r="P214" s="132"/>
      <c r="Q214" s="132"/>
      <c r="R214" s="132"/>
      <c r="S214" s="132"/>
      <c r="T214" s="132"/>
      <c r="U214" s="132"/>
      <c r="V214" s="132"/>
      <c r="W214" s="132"/>
      <c r="X214" s="132"/>
      <c r="Y214" s="132"/>
      <c r="Z214" s="132"/>
      <c r="AA214" s="132"/>
      <c r="AB214" s="132"/>
      <c r="AC214" s="132"/>
      <c r="AD214" s="132"/>
      <c r="AE214" s="132"/>
      <c r="AF214" s="132"/>
      <c r="AG214" s="132"/>
      <c r="AH214" s="132"/>
      <c r="AI214" s="132"/>
      <c r="AJ214" s="132"/>
      <c r="AK214" s="132"/>
      <c r="AL214" s="132"/>
      <c r="AM214" s="132"/>
      <c r="AN214" s="132"/>
      <c r="AO214" s="132"/>
      <c r="AP214" s="132"/>
      <c r="AQ214" s="132"/>
      <c r="AR214" s="132"/>
      <c r="AS214" s="132"/>
      <c r="AT214" s="132"/>
      <c r="AU214" s="132"/>
      <c r="AV214" s="132"/>
      <c r="AW214" s="132"/>
      <c r="AX214" s="132"/>
      <c r="AY214" s="132"/>
      <c r="AZ214" s="132"/>
      <c r="BA214" s="132"/>
      <c r="BB214" s="132"/>
      <c r="BC214" s="132"/>
      <c r="BD214" s="132"/>
      <c r="BE214" s="132"/>
      <c r="BF214" s="132"/>
      <c r="BG214" s="132"/>
      <c r="BH214" s="132"/>
      <c r="BI214" s="132"/>
      <c r="BJ214" s="132"/>
      <c r="BK214" s="132"/>
      <c r="BL214" s="132"/>
      <c r="BM214" s="132"/>
      <c r="BN214" s="132"/>
      <c r="BO214" s="132"/>
      <c r="BP214" s="132"/>
      <c r="BQ214" s="132"/>
      <c r="BR214" s="132"/>
      <c r="BS214" s="132"/>
      <c r="BT214" s="132"/>
      <c r="BU214" s="132"/>
      <c r="BV214" s="132"/>
      <c r="BW214" s="132"/>
      <c r="BX214" s="132"/>
      <c r="BY214" s="132"/>
      <c r="BZ214" s="132"/>
      <c r="CA214" s="132"/>
      <c r="CB214" s="132"/>
      <c r="CC214" s="132"/>
      <c r="CD214" s="132"/>
      <c r="CE214" s="132"/>
      <c r="CF214" s="132"/>
      <c r="CG214" s="132"/>
      <c r="CH214" s="132"/>
      <c r="CI214" s="132"/>
      <c r="CJ214" s="132"/>
      <c r="CK214" s="132"/>
      <c r="CL214" s="132"/>
      <c r="CM214" s="132"/>
      <c r="CN214" s="132"/>
      <c r="CO214" s="132"/>
      <c r="CP214" s="132"/>
      <c r="CQ214" s="132"/>
      <c r="CR214" s="132"/>
      <c r="CS214" s="132"/>
      <c r="CT214" s="132"/>
      <c r="CU214" s="132"/>
      <c r="CV214" s="132"/>
      <c r="CW214" s="132"/>
      <c r="CX214" s="132"/>
      <c r="CY214" s="132"/>
      <c r="CZ214" s="132"/>
      <c r="DA214" s="132"/>
      <c r="DB214" s="132"/>
      <c r="DC214" s="132"/>
      <c r="DD214" s="132"/>
      <c r="DE214" s="132"/>
      <c r="DF214" s="132"/>
      <c r="DG214" s="132"/>
      <c r="DH214" s="132"/>
      <c r="DI214" s="132"/>
      <c r="DJ214" s="132"/>
      <c r="DK214" s="132"/>
      <c r="DL214" s="132"/>
      <c r="DM214" s="132"/>
      <c r="DN214" s="132"/>
      <c r="DO214" s="132"/>
      <c r="DP214" s="132"/>
      <c r="DQ214" s="132"/>
      <c r="DR214" s="132"/>
      <c r="DS214" s="132"/>
      <c r="DT214" s="132"/>
      <c r="DU214" s="132"/>
      <c r="DV214" s="132"/>
      <c r="DW214" s="132"/>
      <c r="DX214" s="132"/>
      <c r="DY214" s="132"/>
      <c r="DZ214" s="132"/>
      <c r="EA214" s="132"/>
      <c r="EB214" s="132"/>
      <c r="EC214" s="132"/>
      <c r="ED214" s="182" t="str">
        <f t="shared" si="3"/>
        <v>xxxxxxxxxxxxxxxxxxxxxxxxxxxxxxxxxxxxxxxxxxxxxxxxxxxxxxxxxxxxxxxxxxxxxxxxxxxxxxxxxxxxxxxxxxxxxxxxxxxxxxxxxxxxxxxxxxxxxxxxxxxxxxxx</v>
      </c>
    </row>
    <row r="215" spans="1:134" x14ac:dyDescent="0.25">
      <c r="A215" s="704">
        <v>5890</v>
      </c>
      <c r="B215" s="227" t="s">
        <v>267</v>
      </c>
      <c r="C215" s="874">
        <f>SUMPRODUCT(SUMIF('Subsidiary Trial Balance Input'!$A:$A,'Subsidiary TB Converter'!$G215:$EC215,'Subsidiary Trial Balance Input'!C:C))</f>
        <v>0</v>
      </c>
      <c r="D215" s="874">
        <f>SUMPRODUCT(SUMIF('Subsidiary Trial Balance Input'!$A:$A,'Subsidiary TB Converter'!$G215:$EC215,'Subsidiary Trial Balance Input'!D:D))</f>
        <v>0</v>
      </c>
      <c r="E215" s="874">
        <f>SUMPRODUCT(SUMIF('Subsidiary Trial Balance Input'!$A:$A,'Subsidiary TB Converter'!$G215:$EC215,'Subsidiary Trial Balance Input'!E:E))</f>
        <v>0</v>
      </c>
      <c r="F215" s="874">
        <f>SUMPRODUCT(SUMIF('Subsidiary Trial Balance Input'!$A:$A,'Subsidiary TB Converter'!$G215:$EC215,'Subsidiary Trial Balance Input'!F:F))</f>
        <v>0</v>
      </c>
      <c r="G215" s="132"/>
      <c r="H215" s="132"/>
      <c r="I215" s="132"/>
      <c r="J215" s="132"/>
      <c r="K215" s="132"/>
      <c r="L215" s="132"/>
      <c r="M215" s="132"/>
      <c r="N215" s="132"/>
      <c r="O215" s="132"/>
      <c r="P215" s="132"/>
      <c r="Q215" s="132"/>
      <c r="R215" s="132"/>
      <c r="S215" s="132"/>
      <c r="T215" s="132"/>
      <c r="U215" s="132"/>
      <c r="V215" s="132"/>
      <c r="W215" s="132"/>
      <c r="X215" s="132"/>
      <c r="Y215" s="132"/>
      <c r="Z215" s="132"/>
      <c r="AA215" s="132"/>
      <c r="AB215" s="132"/>
      <c r="AC215" s="132"/>
      <c r="AD215" s="132"/>
      <c r="AE215" s="132"/>
      <c r="AF215" s="132"/>
      <c r="AG215" s="132"/>
      <c r="AH215" s="132"/>
      <c r="AI215" s="132"/>
      <c r="AJ215" s="132"/>
      <c r="AK215" s="132"/>
      <c r="AL215" s="132"/>
      <c r="AM215" s="132"/>
      <c r="AN215" s="132"/>
      <c r="AO215" s="132"/>
      <c r="AP215" s="132"/>
      <c r="AQ215" s="132"/>
      <c r="AR215" s="132"/>
      <c r="AS215" s="132"/>
      <c r="AT215" s="132"/>
      <c r="AU215" s="132"/>
      <c r="AV215" s="132"/>
      <c r="AW215" s="132"/>
      <c r="AX215" s="132"/>
      <c r="AY215" s="132"/>
      <c r="AZ215" s="132"/>
      <c r="BA215" s="132"/>
      <c r="BB215" s="132"/>
      <c r="BC215" s="132"/>
      <c r="BD215" s="132"/>
      <c r="BE215" s="132"/>
      <c r="BF215" s="132"/>
      <c r="BG215" s="132"/>
      <c r="BH215" s="132"/>
      <c r="BI215" s="132"/>
      <c r="BJ215" s="132"/>
      <c r="BK215" s="132"/>
      <c r="BL215" s="132"/>
      <c r="BM215" s="132"/>
      <c r="BN215" s="132"/>
      <c r="BO215" s="132"/>
      <c r="BP215" s="132"/>
      <c r="BQ215" s="132"/>
      <c r="BR215" s="132"/>
      <c r="BS215" s="132"/>
      <c r="BT215" s="132"/>
      <c r="BU215" s="132"/>
      <c r="BV215" s="132"/>
      <c r="BW215" s="132"/>
      <c r="BX215" s="132"/>
      <c r="BY215" s="132"/>
      <c r="BZ215" s="132"/>
      <c r="CA215" s="132"/>
      <c r="CB215" s="132"/>
      <c r="CC215" s="132"/>
      <c r="CD215" s="132"/>
      <c r="CE215" s="132"/>
      <c r="CF215" s="132"/>
      <c r="CG215" s="132"/>
      <c r="CH215" s="132"/>
      <c r="CI215" s="132"/>
      <c r="CJ215" s="132"/>
      <c r="CK215" s="132"/>
      <c r="CL215" s="132"/>
      <c r="CM215" s="132"/>
      <c r="CN215" s="132"/>
      <c r="CO215" s="132"/>
      <c r="CP215" s="132"/>
      <c r="CQ215" s="132"/>
      <c r="CR215" s="132"/>
      <c r="CS215" s="132"/>
      <c r="CT215" s="132"/>
      <c r="CU215" s="132"/>
      <c r="CV215" s="132"/>
      <c r="CW215" s="132"/>
      <c r="CX215" s="132"/>
      <c r="CY215" s="132"/>
      <c r="CZ215" s="132"/>
      <c r="DA215" s="132"/>
      <c r="DB215" s="132"/>
      <c r="DC215" s="132"/>
      <c r="DD215" s="132"/>
      <c r="DE215" s="132"/>
      <c r="DF215" s="132"/>
      <c r="DG215" s="132"/>
      <c r="DH215" s="132"/>
      <c r="DI215" s="132"/>
      <c r="DJ215" s="132"/>
      <c r="DK215" s="132"/>
      <c r="DL215" s="132"/>
      <c r="DM215" s="132"/>
      <c r="DN215" s="132"/>
      <c r="DO215" s="132"/>
      <c r="DP215" s="132"/>
      <c r="DQ215" s="132"/>
      <c r="DR215" s="132"/>
      <c r="DS215" s="132"/>
      <c r="DT215" s="132"/>
      <c r="DU215" s="132"/>
      <c r="DV215" s="132"/>
      <c r="DW215" s="132"/>
      <c r="DX215" s="132"/>
      <c r="DY215" s="132"/>
      <c r="DZ215" s="132"/>
      <c r="EA215" s="132"/>
      <c r="EB215" s="132"/>
      <c r="EC215" s="132"/>
      <c r="ED215" s="182" t="str">
        <f t="shared" si="3"/>
        <v>xxxxxxxxxxxxxxxxxxxxxxxxxxxxxxxxxxxxxxxxxxxxxxxxxxxxxxxxxxxxxxxxxxxxxxxxxxxxxxxxxxxxxxxxxxxxxxxxxxxxxxxxxxxxxxxxxxxxxxxxxxxxxxxx</v>
      </c>
    </row>
    <row r="216" spans="1:134" x14ac:dyDescent="0.25">
      <c r="A216" s="704"/>
      <c r="B216" s="5"/>
      <c r="C216" s="874"/>
      <c r="D216" s="874"/>
      <c r="E216" s="874"/>
      <c r="F216" s="874"/>
      <c r="G216" s="132"/>
      <c r="H216" s="132"/>
      <c r="I216" s="132"/>
      <c r="J216" s="132"/>
      <c r="K216" s="132"/>
      <c r="L216" s="132"/>
      <c r="M216" s="132"/>
      <c r="N216" s="132"/>
      <c r="O216" s="132"/>
      <c r="P216" s="132"/>
      <c r="Q216" s="132"/>
      <c r="R216" s="132"/>
      <c r="S216" s="132"/>
      <c r="T216" s="132"/>
      <c r="U216" s="132"/>
      <c r="V216" s="132"/>
      <c r="W216" s="132"/>
      <c r="X216" s="132"/>
      <c r="Y216" s="132"/>
      <c r="Z216" s="132"/>
      <c r="AA216" s="132"/>
      <c r="AB216" s="132"/>
      <c r="AC216" s="132"/>
      <c r="AD216" s="132"/>
      <c r="AE216" s="132"/>
      <c r="AF216" s="132"/>
      <c r="AG216" s="132"/>
      <c r="AH216" s="132"/>
      <c r="AI216" s="132"/>
      <c r="AJ216" s="132"/>
      <c r="AK216" s="132"/>
      <c r="AL216" s="132"/>
      <c r="AM216" s="132"/>
      <c r="AN216" s="132"/>
      <c r="AO216" s="132"/>
      <c r="AP216" s="132"/>
      <c r="AQ216" s="132"/>
      <c r="AR216" s="132"/>
      <c r="AS216" s="132"/>
      <c r="AT216" s="132"/>
      <c r="AU216" s="132"/>
      <c r="AV216" s="132"/>
      <c r="AW216" s="132"/>
      <c r="AX216" s="132"/>
      <c r="AY216" s="132"/>
      <c r="AZ216" s="132"/>
      <c r="BA216" s="132"/>
      <c r="BB216" s="132"/>
      <c r="BC216" s="132"/>
      <c r="BD216" s="132"/>
      <c r="BE216" s="132"/>
      <c r="BF216" s="132"/>
      <c r="BG216" s="132"/>
      <c r="BH216" s="132"/>
      <c r="BI216" s="132"/>
      <c r="BJ216" s="132"/>
      <c r="BK216" s="132"/>
      <c r="BL216" s="132"/>
      <c r="BM216" s="132"/>
      <c r="BN216" s="132"/>
      <c r="BO216" s="132"/>
      <c r="BP216" s="132"/>
      <c r="BQ216" s="132"/>
      <c r="BR216" s="132"/>
      <c r="BS216" s="132"/>
      <c r="BT216" s="132"/>
      <c r="BU216" s="132"/>
      <c r="BV216" s="132"/>
      <c r="BW216" s="132"/>
      <c r="BX216" s="132"/>
      <c r="BY216" s="132"/>
      <c r="BZ216" s="132"/>
      <c r="CA216" s="132"/>
      <c r="CB216" s="132"/>
      <c r="CC216" s="132"/>
      <c r="CD216" s="132"/>
      <c r="CE216" s="132"/>
      <c r="CF216" s="132"/>
      <c r="CG216" s="132"/>
      <c r="CH216" s="132"/>
      <c r="CI216" s="132"/>
      <c r="CJ216" s="132"/>
      <c r="CK216" s="132"/>
      <c r="CL216" s="132"/>
      <c r="CM216" s="132"/>
      <c r="CN216" s="132"/>
      <c r="CO216" s="132"/>
      <c r="CP216" s="132"/>
      <c r="CQ216" s="132"/>
      <c r="CR216" s="132"/>
      <c r="CS216" s="132"/>
      <c r="CT216" s="132"/>
      <c r="CU216" s="132"/>
      <c r="CV216" s="132"/>
      <c r="CW216" s="132"/>
      <c r="CX216" s="132"/>
      <c r="CY216" s="132"/>
      <c r="CZ216" s="132"/>
      <c r="DA216" s="132"/>
      <c r="DB216" s="132"/>
      <c r="DC216" s="132"/>
      <c r="DD216" s="132"/>
      <c r="DE216" s="132"/>
      <c r="DF216" s="132"/>
      <c r="DG216" s="132"/>
      <c r="DH216" s="132"/>
      <c r="DI216" s="132"/>
      <c r="DJ216" s="132"/>
      <c r="DK216" s="132"/>
      <c r="DL216" s="132"/>
      <c r="DM216" s="132"/>
      <c r="DN216" s="132"/>
      <c r="DO216" s="132"/>
      <c r="DP216" s="132"/>
      <c r="DQ216" s="132"/>
      <c r="DR216" s="132"/>
      <c r="DS216" s="132"/>
      <c r="DT216" s="132"/>
      <c r="DU216" s="132"/>
      <c r="DV216" s="132"/>
      <c r="DW216" s="132"/>
      <c r="DX216" s="132"/>
      <c r="DY216" s="132"/>
      <c r="DZ216" s="132"/>
      <c r="EA216" s="132"/>
      <c r="EB216" s="132"/>
      <c r="EC216" s="132"/>
      <c r="ED216" s="182" t="str">
        <f t="shared" si="3"/>
        <v>xxxxxxxxxxxxxxxxxxxxxxxxxxxxxxxxxxxxxxxxxxxxxxxxxxxxxxxxxxxxxxxxxxxxxxxxxxxxxxxxxxxxxxxxxxxxxxxxxxxxxxxxxxxxxxxxxxxxxxxxxxxxxxxx</v>
      </c>
    </row>
    <row r="217" spans="1:134" ht="13" x14ac:dyDescent="0.3">
      <c r="A217" s="230"/>
      <c r="B217" s="232" t="s">
        <v>268</v>
      </c>
      <c r="C217" s="877"/>
      <c r="D217" s="877"/>
      <c r="E217" s="877"/>
      <c r="F217" s="877"/>
      <c r="G217" s="616"/>
      <c r="H217" s="616"/>
      <c r="I217" s="616"/>
      <c r="J217" s="616"/>
      <c r="K217" s="616"/>
      <c r="L217" s="616"/>
      <c r="M217" s="616"/>
      <c r="N217" s="616"/>
      <c r="O217" s="616"/>
      <c r="P217" s="616"/>
      <c r="Q217" s="616"/>
      <c r="R217" s="616"/>
      <c r="S217" s="616"/>
      <c r="T217" s="616"/>
      <c r="U217" s="616"/>
      <c r="V217" s="616"/>
      <c r="W217" s="616"/>
      <c r="X217" s="616"/>
      <c r="Y217" s="616"/>
      <c r="Z217" s="616"/>
      <c r="AA217" s="616"/>
      <c r="AB217" s="616"/>
      <c r="AC217" s="616"/>
      <c r="AD217" s="616"/>
      <c r="AE217" s="616"/>
      <c r="AF217" s="616"/>
      <c r="AG217" s="616"/>
      <c r="AH217" s="616"/>
      <c r="AI217" s="616"/>
      <c r="AJ217" s="616"/>
      <c r="AK217" s="616"/>
      <c r="AL217" s="616"/>
      <c r="AM217" s="616"/>
      <c r="AN217" s="616"/>
      <c r="AO217" s="616"/>
      <c r="AP217" s="616"/>
      <c r="AQ217" s="616"/>
      <c r="AR217" s="616"/>
      <c r="AS217" s="616"/>
      <c r="AT217" s="616"/>
      <c r="AU217" s="616"/>
      <c r="AV217" s="616"/>
      <c r="AW217" s="616"/>
      <c r="AX217" s="616"/>
      <c r="AY217" s="616"/>
      <c r="AZ217" s="616"/>
      <c r="BA217" s="616"/>
      <c r="BB217" s="616"/>
      <c r="BC217" s="616"/>
      <c r="BD217" s="616"/>
      <c r="BE217" s="616"/>
      <c r="BF217" s="616"/>
      <c r="BG217" s="616"/>
      <c r="BH217" s="616"/>
      <c r="BI217" s="616"/>
      <c r="BJ217" s="616"/>
      <c r="BK217" s="616"/>
      <c r="BL217" s="616"/>
      <c r="BM217" s="616"/>
      <c r="BN217" s="616"/>
      <c r="BO217" s="616"/>
      <c r="BP217" s="616"/>
      <c r="BQ217" s="616"/>
      <c r="BR217" s="616"/>
      <c r="BS217" s="616"/>
      <c r="BT217" s="616"/>
      <c r="BU217" s="616"/>
      <c r="BV217" s="616"/>
      <c r="BW217" s="616"/>
      <c r="BX217" s="616"/>
      <c r="BY217" s="616"/>
      <c r="BZ217" s="616"/>
      <c r="CA217" s="616"/>
      <c r="CB217" s="616"/>
      <c r="CC217" s="616"/>
      <c r="CD217" s="616"/>
      <c r="CE217" s="616"/>
      <c r="CF217" s="616"/>
      <c r="CG217" s="616"/>
      <c r="CH217" s="616"/>
      <c r="CI217" s="616"/>
      <c r="CJ217" s="616"/>
      <c r="CK217" s="616"/>
      <c r="CL217" s="616"/>
      <c r="CM217" s="616"/>
      <c r="CN217" s="616"/>
      <c r="CO217" s="616"/>
      <c r="CP217" s="616"/>
      <c r="CQ217" s="616"/>
      <c r="CR217" s="616"/>
      <c r="CS217" s="616"/>
      <c r="CT217" s="616"/>
      <c r="CU217" s="616"/>
      <c r="CV217" s="616"/>
      <c r="CW217" s="616"/>
      <c r="CX217" s="616"/>
      <c r="CY217" s="616"/>
      <c r="CZ217" s="616"/>
      <c r="DA217" s="616"/>
      <c r="DB217" s="616"/>
      <c r="DC217" s="616"/>
      <c r="DD217" s="616"/>
      <c r="DE217" s="616"/>
      <c r="DF217" s="616"/>
      <c r="DG217" s="616"/>
      <c r="DH217" s="616"/>
      <c r="DI217" s="616"/>
      <c r="DJ217" s="616"/>
      <c r="DK217" s="616"/>
      <c r="DL217" s="616"/>
      <c r="DM217" s="616"/>
      <c r="DN217" s="616"/>
      <c r="DO217" s="616"/>
      <c r="DP217" s="616"/>
      <c r="DQ217" s="616"/>
      <c r="DR217" s="616"/>
      <c r="DS217" s="616"/>
      <c r="DT217" s="616"/>
      <c r="DU217" s="616"/>
      <c r="DV217" s="616"/>
      <c r="DW217" s="616"/>
      <c r="DX217" s="616"/>
      <c r="DY217" s="616"/>
      <c r="DZ217" s="616"/>
      <c r="EA217" s="616"/>
      <c r="EB217" s="616"/>
      <c r="EC217" s="616"/>
      <c r="ED217" s="182" t="str">
        <f t="shared" si="3"/>
        <v>xxxxxxxxxxxxxxxxxxxxxxxxxxxxxxxxxxxxxxxxxxxxxxxxxxxxxxxxxxxxxxxxxxxxxxxxxxxxxxxxxxxxxxxxxxxxxxxxxxxxxxxxxxxxxxxxxxxxxxxxxxxxxxxx</v>
      </c>
    </row>
    <row r="218" spans="1:134" ht="13" x14ac:dyDescent="0.3">
      <c r="A218" s="704"/>
      <c r="B218" s="561" t="s">
        <v>241</v>
      </c>
      <c r="C218" s="874"/>
      <c r="D218" s="874"/>
      <c r="E218" s="874"/>
      <c r="F218" s="874"/>
      <c r="G218" s="613"/>
      <c r="H218" s="613"/>
      <c r="I218" s="613"/>
      <c r="J218" s="613"/>
      <c r="K218" s="613"/>
      <c r="L218" s="613"/>
      <c r="M218" s="613"/>
      <c r="N218" s="613"/>
      <c r="O218" s="613"/>
      <c r="P218" s="613"/>
      <c r="Q218" s="613"/>
      <c r="R218" s="613"/>
      <c r="S218" s="613"/>
      <c r="T218" s="613"/>
      <c r="U218" s="613"/>
      <c r="V218" s="613"/>
      <c r="W218" s="613"/>
      <c r="X218" s="613"/>
      <c r="Y218" s="613"/>
      <c r="Z218" s="613"/>
      <c r="AA218" s="613"/>
      <c r="AB218" s="613"/>
      <c r="AC218" s="613"/>
      <c r="AD218" s="613"/>
      <c r="AE218" s="613"/>
      <c r="AF218" s="613"/>
      <c r="AG218" s="613"/>
      <c r="AH218" s="613"/>
      <c r="AI218" s="613"/>
      <c r="AJ218" s="613"/>
      <c r="AK218" s="613"/>
      <c r="AL218" s="613"/>
      <c r="AM218" s="613"/>
      <c r="AN218" s="613"/>
      <c r="AO218" s="613"/>
      <c r="AP218" s="613"/>
      <c r="AQ218" s="613"/>
      <c r="AR218" s="613"/>
      <c r="AS218" s="613"/>
      <c r="AT218" s="613"/>
      <c r="AU218" s="613"/>
      <c r="AV218" s="613"/>
      <c r="AW218" s="613"/>
      <c r="AX218" s="613"/>
      <c r="AY218" s="613"/>
      <c r="AZ218" s="613"/>
      <c r="BA218" s="613"/>
      <c r="BB218" s="613"/>
      <c r="BC218" s="613"/>
      <c r="BD218" s="613"/>
      <c r="BE218" s="613"/>
      <c r="BF218" s="613"/>
      <c r="BG218" s="613"/>
      <c r="BH218" s="613"/>
      <c r="BI218" s="613"/>
      <c r="BJ218" s="613"/>
      <c r="BK218" s="613"/>
      <c r="BL218" s="613"/>
      <c r="BM218" s="613"/>
      <c r="BN218" s="613"/>
      <c r="BO218" s="613"/>
      <c r="BP218" s="613"/>
      <c r="BQ218" s="613"/>
      <c r="BR218" s="613"/>
      <c r="BS218" s="613"/>
      <c r="BT218" s="613"/>
      <c r="BU218" s="613"/>
      <c r="BV218" s="613"/>
      <c r="BW218" s="613"/>
      <c r="BX218" s="613"/>
      <c r="BY218" s="613"/>
      <c r="BZ218" s="613"/>
      <c r="CA218" s="613"/>
      <c r="CB218" s="613"/>
      <c r="CC218" s="613"/>
      <c r="CD218" s="613"/>
      <c r="CE218" s="613"/>
      <c r="CF218" s="613"/>
      <c r="CG218" s="613"/>
      <c r="CH218" s="613"/>
      <c r="CI218" s="613"/>
      <c r="CJ218" s="613"/>
      <c r="CK218" s="613"/>
      <c r="CL218" s="613"/>
      <c r="CM218" s="613"/>
      <c r="CN218" s="613"/>
      <c r="CO218" s="613"/>
      <c r="CP218" s="613"/>
      <c r="CQ218" s="613"/>
      <c r="CR218" s="613"/>
      <c r="CS218" s="613"/>
      <c r="CT218" s="613"/>
      <c r="CU218" s="613"/>
      <c r="CV218" s="613"/>
      <c r="CW218" s="613"/>
      <c r="CX218" s="613"/>
      <c r="CY218" s="613"/>
      <c r="CZ218" s="613"/>
      <c r="DA218" s="613"/>
      <c r="DB218" s="613"/>
      <c r="DC218" s="613"/>
      <c r="DD218" s="613"/>
      <c r="DE218" s="613"/>
      <c r="DF218" s="613"/>
      <c r="DG218" s="613"/>
      <c r="DH218" s="613"/>
      <c r="DI218" s="613"/>
      <c r="DJ218" s="613"/>
      <c r="DK218" s="613"/>
      <c r="DL218" s="613"/>
      <c r="DM218" s="613"/>
      <c r="DN218" s="613"/>
      <c r="DO218" s="613"/>
      <c r="DP218" s="613"/>
      <c r="DQ218" s="613"/>
      <c r="DR218" s="613"/>
      <c r="DS218" s="613"/>
      <c r="DT218" s="613"/>
      <c r="DU218" s="613"/>
      <c r="DV218" s="613"/>
      <c r="DW218" s="613"/>
      <c r="DX218" s="613"/>
      <c r="DY218" s="613"/>
      <c r="DZ218" s="613"/>
      <c r="EA218" s="613"/>
      <c r="EB218" s="613"/>
      <c r="EC218" s="613"/>
      <c r="ED218" s="182" t="str">
        <f t="shared" si="3"/>
        <v>xxxxxxxxxxxxxxxxxxxxxxxxxxxxxxxxxxxxxxxxxxxxxxxxxxxxxxxxxxxxxxxxxxxxxxxxxxxxxxxxxxxxxxxxxxxxxxxxxxxxxxxxxxxxxxxxxxxxxxxxxxxxxxxx</v>
      </c>
    </row>
    <row r="219" spans="1:134" x14ac:dyDescent="0.25">
      <c r="A219" s="704">
        <v>5260</v>
      </c>
      <c r="B219" s="240" t="s">
        <v>269</v>
      </c>
      <c r="C219" s="874">
        <f>SUMPRODUCT(SUMIF('Subsidiary Trial Balance Input'!$A:$A,'Subsidiary TB Converter'!$G219:$EC219,'Subsidiary Trial Balance Input'!C:C))</f>
        <v>0</v>
      </c>
      <c r="D219" s="874">
        <f>SUMPRODUCT(SUMIF('Subsidiary Trial Balance Input'!$A:$A,'Subsidiary TB Converter'!$G219:$EC219,'Subsidiary Trial Balance Input'!D:D))</f>
        <v>0</v>
      </c>
      <c r="E219" s="874">
        <f>SUMPRODUCT(SUMIF('Subsidiary Trial Balance Input'!$A:$A,'Subsidiary TB Converter'!$G219:$EC219,'Subsidiary Trial Balance Input'!E:E))</f>
        <v>0</v>
      </c>
      <c r="F219" s="874">
        <f>SUMPRODUCT(SUMIF('Subsidiary Trial Balance Input'!$A:$A,'Subsidiary TB Converter'!$G219:$EC219,'Subsidiary Trial Balance Input'!F:F))</f>
        <v>0</v>
      </c>
      <c r="G219" s="670"/>
      <c r="H219" s="618"/>
      <c r="I219" s="618"/>
      <c r="J219" s="618"/>
      <c r="K219" s="618"/>
      <c r="L219" s="618"/>
      <c r="M219" s="618"/>
      <c r="N219" s="618"/>
      <c r="O219" s="618"/>
      <c r="P219" s="618"/>
      <c r="Q219" s="618"/>
      <c r="R219" s="618"/>
      <c r="S219" s="618"/>
      <c r="T219" s="618"/>
      <c r="U219" s="618"/>
      <c r="V219" s="618"/>
      <c r="W219" s="618"/>
      <c r="X219" s="618"/>
      <c r="Y219" s="618"/>
      <c r="Z219" s="618"/>
      <c r="AA219" s="618"/>
      <c r="AB219" s="618"/>
      <c r="AC219" s="618"/>
      <c r="AD219" s="618"/>
      <c r="AE219" s="618"/>
      <c r="AF219" s="618"/>
      <c r="AG219" s="618"/>
      <c r="AH219" s="618"/>
      <c r="AI219" s="618"/>
      <c r="AJ219" s="618"/>
      <c r="AK219" s="618"/>
      <c r="AL219" s="618"/>
      <c r="AM219" s="618"/>
      <c r="AN219" s="618"/>
      <c r="AO219" s="618"/>
      <c r="AP219" s="618"/>
      <c r="AQ219" s="618"/>
      <c r="AR219" s="618"/>
      <c r="AS219" s="618"/>
      <c r="AT219" s="618"/>
      <c r="AU219" s="618"/>
      <c r="AV219" s="618"/>
      <c r="AW219" s="618"/>
      <c r="AX219" s="618"/>
      <c r="AY219" s="618"/>
      <c r="AZ219" s="618"/>
      <c r="BA219" s="618"/>
      <c r="BB219" s="618"/>
      <c r="BC219" s="618"/>
      <c r="BD219" s="618"/>
      <c r="BE219" s="618"/>
      <c r="BF219" s="618"/>
      <c r="BG219" s="618"/>
      <c r="BH219" s="618"/>
      <c r="BI219" s="618"/>
      <c r="BJ219" s="618"/>
      <c r="BK219" s="618"/>
      <c r="BL219" s="618"/>
      <c r="BM219" s="618"/>
      <c r="BN219" s="618"/>
      <c r="BO219" s="618"/>
      <c r="BP219" s="618"/>
      <c r="BQ219" s="618"/>
      <c r="BR219" s="618"/>
      <c r="BS219" s="618"/>
      <c r="BT219" s="618"/>
      <c r="BU219" s="618"/>
      <c r="BV219" s="618"/>
      <c r="BW219" s="618"/>
      <c r="BX219" s="618"/>
      <c r="BY219" s="618"/>
      <c r="BZ219" s="618"/>
      <c r="CA219" s="618"/>
      <c r="CB219" s="618"/>
      <c r="CC219" s="618"/>
      <c r="CD219" s="618"/>
      <c r="CE219" s="618"/>
      <c r="CF219" s="618"/>
      <c r="CG219" s="618"/>
      <c r="CH219" s="618"/>
      <c r="CI219" s="618"/>
      <c r="CJ219" s="618"/>
      <c r="CK219" s="618"/>
      <c r="CL219" s="618"/>
      <c r="CM219" s="618"/>
      <c r="CN219" s="618"/>
      <c r="CO219" s="618"/>
      <c r="CP219" s="618"/>
      <c r="CQ219" s="618"/>
      <c r="CR219" s="618"/>
      <c r="CS219" s="618"/>
      <c r="CT219" s="618"/>
      <c r="CU219" s="618"/>
      <c r="CV219" s="618"/>
      <c r="CW219" s="618"/>
      <c r="CX219" s="618"/>
      <c r="CY219" s="618"/>
      <c r="CZ219" s="618"/>
      <c r="DA219" s="618"/>
      <c r="DB219" s="618"/>
      <c r="DC219" s="618"/>
      <c r="DD219" s="618"/>
      <c r="DE219" s="618"/>
      <c r="DF219" s="618"/>
      <c r="DG219" s="618"/>
      <c r="DH219" s="618"/>
      <c r="DI219" s="618"/>
      <c r="DJ219" s="618"/>
      <c r="DK219" s="618"/>
      <c r="DL219" s="618"/>
      <c r="DM219" s="618"/>
      <c r="DN219" s="618"/>
      <c r="DO219" s="618"/>
      <c r="DP219" s="618"/>
      <c r="DQ219" s="618"/>
      <c r="DR219" s="618"/>
      <c r="DS219" s="618"/>
      <c r="DT219" s="618"/>
      <c r="DU219" s="618"/>
      <c r="DV219" s="618"/>
      <c r="DW219" s="618"/>
      <c r="DX219" s="618"/>
      <c r="DY219" s="618"/>
      <c r="DZ219" s="618"/>
      <c r="EA219" s="618"/>
      <c r="EB219" s="618"/>
      <c r="EC219" s="618"/>
      <c r="ED219" s="182" t="str">
        <f t="shared" si="3"/>
        <v>xxxxxxxxxxxxxxxxxxxxxxxxxxxxxxxxxxxxxxxxxxxxxxxxxxxxxxxxxxxxxxxxxxxxxxxxxxxxxxxxxxxxxxxxxxxxxxxxxxxxxxxxxxxxxxxxxxxxxxxxxxxxxxxx</v>
      </c>
    </row>
    <row r="220" spans="1:134" x14ac:dyDescent="0.25">
      <c r="A220" s="704">
        <v>5260</v>
      </c>
      <c r="B220" s="1162" t="s">
        <v>270</v>
      </c>
      <c r="C220" s="874">
        <f>SUMPRODUCT(SUMIF('Subsidiary Trial Balance Input'!$A:$A,'Subsidiary TB Converter'!$G220:$EC220,'Subsidiary Trial Balance Input'!C:C))</f>
        <v>0</v>
      </c>
      <c r="D220" s="874">
        <f>SUMPRODUCT(SUMIF('Subsidiary Trial Balance Input'!$A:$A,'Subsidiary TB Converter'!$G220:$EC220,'Subsidiary Trial Balance Input'!D:D))</f>
        <v>0</v>
      </c>
      <c r="E220" s="874">
        <f>SUMPRODUCT(SUMIF('Subsidiary Trial Balance Input'!$A:$A,'Subsidiary TB Converter'!$G220:$EC220,'Subsidiary Trial Balance Input'!E:E))</f>
        <v>0</v>
      </c>
      <c r="F220" s="874">
        <f>SUMPRODUCT(SUMIF('Subsidiary Trial Balance Input'!$A:$A,'Subsidiary TB Converter'!$G220:$EC220,'Subsidiary Trial Balance Input'!F:F))</f>
        <v>0</v>
      </c>
      <c r="G220" s="670"/>
      <c r="H220" s="618"/>
      <c r="I220" s="618"/>
      <c r="J220" s="618"/>
      <c r="K220" s="618"/>
      <c r="L220" s="618"/>
      <c r="M220" s="618"/>
      <c r="N220" s="618"/>
      <c r="O220" s="618"/>
      <c r="P220" s="618"/>
      <c r="Q220" s="618"/>
      <c r="R220" s="618"/>
      <c r="S220" s="618"/>
      <c r="T220" s="618"/>
      <c r="U220" s="618"/>
      <c r="V220" s="618"/>
      <c r="W220" s="618"/>
      <c r="X220" s="618"/>
      <c r="Y220" s="618"/>
      <c r="Z220" s="618"/>
      <c r="AA220" s="618"/>
      <c r="AB220" s="618"/>
      <c r="AC220" s="618"/>
      <c r="AD220" s="618"/>
      <c r="AE220" s="618"/>
      <c r="AF220" s="618"/>
      <c r="AG220" s="618"/>
      <c r="AH220" s="618"/>
      <c r="AI220" s="618"/>
      <c r="AJ220" s="618"/>
      <c r="AK220" s="618"/>
      <c r="AL220" s="618"/>
      <c r="AM220" s="618"/>
      <c r="AN220" s="618"/>
      <c r="AO220" s="618"/>
      <c r="AP220" s="618"/>
      <c r="AQ220" s="618"/>
      <c r="AR220" s="618"/>
      <c r="AS220" s="618"/>
      <c r="AT220" s="618"/>
      <c r="AU220" s="618"/>
      <c r="AV220" s="618"/>
      <c r="AW220" s="618"/>
      <c r="AX220" s="618"/>
      <c r="AY220" s="618"/>
      <c r="AZ220" s="618"/>
      <c r="BA220" s="618"/>
      <c r="BB220" s="618"/>
      <c r="BC220" s="618"/>
      <c r="BD220" s="618"/>
      <c r="BE220" s="618"/>
      <c r="BF220" s="618"/>
      <c r="BG220" s="618"/>
      <c r="BH220" s="618"/>
      <c r="BI220" s="618"/>
      <c r="BJ220" s="618"/>
      <c r="BK220" s="618"/>
      <c r="BL220" s="618"/>
      <c r="BM220" s="618"/>
      <c r="BN220" s="618"/>
      <c r="BO220" s="618"/>
      <c r="BP220" s="618"/>
      <c r="BQ220" s="618"/>
      <c r="BR220" s="618"/>
      <c r="BS220" s="618"/>
      <c r="BT220" s="618"/>
      <c r="BU220" s="618"/>
      <c r="BV220" s="618"/>
      <c r="BW220" s="618"/>
      <c r="BX220" s="618"/>
      <c r="BY220" s="618"/>
      <c r="BZ220" s="618"/>
      <c r="CA220" s="618"/>
      <c r="CB220" s="618"/>
      <c r="CC220" s="618"/>
      <c r="CD220" s="618"/>
      <c r="CE220" s="618"/>
      <c r="CF220" s="618"/>
      <c r="CG220" s="618"/>
      <c r="CH220" s="618"/>
      <c r="CI220" s="618"/>
      <c r="CJ220" s="618"/>
      <c r="CK220" s="618"/>
      <c r="CL220" s="618"/>
      <c r="CM220" s="618"/>
      <c r="CN220" s="618"/>
      <c r="CO220" s="618"/>
      <c r="CP220" s="618"/>
      <c r="CQ220" s="618"/>
      <c r="CR220" s="618"/>
      <c r="CS220" s="618"/>
      <c r="CT220" s="618"/>
      <c r="CU220" s="618"/>
      <c r="CV220" s="618"/>
      <c r="CW220" s="618"/>
      <c r="CX220" s="618"/>
      <c r="CY220" s="618"/>
      <c r="CZ220" s="618"/>
      <c r="DA220" s="618"/>
      <c r="DB220" s="618"/>
      <c r="DC220" s="618"/>
      <c r="DD220" s="618"/>
      <c r="DE220" s="618"/>
      <c r="DF220" s="618"/>
      <c r="DG220" s="618"/>
      <c r="DH220" s="618"/>
      <c r="DI220" s="618"/>
      <c r="DJ220" s="618"/>
      <c r="DK220" s="618"/>
      <c r="DL220" s="618"/>
      <c r="DM220" s="618"/>
      <c r="DN220" s="618"/>
      <c r="DO220" s="618"/>
      <c r="DP220" s="618"/>
      <c r="DQ220" s="618"/>
      <c r="DR220" s="618"/>
      <c r="DS220" s="618"/>
      <c r="DT220" s="618"/>
      <c r="DU220" s="618"/>
      <c r="DV220" s="618"/>
      <c r="DW220" s="618"/>
      <c r="DX220" s="618"/>
      <c r="DY220" s="618"/>
      <c r="DZ220" s="618"/>
      <c r="EA220" s="618"/>
      <c r="EB220" s="618"/>
      <c r="EC220" s="618"/>
      <c r="ED220" s="182" t="str">
        <f t="shared" si="3"/>
        <v>xxxxxxxxxxxxxxxxxxxxxxxxxxxxxxxxxxxxxxxxxxxxxxxxxxxxxxxxxxxxxxxxxxxxxxxxxxxxxxxxxxxxxxxxxxxxxxxxxxxxxxxxxxxxxxxxxxxxxxxxxxxxxxxx</v>
      </c>
    </row>
    <row r="221" spans="1:134" x14ac:dyDescent="0.25">
      <c r="A221" s="704">
        <v>5260</v>
      </c>
      <c r="B221" s="1162" t="s">
        <v>271</v>
      </c>
      <c r="C221" s="874">
        <f>SUMPRODUCT(SUMIF('Subsidiary Trial Balance Input'!$A:$A,'Subsidiary TB Converter'!$G221:$EC221,'Subsidiary Trial Balance Input'!C:C))</f>
        <v>0</v>
      </c>
      <c r="D221" s="874">
        <f>SUMPRODUCT(SUMIF('Subsidiary Trial Balance Input'!$A:$A,'Subsidiary TB Converter'!$G221:$EC221,'Subsidiary Trial Balance Input'!D:D))</f>
        <v>0</v>
      </c>
      <c r="E221" s="874">
        <f>SUMPRODUCT(SUMIF('Subsidiary Trial Balance Input'!$A:$A,'Subsidiary TB Converter'!$G221:$EC221,'Subsidiary Trial Balance Input'!E:E))</f>
        <v>0</v>
      </c>
      <c r="F221" s="874">
        <f>SUMPRODUCT(SUMIF('Subsidiary Trial Balance Input'!$A:$A,'Subsidiary TB Converter'!$G221:$EC221,'Subsidiary Trial Balance Input'!F:F))</f>
        <v>0</v>
      </c>
      <c r="G221" s="670"/>
      <c r="H221" s="618"/>
      <c r="I221" s="618"/>
      <c r="J221" s="618"/>
      <c r="K221" s="618"/>
      <c r="L221" s="618"/>
      <c r="M221" s="618"/>
      <c r="N221" s="618"/>
      <c r="O221" s="618"/>
      <c r="P221" s="618"/>
      <c r="Q221" s="618"/>
      <c r="R221" s="618"/>
      <c r="S221" s="618"/>
      <c r="T221" s="618"/>
      <c r="U221" s="618"/>
      <c r="V221" s="618"/>
      <c r="W221" s="618"/>
      <c r="X221" s="618"/>
      <c r="Y221" s="618"/>
      <c r="Z221" s="618"/>
      <c r="AA221" s="618"/>
      <c r="AB221" s="618"/>
      <c r="AC221" s="618"/>
      <c r="AD221" s="618"/>
      <c r="AE221" s="618"/>
      <c r="AF221" s="618"/>
      <c r="AG221" s="618"/>
      <c r="AH221" s="618"/>
      <c r="AI221" s="618"/>
      <c r="AJ221" s="618"/>
      <c r="AK221" s="618"/>
      <c r="AL221" s="618"/>
      <c r="AM221" s="618"/>
      <c r="AN221" s="618"/>
      <c r="AO221" s="618"/>
      <c r="AP221" s="618"/>
      <c r="AQ221" s="618"/>
      <c r="AR221" s="618"/>
      <c r="AS221" s="618"/>
      <c r="AT221" s="618"/>
      <c r="AU221" s="618"/>
      <c r="AV221" s="618"/>
      <c r="AW221" s="618"/>
      <c r="AX221" s="618"/>
      <c r="AY221" s="618"/>
      <c r="AZ221" s="618"/>
      <c r="BA221" s="618"/>
      <c r="BB221" s="618"/>
      <c r="BC221" s="618"/>
      <c r="BD221" s="618"/>
      <c r="BE221" s="618"/>
      <c r="BF221" s="618"/>
      <c r="BG221" s="618"/>
      <c r="BH221" s="618"/>
      <c r="BI221" s="618"/>
      <c r="BJ221" s="618"/>
      <c r="BK221" s="618"/>
      <c r="BL221" s="618"/>
      <c r="BM221" s="618"/>
      <c r="BN221" s="618"/>
      <c r="BO221" s="618"/>
      <c r="BP221" s="618"/>
      <c r="BQ221" s="618"/>
      <c r="BR221" s="618"/>
      <c r="BS221" s="618"/>
      <c r="BT221" s="618"/>
      <c r="BU221" s="618"/>
      <c r="BV221" s="618"/>
      <c r="BW221" s="618"/>
      <c r="BX221" s="618"/>
      <c r="BY221" s="618"/>
      <c r="BZ221" s="618"/>
      <c r="CA221" s="618"/>
      <c r="CB221" s="618"/>
      <c r="CC221" s="618"/>
      <c r="CD221" s="618"/>
      <c r="CE221" s="618"/>
      <c r="CF221" s="618"/>
      <c r="CG221" s="618"/>
      <c r="CH221" s="618"/>
      <c r="CI221" s="618"/>
      <c r="CJ221" s="618"/>
      <c r="CK221" s="618"/>
      <c r="CL221" s="618"/>
      <c r="CM221" s="618"/>
      <c r="CN221" s="618"/>
      <c r="CO221" s="618"/>
      <c r="CP221" s="618"/>
      <c r="CQ221" s="618"/>
      <c r="CR221" s="618"/>
      <c r="CS221" s="618"/>
      <c r="CT221" s="618"/>
      <c r="CU221" s="618"/>
      <c r="CV221" s="618"/>
      <c r="CW221" s="618"/>
      <c r="CX221" s="618"/>
      <c r="CY221" s="618"/>
      <c r="CZ221" s="618"/>
      <c r="DA221" s="618"/>
      <c r="DB221" s="618"/>
      <c r="DC221" s="618"/>
      <c r="DD221" s="618"/>
      <c r="DE221" s="618"/>
      <c r="DF221" s="618"/>
      <c r="DG221" s="618"/>
      <c r="DH221" s="618"/>
      <c r="DI221" s="618"/>
      <c r="DJ221" s="618"/>
      <c r="DK221" s="618"/>
      <c r="DL221" s="618"/>
      <c r="DM221" s="618"/>
      <c r="DN221" s="618"/>
      <c r="DO221" s="618"/>
      <c r="DP221" s="618"/>
      <c r="DQ221" s="618"/>
      <c r="DR221" s="618"/>
      <c r="DS221" s="618"/>
      <c r="DT221" s="618"/>
      <c r="DU221" s="618"/>
      <c r="DV221" s="618"/>
      <c r="DW221" s="618"/>
      <c r="DX221" s="618"/>
      <c r="DY221" s="618"/>
      <c r="DZ221" s="618"/>
      <c r="EA221" s="618"/>
      <c r="EB221" s="618"/>
      <c r="EC221" s="618"/>
      <c r="ED221" s="182" t="str">
        <f t="shared" si="3"/>
        <v>xxxxxxxxxxxxxxxxxxxxxxxxxxxxxxxxxxxxxxxxxxxxxxxxxxxxxxxxxxxxxxxxxxxxxxxxxxxxxxxxxxxxxxxxxxxxxxxxxxxxxxxxxxxxxxxxxxxxxxxxxxxxxxxx</v>
      </c>
    </row>
    <row r="222" spans="1:134" x14ac:dyDescent="0.25">
      <c r="A222" s="704">
        <v>5260</v>
      </c>
      <c r="B222" s="1162" t="s">
        <v>272</v>
      </c>
      <c r="C222" s="874">
        <f>SUMPRODUCT(SUMIF('Subsidiary Trial Balance Input'!$A:$A,'Subsidiary TB Converter'!$G222:$EC222,'Subsidiary Trial Balance Input'!C:C))</f>
        <v>0</v>
      </c>
      <c r="D222" s="874">
        <f>SUMPRODUCT(SUMIF('Subsidiary Trial Balance Input'!$A:$A,'Subsidiary TB Converter'!$G222:$EC222,'Subsidiary Trial Balance Input'!D:D))</f>
        <v>0</v>
      </c>
      <c r="E222" s="874">
        <f>SUMPRODUCT(SUMIF('Subsidiary Trial Balance Input'!$A:$A,'Subsidiary TB Converter'!$G222:$EC222,'Subsidiary Trial Balance Input'!E:E))</f>
        <v>0</v>
      </c>
      <c r="F222" s="874">
        <f>SUMPRODUCT(SUMIF('Subsidiary Trial Balance Input'!$A:$A,'Subsidiary TB Converter'!$G222:$EC222,'Subsidiary Trial Balance Input'!F:F))</f>
        <v>0</v>
      </c>
      <c r="G222" s="618"/>
      <c r="H222" s="618"/>
      <c r="I222" s="618"/>
      <c r="J222" s="618"/>
      <c r="K222" s="618"/>
      <c r="L222" s="618"/>
      <c r="M222" s="618"/>
      <c r="N222" s="618"/>
      <c r="O222" s="618"/>
      <c r="P222" s="618"/>
      <c r="Q222" s="618"/>
      <c r="R222" s="618"/>
      <c r="S222" s="618"/>
      <c r="T222" s="618"/>
      <c r="U222" s="618"/>
      <c r="V222" s="618"/>
      <c r="W222" s="618"/>
      <c r="X222" s="618"/>
      <c r="Y222" s="618"/>
      <c r="Z222" s="618"/>
      <c r="AA222" s="618"/>
      <c r="AB222" s="618"/>
      <c r="AC222" s="618"/>
      <c r="AD222" s="618"/>
      <c r="AE222" s="618"/>
      <c r="AF222" s="618"/>
      <c r="AG222" s="618"/>
      <c r="AH222" s="618"/>
      <c r="AI222" s="618"/>
      <c r="AJ222" s="618"/>
      <c r="AK222" s="618"/>
      <c r="AL222" s="618"/>
      <c r="AM222" s="618"/>
      <c r="AN222" s="618"/>
      <c r="AO222" s="618"/>
      <c r="AP222" s="618"/>
      <c r="AQ222" s="618"/>
      <c r="AR222" s="618"/>
      <c r="AS222" s="618"/>
      <c r="AT222" s="618"/>
      <c r="AU222" s="618"/>
      <c r="AV222" s="618"/>
      <c r="AW222" s="618"/>
      <c r="AX222" s="618"/>
      <c r="AY222" s="618"/>
      <c r="AZ222" s="618"/>
      <c r="BA222" s="618"/>
      <c r="BB222" s="618"/>
      <c r="BC222" s="618"/>
      <c r="BD222" s="618"/>
      <c r="BE222" s="618"/>
      <c r="BF222" s="618"/>
      <c r="BG222" s="618"/>
      <c r="BH222" s="618"/>
      <c r="BI222" s="618"/>
      <c r="BJ222" s="618"/>
      <c r="BK222" s="618"/>
      <c r="BL222" s="618"/>
      <c r="BM222" s="618"/>
      <c r="BN222" s="618"/>
      <c r="BO222" s="618"/>
      <c r="BP222" s="618"/>
      <c r="BQ222" s="618"/>
      <c r="BR222" s="618"/>
      <c r="BS222" s="618"/>
      <c r="BT222" s="618"/>
      <c r="BU222" s="618"/>
      <c r="BV222" s="618"/>
      <c r="BW222" s="618"/>
      <c r="BX222" s="618"/>
      <c r="BY222" s="618"/>
      <c r="BZ222" s="618"/>
      <c r="CA222" s="618"/>
      <c r="CB222" s="618"/>
      <c r="CC222" s="618"/>
      <c r="CD222" s="618"/>
      <c r="CE222" s="618"/>
      <c r="CF222" s="618"/>
      <c r="CG222" s="618"/>
      <c r="CH222" s="618"/>
      <c r="CI222" s="618"/>
      <c r="CJ222" s="618"/>
      <c r="CK222" s="618"/>
      <c r="CL222" s="618"/>
      <c r="CM222" s="618"/>
      <c r="CN222" s="618"/>
      <c r="CO222" s="618"/>
      <c r="CP222" s="618"/>
      <c r="CQ222" s="618"/>
      <c r="CR222" s="618"/>
      <c r="CS222" s="618"/>
      <c r="CT222" s="618"/>
      <c r="CU222" s="618"/>
      <c r="CV222" s="618"/>
      <c r="CW222" s="618"/>
      <c r="CX222" s="618"/>
      <c r="CY222" s="618"/>
      <c r="CZ222" s="618"/>
      <c r="DA222" s="618"/>
      <c r="DB222" s="618"/>
      <c r="DC222" s="618"/>
      <c r="DD222" s="618"/>
      <c r="DE222" s="618"/>
      <c r="DF222" s="618"/>
      <c r="DG222" s="618"/>
      <c r="DH222" s="618"/>
      <c r="DI222" s="618"/>
      <c r="DJ222" s="618"/>
      <c r="DK222" s="618"/>
      <c r="DL222" s="618"/>
      <c r="DM222" s="618"/>
      <c r="DN222" s="618"/>
      <c r="DO222" s="618"/>
      <c r="DP222" s="618"/>
      <c r="DQ222" s="618"/>
      <c r="DR222" s="618"/>
      <c r="DS222" s="618"/>
      <c r="DT222" s="618"/>
      <c r="DU222" s="618"/>
      <c r="DV222" s="618"/>
      <c r="DW222" s="618"/>
      <c r="DX222" s="618"/>
      <c r="DY222" s="618"/>
      <c r="DZ222" s="618"/>
      <c r="EA222" s="618"/>
      <c r="EB222" s="618"/>
      <c r="EC222" s="618"/>
      <c r="ED222" s="182" t="str">
        <f t="shared" si="3"/>
        <v>xxxxxxxxxxxxxxxxxxxxxxxxxxxxxxxxxxxxxxxxxxxxxxxxxxxxxxxxxxxxxxxxxxxxxxxxxxxxxxxxxxxxxxxxxxxxxxxxxxxxxxxxxxxxxxxxxxxxxxxxxxxxxxxx</v>
      </c>
    </row>
    <row r="223" spans="1:134" x14ac:dyDescent="0.25">
      <c r="A223" s="704">
        <v>5260</v>
      </c>
      <c r="B223" s="1162" t="s">
        <v>273</v>
      </c>
      <c r="C223" s="874">
        <f>SUMPRODUCT(SUMIF('Subsidiary Trial Balance Input'!$A:$A,'Subsidiary TB Converter'!$G223:$EC223,'Subsidiary Trial Balance Input'!C:C))</f>
        <v>0</v>
      </c>
      <c r="D223" s="874">
        <f>SUMPRODUCT(SUMIF('Subsidiary Trial Balance Input'!$A:$A,'Subsidiary TB Converter'!$G223:$EC223,'Subsidiary Trial Balance Input'!D:D))</f>
        <v>0</v>
      </c>
      <c r="E223" s="874">
        <f>SUMPRODUCT(SUMIF('Subsidiary Trial Balance Input'!$A:$A,'Subsidiary TB Converter'!$G223:$EC223,'Subsidiary Trial Balance Input'!E:E))</f>
        <v>0</v>
      </c>
      <c r="F223" s="874">
        <f>SUMPRODUCT(SUMIF('Subsidiary Trial Balance Input'!$A:$A,'Subsidiary TB Converter'!$G223:$EC223,'Subsidiary Trial Balance Input'!F:F))</f>
        <v>0</v>
      </c>
      <c r="G223" s="618"/>
      <c r="H223" s="618"/>
      <c r="I223" s="618"/>
      <c r="J223" s="618"/>
      <c r="K223" s="618"/>
      <c r="L223" s="618"/>
      <c r="M223" s="618"/>
      <c r="N223" s="618"/>
      <c r="O223" s="618"/>
      <c r="P223" s="618"/>
      <c r="Q223" s="618"/>
      <c r="R223" s="618"/>
      <c r="S223" s="618"/>
      <c r="T223" s="618"/>
      <c r="U223" s="618"/>
      <c r="V223" s="618"/>
      <c r="W223" s="618"/>
      <c r="X223" s="618"/>
      <c r="Y223" s="618"/>
      <c r="Z223" s="618"/>
      <c r="AA223" s="618"/>
      <c r="AB223" s="618"/>
      <c r="AC223" s="618"/>
      <c r="AD223" s="618"/>
      <c r="AE223" s="618"/>
      <c r="AF223" s="618"/>
      <c r="AG223" s="618"/>
      <c r="AH223" s="618"/>
      <c r="AI223" s="618"/>
      <c r="AJ223" s="618"/>
      <c r="AK223" s="618"/>
      <c r="AL223" s="618"/>
      <c r="AM223" s="618"/>
      <c r="AN223" s="618"/>
      <c r="AO223" s="618"/>
      <c r="AP223" s="618"/>
      <c r="AQ223" s="618"/>
      <c r="AR223" s="618"/>
      <c r="AS223" s="618"/>
      <c r="AT223" s="618"/>
      <c r="AU223" s="618"/>
      <c r="AV223" s="618"/>
      <c r="AW223" s="618"/>
      <c r="AX223" s="618"/>
      <c r="AY223" s="618"/>
      <c r="AZ223" s="618"/>
      <c r="BA223" s="618"/>
      <c r="BB223" s="618"/>
      <c r="BC223" s="618"/>
      <c r="BD223" s="618"/>
      <c r="BE223" s="618"/>
      <c r="BF223" s="618"/>
      <c r="BG223" s="618"/>
      <c r="BH223" s="618"/>
      <c r="BI223" s="618"/>
      <c r="BJ223" s="618"/>
      <c r="BK223" s="618"/>
      <c r="BL223" s="618"/>
      <c r="BM223" s="618"/>
      <c r="BN223" s="618"/>
      <c r="BO223" s="618"/>
      <c r="BP223" s="618"/>
      <c r="BQ223" s="618"/>
      <c r="BR223" s="618"/>
      <c r="BS223" s="618"/>
      <c r="BT223" s="618"/>
      <c r="BU223" s="618"/>
      <c r="BV223" s="618"/>
      <c r="BW223" s="618"/>
      <c r="BX223" s="618"/>
      <c r="BY223" s="618"/>
      <c r="BZ223" s="618"/>
      <c r="CA223" s="618"/>
      <c r="CB223" s="618"/>
      <c r="CC223" s="618"/>
      <c r="CD223" s="618"/>
      <c r="CE223" s="618"/>
      <c r="CF223" s="618"/>
      <c r="CG223" s="618"/>
      <c r="CH223" s="618"/>
      <c r="CI223" s="618"/>
      <c r="CJ223" s="618"/>
      <c r="CK223" s="618"/>
      <c r="CL223" s="618"/>
      <c r="CM223" s="618"/>
      <c r="CN223" s="618"/>
      <c r="CO223" s="618"/>
      <c r="CP223" s="618"/>
      <c r="CQ223" s="618"/>
      <c r="CR223" s="618"/>
      <c r="CS223" s="618"/>
      <c r="CT223" s="618"/>
      <c r="CU223" s="618"/>
      <c r="CV223" s="618"/>
      <c r="CW223" s="618"/>
      <c r="CX223" s="618"/>
      <c r="CY223" s="618"/>
      <c r="CZ223" s="618"/>
      <c r="DA223" s="618"/>
      <c r="DB223" s="618"/>
      <c r="DC223" s="618"/>
      <c r="DD223" s="618"/>
      <c r="DE223" s="618"/>
      <c r="DF223" s="618"/>
      <c r="DG223" s="618"/>
      <c r="DH223" s="618"/>
      <c r="DI223" s="618"/>
      <c r="DJ223" s="618"/>
      <c r="DK223" s="618"/>
      <c r="DL223" s="618"/>
      <c r="DM223" s="618"/>
      <c r="DN223" s="618"/>
      <c r="DO223" s="618"/>
      <c r="DP223" s="618"/>
      <c r="DQ223" s="618"/>
      <c r="DR223" s="618"/>
      <c r="DS223" s="618"/>
      <c r="DT223" s="618"/>
      <c r="DU223" s="618"/>
      <c r="DV223" s="618"/>
      <c r="DW223" s="618"/>
      <c r="DX223" s="618"/>
      <c r="DY223" s="618"/>
      <c r="DZ223" s="618"/>
      <c r="EA223" s="618"/>
      <c r="EB223" s="618"/>
      <c r="EC223" s="618"/>
      <c r="ED223" s="182" t="str">
        <f t="shared" si="3"/>
        <v>xxxxxxxxxxxxxxxxxxxxxxxxxxxxxxxxxxxxxxxxxxxxxxxxxxxxxxxxxxxxxxxxxxxxxxxxxxxxxxxxxxxxxxxxxxxxxxxxxxxxxxxxxxxxxxxxxxxxxxxxxxxxxxxx</v>
      </c>
    </row>
    <row r="224" spans="1:134" x14ac:dyDescent="0.25">
      <c r="A224" s="704">
        <v>5260</v>
      </c>
      <c r="B224" s="1162" t="s">
        <v>273</v>
      </c>
      <c r="C224" s="874">
        <f>SUMPRODUCT(SUMIF('Subsidiary Trial Balance Input'!$A:$A,'Subsidiary TB Converter'!$G224:$EC224,'Subsidiary Trial Balance Input'!C:C))</f>
        <v>0</v>
      </c>
      <c r="D224" s="874">
        <f>SUMPRODUCT(SUMIF('Subsidiary Trial Balance Input'!$A:$A,'Subsidiary TB Converter'!$G224:$EC224,'Subsidiary Trial Balance Input'!D:D))</f>
        <v>0</v>
      </c>
      <c r="E224" s="874">
        <f>SUMPRODUCT(SUMIF('Subsidiary Trial Balance Input'!$A:$A,'Subsidiary TB Converter'!$G224:$EC224,'Subsidiary Trial Balance Input'!E:E))</f>
        <v>0</v>
      </c>
      <c r="F224" s="874">
        <f>SUMPRODUCT(SUMIF('Subsidiary Trial Balance Input'!$A:$A,'Subsidiary TB Converter'!$G224:$EC224,'Subsidiary Trial Balance Input'!F:F))</f>
        <v>0</v>
      </c>
      <c r="G224" s="618"/>
      <c r="H224" s="618"/>
      <c r="I224" s="618"/>
      <c r="J224" s="618"/>
      <c r="K224" s="618"/>
      <c r="L224" s="618"/>
      <c r="M224" s="618"/>
      <c r="N224" s="618"/>
      <c r="O224" s="618"/>
      <c r="P224" s="618"/>
      <c r="Q224" s="618"/>
      <c r="R224" s="618"/>
      <c r="S224" s="618"/>
      <c r="T224" s="618"/>
      <c r="U224" s="618"/>
      <c r="V224" s="618"/>
      <c r="W224" s="618"/>
      <c r="X224" s="618"/>
      <c r="Y224" s="618"/>
      <c r="Z224" s="618"/>
      <c r="AA224" s="618"/>
      <c r="AB224" s="618"/>
      <c r="AC224" s="618"/>
      <c r="AD224" s="618"/>
      <c r="AE224" s="618"/>
      <c r="AF224" s="618"/>
      <c r="AG224" s="618"/>
      <c r="AH224" s="618"/>
      <c r="AI224" s="618"/>
      <c r="AJ224" s="618"/>
      <c r="AK224" s="618"/>
      <c r="AL224" s="618"/>
      <c r="AM224" s="618"/>
      <c r="AN224" s="618"/>
      <c r="AO224" s="618"/>
      <c r="AP224" s="618"/>
      <c r="AQ224" s="618"/>
      <c r="AR224" s="618"/>
      <c r="AS224" s="618"/>
      <c r="AT224" s="618"/>
      <c r="AU224" s="618"/>
      <c r="AV224" s="618"/>
      <c r="AW224" s="618"/>
      <c r="AX224" s="618"/>
      <c r="AY224" s="618"/>
      <c r="AZ224" s="618"/>
      <c r="BA224" s="618"/>
      <c r="BB224" s="618"/>
      <c r="BC224" s="618"/>
      <c r="BD224" s="618"/>
      <c r="BE224" s="618"/>
      <c r="BF224" s="618"/>
      <c r="BG224" s="618"/>
      <c r="BH224" s="618"/>
      <c r="BI224" s="618"/>
      <c r="BJ224" s="618"/>
      <c r="BK224" s="618"/>
      <c r="BL224" s="618"/>
      <c r="BM224" s="618"/>
      <c r="BN224" s="618"/>
      <c r="BO224" s="618"/>
      <c r="BP224" s="618"/>
      <c r="BQ224" s="618"/>
      <c r="BR224" s="618"/>
      <c r="BS224" s="618"/>
      <c r="BT224" s="618"/>
      <c r="BU224" s="618"/>
      <c r="BV224" s="618"/>
      <c r="BW224" s="618"/>
      <c r="BX224" s="618"/>
      <c r="BY224" s="618"/>
      <c r="BZ224" s="618"/>
      <c r="CA224" s="618"/>
      <c r="CB224" s="618"/>
      <c r="CC224" s="618"/>
      <c r="CD224" s="618"/>
      <c r="CE224" s="618"/>
      <c r="CF224" s="618"/>
      <c r="CG224" s="618"/>
      <c r="CH224" s="618"/>
      <c r="CI224" s="618"/>
      <c r="CJ224" s="618"/>
      <c r="CK224" s="618"/>
      <c r="CL224" s="618"/>
      <c r="CM224" s="618"/>
      <c r="CN224" s="618"/>
      <c r="CO224" s="618"/>
      <c r="CP224" s="618"/>
      <c r="CQ224" s="618"/>
      <c r="CR224" s="618"/>
      <c r="CS224" s="618"/>
      <c r="CT224" s="618"/>
      <c r="CU224" s="618"/>
      <c r="CV224" s="618"/>
      <c r="CW224" s="618"/>
      <c r="CX224" s="618"/>
      <c r="CY224" s="618"/>
      <c r="CZ224" s="618"/>
      <c r="DA224" s="618"/>
      <c r="DB224" s="618"/>
      <c r="DC224" s="618"/>
      <c r="DD224" s="618"/>
      <c r="DE224" s="618"/>
      <c r="DF224" s="618"/>
      <c r="DG224" s="618"/>
      <c r="DH224" s="618"/>
      <c r="DI224" s="618"/>
      <c r="DJ224" s="618"/>
      <c r="DK224" s="618"/>
      <c r="DL224" s="618"/>
      <c r="DM224" s="618"/>
      <c r="DN224" s="618"/>
      <c r="DO224" s="618"/>
      <c r="DP224" s="618"/>
      <c r="DQ224" s="618"/>
      <c r="DR224" s="618"/>
      <c r="DS224" s="618"/>
      <c r="DT224" s="618"/>
      <c r="DU224" s="618"/>
      <c r="DV224" s="618"/>
      <c r="DW224" s="618"/>
      <c r="DX224" s="618"/>
      <c r="DY224" s="618"/>
      <c r="DZ224" s="618"/>
      <c r="EA224" s="618"/>
      <c r="EB224" s="618"/>
      <c r="EC224" s="618"/>
      <c r="ED224" s="182" t="str">
        <f t="shared" si="3"/>
        <v>xxxxxxxxxxxxxxxxxxxxxxxxxxxxxxxxxxxxxxxxxxxxxxxxxxxxxxxxxxxxxxxxxxxxxxxxxxxxxxxxxxxxxxxxxxxxxxxxxxxxxxxxxxxxxxxxxxxxxxxxxxxxxxxx</v>
      </c>
    </row>
    <row r="225" spans="1:134" x14ac:dyDescent="0.25">
      <c r="A225" s="704">
        <v>5260</v>
      </c>
      <c r="B225" s="1162" t="s">
        <v>273</v>
      </c>
      <c r="C225" s="874">
        <f>SUMPRODUCT(SUMIF('Subsidiary Trial Balance Input'!$A:$A,'Subsidiary TB Converter'!$G225:$EC225,'Subsidiary Trial Balance Input'!C:C))</f>
        <v>0</v>
      </c>
      <c r="D225" s="874">
        <f>SUMPRODUCT(SUMIF('Subsidiary Trial Balance Input'!$A:$A,'Subsidiary TB Converter'!$G225:$EC225,'Subsidiary Trial Balance Input'!D:D))</f>
        <v>0</v>
      </c>
      <c r="E225" s="874">
        <f>SUMPRODUCT(SUMIF('Subsidiary Trial Balance Input'!$A:$A,'Subsidiary TB Converter'!$G225:$EC225,'Subsidiary Trial Balance Input'!E:E))</f>
        <v>0</v>
      </c>
      <c r="F225" s="874">
        <f>SUMPRODUCT(SUMIF('Subsidiary Trial Balance Input'!$A:$A,'Subsidiary TB Converter'!$G225:$EC225,'Subsidiary Trial Balance Input'!F:F))</f>
        <v>0</v>
      </c>
      <c r="G225" s="618"/>
      <c r="H225" s="618"/>
      <c r="I225" s="618"/>
      <c r="J225" s="618"/>
      <c r="K225" s="618"/>
      <c r="L225" s="618"/>
      <c r="M225" s="618"/>
      <c r="N225" s="618"/>
      <c r="O225" s="618"/>
      <c r="P225" s="618"/>
      <c r="Q225" s="618"/>
      <c r="R225" s="618"/>
      <c r="S225" s="618"/>
      <c r="T225" s="618"/>
      <c r="U225" s="618"/>
      <c r="V225" s="618"/>
      <c r="W225" s="618"/>
      <c r="X225" s="618"/>
      <c r="Y225" s="618"/>
      <c r="Z225" s="618"/>
      <c r="AA225" s="618"/>
      <c r="AB225" s="618"/>
      <c r="AC225" s="618"/>
      <c r="AD225" s="618"/>
      <c r="AE225" s="618"/>
      <c r="AF225" s="618"/>
      <c r="AG225" s="618"/>
      <c r="AH225" s="618"/>
      <c r="AI225" s="618"/>
      <c r="AJ225" s="618"/>
      <c r="AK225" s="618"/>
      <c r="AL225" s="618"/>
      <c r="AM225" s="618"/>
      <c r="AN225" s="618"/>
      <c r="AO225" s="618"/>
      <c r="AP225" s="618"/>
      <c r="AQ225" s="618"/>
      <c r="AR225" s="618"/>
      <c r="AS225" s="618"/>
      <c r="AT225" s="618"/>
      <c r="AU225" s="618"/>
      <c r="AV225" s="618"/>
      <c r="AW225" s="618"/>
      <c r="AX225" s="618"/>
      <c r="AY225" s="618"/>
      <c r="AZ225" s="618"/>
      <c r="BA225" s="618"/>
      <c r="BB225" s="618"/>
      <c r="BC225" s="618"/>
      <c r="BD225" s="618"/>
      <c r="BE225" s="618"/>
      <c r="BF225" s="618"/>
      <c r="BG225" s="618"/>
      <c r="BH225" s="618"/>
      <c r="BI225" s="618"/>
      <c r="BJ225" s="618"/>
      <c r="BK225" s="618"/>
      <c r="BL225" s="618"/>
      <c r="BM225" s="618"/>
      <c r="BN225" s="618"/>
      <c r="BO225" s="618"/>
      <c r="BP225" s="618"/>
      <c r="BQ225" s="618"/>
      <c r="BR225" s="618"/>
      <c r="BS225" s="618"/>
      <c r="BT225" s="618"/>
      <c r="BU225" s="618"/>
      <c r="BV225" s="618"/>
      <c r="BW225" s="618"/>
      <c r="BX225" s="618"/>
      <c r="BY225" s="618"/>
      <c r="BZ225" s="618"/>
      <c r="CA225" s="618"/>
      <c r="CB225" s="618"/>
      <c r="CC225" s="618"/>
      <c r="CD225" s="618"/>
      <c r="CE225" s="618"/>
      <c r="CF225" s="618"/>
      <c r="CG225" s="618"/>
      <c r="CH225" s="618"/>
      <c r="CI225" s="618"/>
      <c r="CJ225" s="618"/>
      <c r="CK225" s="618"/>
      <c r="CL225" s="618"/>
      <c r="CM225" s="618"/>
      <c r="CN225" s="618"/>
      <c r="CO225" s="618"/>
      <c r="CP225" s="618"/>
      <c r="CQ225" s="618"/>
      <c r="CR225" s="618"/>
      <c r="CS225" s="618"/>
      <c r="CT225" s="618"/>
      <c r="CU225" s="618"/>
      <c r="CV225" s="618"/>
      <c r="CW225" s="618"/>
      <c r="CX225" s="618"/>
      <c r="CY225" s="618"/>
      <c r="CZ225" s="618"/>
      <c r="DA225" s="618"/>
      <c r="DB225" s="618"/>
      <c r="DC225" s="618"/>
      <c r="DD225" s="618"/>
      <c r="DE225" s="618"/>
      <c r="DF225" s="618"/>
      <c r="DG225" s="618"/>
      <c r="DH225" s="618"/>
      <c r="DI225" s="618"/>
      <c r="DJ225" s="618"/>
      <c r="DK225" s="618"/>
      <c r="DL225" s="618"/>
      <c r="DM225" s="618"/>
      <c r="DN225" s="618"/>
      <c r="DO225" s="618"/>
      <c r="DP225" s="618"/>
      <c r="DQ225" s="618"/>
      <c r="DR225" s="618"/>
      <c r="DS225" s="618"/>
      <c r="DT225" s="618"/>
      <c r="DU225" s="618"/>
      <c r="DV225" s="618"/>
      <c r="DW225" s="618"/>
      <c r="DX225" s="618"/>
      <c r="DY225" s="618"/>
      <c r="DZ225" s="618"/>
      <c r="EA225" s="618"/>
      <c r="EB225" s="618"/>
      <c r="EC225" s="618"/>
      <c r="ED225" s="182" t="str">
        <f t="shared" si="3"/>
        <v>xxxxxxxxxxxxxxxxxxxxxxxxxxxxxxxxxxxxxxxxxxxxxxxxxxxxxxxxxxxxxxxxxxxxxxxxxxxxxxxxxxxxxxxxxxxxxxxxxxxxxxxxxxxxxxxxxxxxxxxxxxxxxxxx</v>
      </c>
    </row>
    <row r="226" spans="1:134" x14ac:dyDescent="0.25">
      <c r="A226" s="704">
        <v>5260</v>
      </c>
      <c r="B226" s="1162" t="s">
        <v>273</v>
      </c>
      <c r="C226" s="874">
        <f>SUMPRODUCT(SUMIF('Subsidiary Trial Balance Input'!$A:$A,'Subsidiary TB Converter'!$G226:$EC226,'Subsidiary Trial Balance Input'!C:C))</f>
        <v>0</v>
      </c>
      <c r="D226" s="874">
        <f>SUMPRODUCT(SUMIF('Subsidiary Trial Balance Input'!$A:$A,'Subsidiary TB Converter'!$G226:$EC226,'Subsidiary Trial Balance Input'!D:D))</f>
        <v>0</v>
      </c>
      <c r="E226" s="874">
        <f>SUMPRODUCT(SUMIF('Subsidiary Trial Balance Input'!$A:$A,'Subsidiary TB Converter'!$G226:$EC226,'Subsidiary Trial Balance Input'!E:E))</f>
        <v>0</v>
      </c>
      <c r="F226" s="874">
        <f>SUMPRODUCT(SUMIF('Subsidiary Trial Balance Input'!$A:$A,'Subsidiary TB Converter'!$G226:$EC226,'Subsidiary Trial Balance Input'!F:F))</f>
        <v>0</v>
      </c>
      <c r="G226" s="618"/>
      <c r="H226" s="618"/>
      <c r="I226" s="618"/>
      <c r="J226" s="618"/>
      <c r="K226" s="618"/>
      <c r="L226" s="618"/>
      <c r="M226" s="618"/>
      <c r="N226" s="618"/>
      <c r="O226" s="618"/>
      <c r="P226" s="618"/>
      <c r="Q226" s="618"/>
      <c r="R226" s="618"/>
      <c r="S226" s="618"/>
      <c r="T226" s="618"/>
      <c r="U226" s="618"/>
      <c r="V226" s="618"/>
      <c r="W226" s="618"/>
      <c r="X226" s="618"/>
      <c r="Y226" s="618"/>
      <c r="Z226" s="618"/>
      <c r="AA226" s="618"/>
      <c r="AB226" s="618"/>
      <c r="AC226" s="618"/>
      <c r="AD226" s="618"/>
      <c r="AE226" s="618"/>
      <c r="AF226" s="618"/>
      <c r="AG226" s="618"/>
      <c r="AH226" s="618"/>
      <c r="AI226" s="618"/>
      <c r="AJ226" s="618"/>
      <c r="AK226" s="618"/>
      <c r="AL226" s="618"/>
      <c r="AM226" s="618"/>
      <c r="AN226" s="618"/>
      <c r="AO226" s="618"/>
      <c r="AP226" s="618"/>
      <c r="AQ226" s="618"/>
      <c r="AR226" s="618"/>
      <c r="AS226" s="618"/>
      <c r="AT226" s="618"/>
      <c r="AU226" s="618"/>
      <c r="AV226" s="618"/>
      <c r="AW226" s="618"/>
      <c r="AX226" s="618"/>
      <c r="AY226" s="618"/>
      <c r="AZ226" s="618"/>
      <c r="BA226" s="618"/>
      <c r="BB226" s="618"/>
      <c r="BC226" s="618"/>
      <c r="BD226" s="618"/>
      <c r="BE226" s="618"/>
      <c r="BF226" s="618"/>
      <c r="BG226" s="618"/>
      <c r="BH226" s="618"/>
      <c r="BI226" s="618"/>
      <c r="BJ226" s="618"/>
      <c r="BK226" s="618"/>
      <c r="BL226" s="618"/>
      <c r="BM226" s="618"/>
      <c r="BN226" s="618"/>
      <c r="BO226" s="618"/>
      <c r="BP226" s="618"/>
      <c r="BQ226" s="618"/>
      <c r="BR226" s="618"/>
      <c r="BS226" s="618"/>
      <c r="BT226" s="618"/>
      <c r="BU226" s="618"/>
      <c r="BV226" s="618"/>
      <c r="BW226" s="618"/>
      <c r="BX226" s="618"/>
      <c r="BY226" s="618"/>
      <c r="BZ226" s="618"/>
      <c r="CA226" s="618"/>
      <c r="CB226" s="618"/>
      <c r="CC226" s="618"/>
      <c r="CD226" s="618"/>
      <c r="CE226" s="618"/>
      <c r="CF226" s="618"/>
      <c r="CG226" s="618"/>
      <c r="CH226" s="618"/>
      <c r="CI226" s="618"/>
      <c r="CJ226" s="618"/>
      <c r="CK226" s="618"/>
      <c r="CL226" s="618"/>
      <c r="CM226" s="618"/>
      <c r="CN226" s="618"/>
      <c r="CO226" s="618"/>
      <c r="CP226" s="618"/>
      <c r="CQ226" s="618"/>
      <c r="CR226" s="618"/>
      <c r="CS226" s="618"/>
      <c r="CT226" s="618"/>
      <c r="CU226" s="618"/>
      <c r="CV226" s="618"/>
      <c r="CW226" s="618"/>
      <c r="CX226" s="618"/>
      <c r="CY226" s="618"/>
      <c r="CZ226" s="618"/>
      <c r="DA226" s="618"/>
      <c r="DB226" s="618"/>
      <c r="DC226" s="618"/>
      <c r="DD226" s="618"/>
      <c r="DE226" s="618"/>
      <c r="DF226" s="618"/>
      <c r="DG226" s="618"/>
      <c r="DH226" s="618"/>
      <c r="DI226" s="618"/>
      <c r="DJ226" s="618"/>
      <c r="DK226" s="618"/>
      <c r="DL226" s="618"/>
      <c r="DM226" s="618"/>
      <c r="DN226" s="618"/>
      <c r="DO226" s="618"/>
      <c r="DP226" s="618"/>
      <c r="DQ226" s="618"/>
      <c r="DR226" s="618"/>
      <c r="DS226" s="618"/>
      <c r="DT226" s="618"/>
      <c r="DU226" s="618"/>
      <c r="DV226" s="618"/>
      <c r="DW226" s="618"/>
      <c r="DX226" s="618"/>
      <c r="DY226" s="618"/>
      <c r="DZ226" s="618"/>
      <c r="EA226" s="618"/>
      <c r="EB226" s="618"/>
      <c r="EC226" s="618"/>
      <c r="ED226" s="182" t="str">
        <f t="shared" si="3"/>
        <v>xxxxxxxxxxxxxxxxxxxxxxxxxxxxxxxxxxxxxxxxxxxxxxxxxxxxxxxxxxxxxxxxxxxxxxxxxxxxxxxxxxxxxxxxxxxxxxxxxxxxxxxxxxxxxxxxxxxxxxxxxxxxxxxx</v>
      </c>
    </row>
    <row r="227" spans="1:134" x14ac:dyDescent="0.25">
      <c r="A227" s="704">
        <v>5260</v>
      </c>
      <c r="B227" s="1162" t="s">
        <v>273</v>
      </c>
      <c r="C227" s="874">
        <f>SUMPRODUCT(SUMIF('Subsidiary Trial Balance Input'!$A:$A,'Subsidiary TB Converter'!$G227:$EC227,'Subsidiary Trial Balance Input'!C:C))</f>
        <v>0</v>
      </c>
      <c r="D227" s="874">
        <f>SUMPRODUCT(SUMIF('Subsidiary Trial Balance Input'!$A:$A,'Subsidiary TB Converter'!$G227:$EC227,'Subsidiary Trial Balance Input'!D:D))</f>
        <v>0</v>
      </c>
      <c r="E227" s="874">
        <f>SUMPRODUCT(SUMIF('Subsidiary Trial Balance Input'!$A:$A,'Subsidiary TB Converter'!$G227:$EC227,'Subsidiary Trial Balance Input'!E:E))</f>
        <v>0</v>
      </c>
      <c r="F227" s="874">
        <f>SUMPRODUCT(SUMIF('Subsidiary Trial Balance Input'!$A:$A,'Subsidiary TB Converter'!$G227:$EC227,'Subsidiary Trial Balance Input'!F:F))</f>
        <v>0</v>
      </c>
      <c r="G227" s="618"/>
      <c r="H227" s="618"/>
      <c r="I227" s="618"/>
      <c r="J227" s="618"/>
      <c r="K227" s="618"/>
      <c r="L227" s="618"/>
      <c r="M227" s="618"/>
      <c r="N227" s="618"/>
      <c r="O227" s="618"/>
      <c r="P227" s="618"/>
      <c r="Q227" s="618"/>
      <c r="R227" s="618"/>
      <c r="S227" s="618"/>
      <c r="T227" s="618"/>
      <c r="U227" s="618"/>
      <c r="V227" s="618"/>
      <c r="W227" s="618"/>
      <c r="X227" s="618"/>
      <c r="Y227" s="618"/>
      <c r="Z227" s="618"/>
      <c r="AA227" s="618"/>
      <c r="AB227" s="618"/>
      <c r="AC227" s="618"/>
      <c r="AD227" s="618"/>
      <c r="AE227" s="618"/>
      <c r="AF227" s="618"/>
      <c r="AG227" s="618"/>
      <c r="AH227" s="618"/>
      <c r="AI227" s="618"/>
      <c r="AJ227" s="618"/>
      <c r="AK227" s="618"/>
      <c r="AL227" s="618"/>
      <c r="AM227" s="618"/>
      <c r="AN227" s="618"/>
      <c r="AO227" s="618"/>
      <c r="AP227" s="618"/>
      <c r="AQ227" s="618"/>
      <c r="AR227" s="618"/>
      <c r="AS227" s="618"/>
      <c r="AT227" s="618"/>
      <c r="AU227" s="618"/>
      <c r="AV227" s="618"/>
      <c r="AW227" s="618"/>
      <c r="AX227" s="618"/>
      <c r="AY227" s="618"/>
      <c r="AZ227" s="618"/>
      <c r="BA227" s="618"/>
      <c r="BB227" s="618"/>
      <c r="BC227" s="618"/>
      <c r="BD227" s="618"/>
      <c r="BE227" s="618"/>
      <c r="BF227" s="618"/>
      <c r="BG227" s="618"/>
      <c r="BH227" s="618"/>
      <c r="BI227" s="618"/>
      <c r="BJ227" s="618"/>
      <c r="BK227" s="618"/>
      <c r="BL227" s="618"/>
      <c r="BM227" s="618"/>
      <c r="BN227" s="618"/>
      <c r="BO227" s="618"/>
      <c r="BP227" s="618"/>
      <c r="BQ227" s="618"/>
      <c r="BR227" s="618"/>
      <c r="BS227" s="618"/>
      <c r="BT227" s="618"/>
      <c r="BU227" s="618"/>
      <c r="BV227" s="618"/>
      <c r="BW227" s="618"/>
      <c r="BX227" s="618"/>
      <c r="BY227" s="618"/>
      <c r="BZ227" s="618"/>
      <c r="CA227" s="618"/>
      <c r="CB227" s="618"/>
      <c r="CC227" s="618"/>
      <c r="CD227" s="618"/>
      <c r="CE227" s="618"/>
      <c r="CF227" s="618"/>
      <c r="CG227" s="618"/>
      <c r="CH227" s="618"/>
      <c r="CI227" s="618"/>
      <c r="CJ227" s="618"/>
      <c r="CK227" s="618"/>
      <c r="CL227" s="618"/>
      <c r="CM227" s="618"/>
      <c r="CN227" s="618"/>
      <c r="CO227" s="618"/>
      <c r="CP227" s="618"/>
      <c r="CQ227" s="618"/>
      <c r="CR227" s="618"/>
      <c r="CS227" s="618"/>
      <c r="CT227" s="618"/>
      <c r="CU227" s="618"/>
      <c r="CV227" s="618"/>
      <c r="CW227" s="618"/>
      <c r="CX227" s="618"/>
      <c r="CY227" s="618"/>
      <c r="CZ227" s="618"/>
      <c r="DA227" s="618"/>
      <c r="DB227" s="618"/>
      <c r="DC227" s="618"/>
      <c r="DD227" s="618"/>
      <c r="DE227" s="618"/>
      <c r="DF227" s="618"/>
      <c r="DG227" s="618"/>
      <c r="DH227" s="618"/>
      <c r="DI227" s="618"/>
      <c r="DJ227" s="618"/>
      <c r="DK227" s="618"/>
      <c r="DL227" s="618"/>
      <c r="DM227" s="618"/>
      <c r="DN227" s="618"/>
      <c r="DO227" s="618"/>
      <c r="DP227" s="618"/>
      <c r="DQ227" s="618"/>
      <c r="DR227" s="618"/>
      <c r="DS227" s="618"/>
      <c r="DT227" s="618"/>
      <c r="DU227" s="618"/>
      <c r="DV227" s="618"/>
      <c r="DW227" s="618"/>
      <c r="DX227" s="618"/>
      <c r="DY227" s="618"/>
      <c r="DZ227" s="618"/>
      <c r="EA227" s="618"/>
      <c r="EB227" s="618"/>
      <c r="EC227" s="618"/>
      <c r="ED227" s="182" t="str">
        <f t="shared" si="3"/>
        <v>xxxxxxxxxxxxxxxxxxxxxxxxxxxxxxxxxxxxxxxxxxxxxxxxxxxxxxxxxxxxxxxxxxxxxxxxxxxxxxxxxxxxxxxxxxxxxxxxxxxxxxxxxxxxxxxxxxxxxxxxxxxxxxxx</v>
      </c>
    </row>
    <row r="228" spans="1:134" x14ac:dyDescent="0.25">
      <c r="A228" s="704">
        <v>5260</v>
      </c>
      <c r="B228" s="1162" t="s">
        <v>273</v>
      </c>
      <c r="C228" s="874">
        <f>SUMPRODUCT(SUMIF('Subsidiary Trial Balance Input'!$A:$A,'Subsidiary TB Converter'!$G228:$EC228,'Subsidiary Trial Balance Input'!C:C))</f>
        <v>0</v>
      </c>
      <c r="D228" s="874">
        <f>SUMPRODUCT(SUMIF('Subsidiary Trial Balance Input'!$A:$A,'Subsidiary TB Converter'!$G228:$EC228,'Subsidiary Trial Balance Input'!D:D))</f>
        <v>0</v>
      </c>
      <c r="E228" s="874">
        <f>SUMPRODUCT(SUMIF('Subsidiary Trial Balance Input'!$A:$A,'Subsidiary TB Converter'!$G228:$EC228,'Subsidiary Trial Balance Input'!E:E))</f>
        <v>0</v>
      </c>
      <c r="F228" s="874">
        <f>SUMPRODUCT(SUMIF('Subsidiary Trial Balance Input'!$A:$A,'Subsidiary TB Converter'!$G228:$EC228,'Subsidiary Trial Balance Input'!F:F))</f>
        <v>0</v>
      </c>
      <c r="G228" s="618"/>
      <c r="H228" s="618"/>
      <c r="I228" s="618"/>
      <c r="J228" s="618"/>
      <c r="K228" s="618"/>
      <c r="L228" s="618"/>
      <c r="M228" s="618"/>
      <c r="N228" s="618"/>
      <c r="O228" s="618"/>
      <c r="P228" s="618"/>
      <c r="Q228" s="618"/>
      <c r="R228" s="618"/>
      <c r="S228" s="618"/>
      <c r="T228" s="618"/>
      <c r="U228" s="618"/>
      <c r="V228" s="618"/>
      <c r="W228" s="618"/>
      <c r="X228" s="618"/>
      <c r="Y228" s="618"/>
      <c r="Z228" s="618"/>
      <c r="AA228" s="618"/>
      <c r="AB228" s="618"/>
      <c r="AC228" s="618"/>
      <c r="AD228" s="618"/>
      <c r="AE228" s="618"/>
      <c r="AF228" s="618"/>
      <c r="AG228" s="618"/>
      <c r="AH228" s="618"/>
      <c r="AI228" s="618"/>
      <c r="AJ228" s="618"/>
      <c r="AK228" s="618"/>
      <c r="AL228" s="618"/>
      <c r="AM228" s="618"/>
      <c r="AN228" s="618"/>
      <c r="AO228" s="618"/>
      <c r="AP228" s="618"/>
      <c r="AQ228" s="618"/>
      <c r="AR228" s="618"/>
      <c r="AS228" s="618"/>
      <c r="AT228" s="618"/>
      <c r="AU228" s="618"/>
      <c r="AV228" s="618"/>
      <c r="AW228" s="618"/>
      <c r="AX228" s="618"/>
      <c r="AY228" s="618"/>
      <c r="AZ228" s="618"/>
      <c r="BA228" s="618"/>
      <c r="BB228" s="618"/>
      <c r="BC228" s="618"/>
      <c r="BD228" s="618"/>
      <c r="BE228" s="618"/>
      <c r="BF228" s="618"/>
      <c r="BG228" s="618"/>
      <c r="BH228" s="618"/>
      <c r="BI228" s="618"/>
      <c r="BJ228" s="618"/>
      <c r="BK228" s="618"/>
      <c r="BL228" s="618"/>
      <c r="BM228" s="618"/>
      <c r="BN228" s="618"/>
      <c r="BO228" s="618"/>
      <c r="BP228" s="618"/>
      <c r="BQ228" s="618"/>
      <c r="BR228" s="618"/>
      <c r="BS228" s="618"/>
      <c r="BT228" s="618"/>
      <c r="BU228" s="618"/>
      <c r="BV228" s="618"/>
      <c r="BW228" s="618"/>
      <c r="BX228" s="618"/>
      <c r="BY228" s="618"/>
      <c r="BZ228" s="618"/>
      <c r="CA228" s="618"/>
      <c r="CB228" s="618"/>
      <c r="CC228" s="618"/>
      <c r="CD228" s="618"/>
      <c r="CE228" s="618"/>
      <c r="CF228" s="618"/>
      <c r="CG228" s="618"/>
      <c r="CH228" s="618"/>
      <c r="CI228" s="618"/>
      <c r="CJ228" s="618"/>
      <c r="CK228" s="618"/>
      <c r="CL228" s="618"/>
      <c r="CM228" s="618"/>
      <c r="CN228" s="618"/>
      <c r="CO228" s="618"/>
      <c r="CP228" s="618"/>
      <c r="CQ228" s="618"/>
      <c r="CR228" s="618"/>
      <c r="CS228" s="618"/>
      <c r="CT228" s="618"/>
      <c r="CU228" s="618"/>
      <c r="CV228" s="618"/>
      <c r="CW228" s="618"/>
      <c r="CX228" s="618"/>
      <c r="CY228" s="618"/>
      <c r="CZ228" s="618"/>
      <c r="DA228" s="618"/>
      <c r="DB228" s="618"/>
      <c r="DC228" s="618"/>
      <c r="DD228" s="618"/>
      <c r="DE228" s="618"/>
      <c r="DF228" s="618"/>
      <c r="DG228" s="618"/>
      <c r="DH228" s="618"/>
      <c r="DI228" s="618"/>
      <c r="DJ228" s="618"/>
      <c r="DK228" s="618"/>
      <c r="DL228" s="618"/>
      <c r="DM228" s="618"/>
      <c r="DN228" s="618"/>
      <c r="DO228" s="618"/>
      <c r="DP228" s="618"/>
      <c r="DQ228" s="618"/>
      <c r="DR228" s="618"/>
      <c r="DS228" s="618"/>
      <c r="DT228" s="618"/>
      <c r="DU228" s="618"/>
      <c r="DV228" s="618"/>
      <c r="DW228" s="618"/>
      <c r="DX228" s="618"/>
      <c r="DY228" s="618"/>
      <c r="DZ228" s="618"/>
      <c r="EA228" s="618"/>
      <c r="EB228" s="618"/>
      <c r="EC228" s="618"/>
      <c r="ED228" s="182" t="str">
        <f t="shared" si="3"/>
        <v>xxxxxxxxxxxxxxxxxxxxxxxxxxxxxxxxxxxxxxxxxxxxxxxxxxxxxxxxxxxxxxxxxxxxxxxxxxxxxxxxxxxxxxxxxxxxxxxxxxxxxxxxxxxxxxxxxxxxxxxxxxxxxxxx</v>
      </c>
    </row>
    <row r="229" spans="1:134" x14ac:dyDescent="0.25">
      <c r="A229" s="704">
        <v>5260</v>
      </c>
      <c r="B229" s="1162" t="s">
        <v>273</v>
      </c>
      <c r="C229" s="874">
        <f>SUMPRODUCT(SUMIF('Subsidiary Trial Balance Input'!$A:$A,'Subsidiary TB Converter'!$G229:$EC229,'Subsidiary Trial Balance Input'!C:C))</f>
        <v>0</v>
      </c>
      <c r="D229" s="874">
        <f>SUMPRODUCT(SUMIF('Subsidiary Trial Balance Input'!$A:$A,'Subsidiary TB Converter'!$G229:$EC229,'Subsidiary Trial Balance Input'!D:D))</f>
        <v>0</v>
      </c>
      <c r="E229" s="874">
        <f>SUMPRODUCT(SUMIF('Subsidiary Trial Balance Input'!$A:$A,'Subsidiary TB Converter'!$G229:$EC229,'Subsidiary Trial Balance Input'!E:E))</f>
        <v>0</v>
      </c>
      <c r="F229" s="874">
        <f>SUMPRODUCT(SUMIF('Subsidiary Trial Balance Input'!$A:$A,'Subsidiary TB Converter'!$G229:$EC229,'Subsidiary Trial Balance Input'!F:F))</f>
        <v>0</v>
      </c>
      <c r="G229" s="618"/>
      <c r="H229" s="618"/>
      <c r="I229" s="618"/>
      <c r="J229" s="618"/>
      <c r="K229" s="618"/>
      <c r="L229" s="618"/>
      <c r="M229" s="618"/>
      <c r="N229" s="618"/>
      <c r="O229" s="618"/>
      <c r="P229" s="618"/>
      <c r="Q229" s="618"/>
      <c r="R229" s="618"/>
      <c r="S229" s="618"/>
      <c r="T229" s="618"/>
      <c r="U229" s="618"/>
      <c r="V229" s="618"/>
      <c r="W229" s="618"/>
      <c r="X229" s="618"/>
      <c r="Y229" s="618"/>
      <c r="Z229" s="618"/>
      <c r="AA229" s="618"/>
      <c r="AB229" s="618"/>
      <c r="AC229" s="618"/>
      <c r="AD229" s="618"/>
      <c r="AE229" s="618"/>
      <c r="AF229" s="618"/>
      <c r="AG229" s="618"/>
      <c r="AH229" s="618"/>
      <c r="AI229" s="618"/>
      <c r="AJ229" s="618"/>
      <c r="AK229" s="618"/>
      <c r="AL229" s="618"/>
      <c r="AM229" s="618"/>
      <c r="AN229" s="618"/>
      <c r="AO229" s="618"/>
      <c r="AP229" s="618"/>
      <c r="AQ229" s="618"/>
      <c r="AR229" s="618"/>
      <c r="AS229" s="618"/>
      <c r="AT229" s="618"/>
      <c r="AU229" s="618"/>
      <c r="AV229" s="618"/>
      <c r="AW229" s="618"/>
      <c r="AX229" s="618"/>
      <c r="AY229" s="618"/>
      <c r="AZ229" s="618"/>
      <c r="BA229" s="618"/>
      <c r="BB229" s="618"/>
      <c r="BC229" s="618"/>
      <c r="BD229" s="618"/>
      <c r="BE229" s="618"/>
      <c r="BF229" s="618"/>
      <c r="BG229" s="618"/>
      <c r="BH229" s="618"/>
      <c r="BI229" s="618"/>
      <c r="BJ229" s="618"/>
      <c r="BK229" s="618"/>
      <c r="BL229" s="618"/>
      <c r="BM229" s="618"/>
      <c r="BN229" s="618"/>
      <c r="BO229" s="618"/>
      <c r="BP229" s="618"/>
      <c r="BQ229" s="618"/>
      <c r="BR229" s="618"/>
      <c r="BS229" s="618"/>
      <c r="BT229" s="618"/>
      <c r="BU229" s="618"/>
      <c r="BV229" s="618"/>
      <c r="BW229" s="618"/>
      <c r="BX229" s="618"/>
      <c r="BY229" s="618"/>
      <c r="BZ229" s="618"/>
      <c r="CA229" s="618"/>
      <c r="CB229" s="618"/>
      <c r="CC229" s="618"/>
      <c r="CD229" s="618"/>
      <c r="CE229" s="618"/>
      <c r="CF229" s="618"/>
      <c r="CG229" s="618"/>
      <c r="CH229" s="618"/>
      <c r="CI229" s="618"/>
      <c r="CJ229" s="618"/>
      <c r="CK229" s="618"/>
      <c r="CL229" s="618"/>
      <c r="CM229" s="618"/>
      <c r="CN229" s="618"/>
      <c r="CO229" s="618"/>
      <c r="CP229" s="618"/>
      <c r="CQ229" s="618"/>
      <c r="CR229" s="618"/>
      <c r="CS229" s="618"/>
      <c r="CT229" s="618"/>
      <c r="CU229" s="618"/>
      <c r="CV229" s="618"/>
      <c r="CW229" s="618"/>
      <c r="CX229" s="618"/>
      <c r="CY229" s="618"/>
      <c r="CZ229" s="618"/>
      <c r="DA229" s="618"/>
      <c r="DB229" s="618"/>
      <c r="DC229" s="618"/>
      <c r="DD229" s="618"/>
      <c r="DE229" s="618"/>
      <c r="DF229" s="618"/>
      <c r="DG229" s="618"/>
      <c r="DH229" s="618"/>
      <c r="DI229" s="618"/>
      <c r="DJ229" s="618"/>
      <c r="DK229" s="618"/>
      <c r="DL229" s="618"/>
      <c r="DM229" s="618"/>
      <c r="DN229" s="618"/>
      <c r="DO229" s="618"/>
      <c r="DP229" s="618"/>
      <c r="DQ229" s="618"/>
      <c r="DR229" s="618"/>
      <c r="DS229" s="618"/>
      <c r="DT229" s="618"/>
      <c r="DU229" s="618"/>
      <c r="DV229" s="618"/>
      <c r="DW229" s="618"/>
      <c r="DX229" s="618"/>
      <c r="DY229" s="618"/>
      <c r="DZ229" s="618"/>
      <c r="EA229" s="618"/>
      <c r="EB229" s="618"/>
      <c r="EC229" s="618"/>
      <c r="ED229" s="182" t="str">
        <f t="shared" si="3"/>
        <v>xxxxxxxxxxxxxxxxxxxxxxxxxxxxxxxxxxxxxxxxxxxxxxxxxxxxxxxxxxxxxxxxxxxxxxxxxxxxxxxxxxxxxxxxxxxxxxxxxxxxxxxxxxxxxxxxxxxxxxxxxxxxxxxx</v>
      </c>
    </row>
    <row r="230" spans="1:134" x14ac:dyDescent="0.25">
      <c r="A230" s="704">
        <v>5260</v>
      </c>
      <c r="B230" s="1162" t="s">
        <v>273</v>
      </c>
      <c r="C230" s="874">
        <f>SUMPRODUCT(SUMIF('Subsidiary Trial Balance Input'!$A:$A,'Subsidiary TB Converter'!$G230:$EC230,'Subsidiary Trial Balance Input'!C:C))</f>
        <v>0</v>
      </c>
      <c r="D230" s="874">
        <f>SUMPRODUCT(SUMIF('Subsidiary Trial Balance Input'!$A:$A,'Subsidiary TB Converter'!$G230:$EC230,'Subsidiary Trial Balance Input'!D:D))</f>
        <v>0</v>
      </c>
      <c r="E230" s="874">
        <f>SUMPRODUCT(SUMIF('Subsidiary Trial Balance Input'!$A:$A,'Subsidiary TB Converter'!$G230:$EC230,'Subsidiary Trial Balance Input'!E:E))</f>
        <v>0</v>
      </c>
      <c r="F230" s="874">
        <f>SUMPRODUCT(SUMIF('Subsidiary Trial Balance Input'!$A:$A,'Subsidiary TB Converter'!$G230:$EC230,'Subsidiary Trial Balance Input'!F:F))</f>
        <v>0</v>
      </c>
      <c r="G230" s="618"/>
      <c r="H230" s="618"/>
      <c r="I230" s="618"/>
      <c r="J230" s="618"/>
      <c r="K230" s="618"/>
      <c r="L230" s="618"/>
      <c r="M230" s="618"/>
      <c r="N230" s="618"/>
      <c r="O230" s="618"/>
      <c r="P230" s="618"/>
      <c r="Q230" s="618"/>
      <c r="R230" s="618"/>
      <c r="S230" s="618"/>
      <c r="T230" s="618"/>
      <c r="U230" s="618"/>
      <c r="V230" s="618"/>
      <c r="W230" s="618"/>
      <c r="X230" s="618"/>
      <c r="Y230" s="618"/>
      <c r="Z230" s="618"/>
      <c r="AA230" s="618"/>
      <c r="AB230" s="618"/>
      <c r="AC230" s="618"/>
      <c r="AD230" s="618"/>
      <c r="AE230" s="618"/>
      <c r="AF230" s="618"/>
      <c r="AG230" s="618"/>
      <c r="AH230" s="618"/>
      <c r="AI230" s="618"/>
      <c r="AJ230" s="618"/>
      <c r="AK230" s="618"/>
      <c r="AL230" s="618"/>
      <c r="AM230" s="618"/>
      <c r="AN230" s="618"/>
      <c r="AO230" s="618"/>
      <c r="AP230" s="618"/>
      <c r="AQ230" s="618"/>
      <c r="AR230" s="618"/>
      <c r="AS230" s="618"/>
      <c r="AT230" s="618"/>
      <c r="AU230" s="618"/>
      <c r="AV230" s="618"/>
      <c r="AW230" s="618"/>
      <c r="AX230" s="618"/>
      <c r="AY230" s="618"/>
      <c r="AZ230" s="618"/>
      <c r="BA230" s="618"/>
      <c r="BB230" s="618"/>
      <c r="BC230" s="618"/>
      <c r="BD230" s="618"/>
      <c r="BE230" s="618"/>
      <c r="BF230" s="618"/>
      <c r="BG230" s="618"/>
      <c r="BH230" s="618"/>
      <c r="BI230" s="618"/>
      <c r="BJ230" s="618"/>
      <c r="BK230" s="618"/>
      <c r="BL230" s="618"/>
      <c r="BM230" s="618"/>
      <c r="BN230" s="618"/>
      <c r="BO230" s="618"/>
      <c r="BP230" s="618"/>
      <c r="BQ230" s="618"/>
      <c r="BR230" s="618"/>
      <c r="BS230" s="618"/>
      <c r="BT230" s="618"/>
      <c r="BU230" s="618"/>
      <c r="BV230" s="618"/>
      <c r="BW230" s="618"/>
      <c r="BX230" s="618"/>
      <c r="BY230" s="618"/>
      <c r="BZ230" s="618"/>
      <c r="CA230" s="618"/>
      <c r="CB230" s="618"/>
      <c r="CC230" s="618"/>
      <c r="CD230" s="618"/>
      <c r="CE230" s="618"/>
      <c r="CF230" s="618"/>
      <c r="CG230" s="618"/>
      <c r="CH230" s="618"/>
      <c r="CI230" s="618"/>
      <c r="CJ230" s="618"/>
      <c r="CK230" s="618"/>
      <c r="CL230" s="618"/>
      <c r="CM230" s="618"/>
      <c r="CN230" s="618"/>
      <c r="CO230" s="618"/>
      <c r="CP230" s="618"/>
      <c r="CQ230" s="618"/>
      <c r="CR230" s="618"/>
      <c r="CS230" s="618"/>
      <c r="CT230" s="618"/>
      <c r="CU230" s="618"/>
      <c r="CV230" s="618"/>
      <c r="CW230" s="618"/>
      <c r="CX230" s="618"/>
      <c r="CY230" s="618"/>
      <c r="CZ230" s="618"/>
      <c r="DA230" s="618"/>
      <c r="DB230" s="618"/>
      <c r="DC230" s="618"/>
      <c r="DD230" s="618"/>
      <c r="DE230" s="618"/>
      <c r="DF230" s="618"/>
      <c r="DG230" s="618"/>
      <c r="DH230" s="618"/>
      <c r="DI230" s="618"/>
      <c r="DJ230" s="618"/>
      <c r="DK230" s="618"/>
      <c r="DL230" s="618"/>
      <c r="DM230" s="618"/>
      <c r="DN230" s="618"/>
      <c r="DO230" s="618"/>
      <c r="DP230" s="618"/>
      <c r="DQ230" s="618"/>
      <c r="DR230" s="618"/>
      <c r="DS230" s="618"/>
      <c r="DT230" s="618"/>
      <c r="DU230" s="618"/>
      <c r="DV230" s="618"/>
      <c r="DW230" s="618"/>
      <c r="DX230" s="618"/>
      <c r="DY230" s="618"/>
      <c r="DZ230" s="618"/>
      <c r="EA230" s="618"/>
      <c r="EB230" s="618"/>
      <c r="EC230" s="618"/>
      <c r="ED230" s="182" t="str">
        <f t="shared" si="3"/>
        <v>xxxxxxxxxxxxxxxxxxxxxxxxxxxxxxxxxxxxxxxxxxxxxxxxxxxxxxxxxxxxxxxxxxxxxxxxxxxxxxxxxxxxxxxxxxxxxxxxxxxxxxxxxxxxxxxxxxxxxxxxxxxxxxxx</v>
      </c>
    </row>
    <row r="231" spans="1:134" x14ac:dyDescent="0.25">
      <c r="A231" s="704">
        <v>5260</v>
      </c>
      <c r="B231" s="1162" t="s">
        <v>273</v>
      </c>
      <c r="C231" s="874">
        <f>SUMPRODUCT(SUMIF('Subsidiary Trial Balance Input'!$A:$A,'Subsidiary TB Converter'!$G231:$EC231,'Subsidiary Trial Balance Input'!C:C))</f>
        <v>0</v>
      </c>
      <c r="D231" s="874">
        <f>SUMPRODUCT(SUMIF('Subsidiary Trial Balance Input'!$A:$A,'Subsidiary TB Converter'!$G231:$EC231,'Subsidiary Trial Balance Input'!D:D))</f>
        <v>0</v>
      </c>
      <c r="E231" s="874">
        <f>SUMPRODUCT(SUMIF('Subsidiary Trial Balance Input'!$A:$A,'Subsidiary TB Converter'!$G231:$EC231,'Subsidiary Trial Balance Input'!E:E))</f>
        <v>0</v>
      </c>
      <c r="F231" s="874">
        <f>SUMPRODUCT(SUMIF('Subsidiary Trial Balance Input'!$A:$A,'Subsidiary TB Converter'!$G231:$EC231,'Subsidiary Trial Balance Input'!F:F))</f>
        <v>0</v>
      </c>
      <c r="G231" s="618"/>
      <c r="H231" s="618"/>
      <c r="I231" s="618"/>
      <c r="J231" s="618"/>
      <c r="K231" s="618"/>
      <c r="L231" s="618"/>
      <c r="M231" s="618"/>
      <c r="N231" s="618"/>
      <c r="O231" s="618"/>
      <c r="P231" s="618"/>
      <c r="Q231" s="618"/>
      <c r="R231" s="618"/>
      <c r="S231" s="618"/>
      <c r="T231" s="618"/>
      <c r="U231" s="618"/>
      <c r="V231" s="618"/>
      <c r="W231" s="618"/>
      <c r="X231" s="618"/>
      <c r="Y231" s="618"/>
      <c r="Z231" s="618"/>
      <c r="AA231" s="618"/>
      <c r="AB231" s="618"/>
      <c r="AC231" s="618"/>
      <c r="AD231" s="618"/>
      <c r="AE231" s="618"/>
      <c r="AF231" s="618"/>
      <c r="AG231" s="618"/>
      <c r="AH231" s="618"/>
      <c r="AI231" s="618"/>
      <c r="AJ231" s="618"/>
      <c r="AK231" s="618"/>
      <c r="AL231" s="618"/>
      <c r="AM231" s="618"/>
      <c r="AN231" s="618"/>
      <c r="AO231" s="618"/>
      <c r="AP231" s="618"/>
      <c r="AQ231" s="618"/>
      <c r="AR231" s="618"/>
      <c r="AS231" s="618"/>
      <c r="AT231" s="618"/>
      <c r="AU231" s="618"/>
      <c r="AV231" s="618"/>
      <c r="AW231" s="618"/>
      <c r="AX231" s="618"/>
      <c r="AY231" s="618"/>
      <c r="AZ231" s="618"/>
      <c r="BA231" s="618"/>
      <c r="BB231" s="618"/>
      <c r="BC231" s="618"/>
      <c r="BD231" s="618"/>
      <c r="BE231" s="618"/>
      <c r="BF231" s="618"/>
      <c r="BG231" s="618"/>
      <c r="BH231" s="618"/>
      <c r="BI231" s="618"/>
      <c r="BJ231" s="618"/>
      <c r="BK231" s="618"/>
      <c r="BL231" s="618"/>
      <c r="BM231" s="618"/>
      <c r="BN231" s="618"/>
      <c r="BO231" s="618"/>
      <c r="BP231" s="618"/>
      <c r="BQ231" s="618"/>
      <c r="BR231" s="618"/>
      <c r="BS231" s="618"/>
      <c r="BT231" s="618"/>
      <c r="BU231" s="618"/>
      <c r="BV231" s="618"/>
      <c r="BW231" s="618"/>
      <c r="BX231" s="618"/>
      <c r="BY231" s="618"/>
      <c r="BZ231" s="618"/>
      <c r="CA231" s="618"/>
      <c r="CB231" s="618"/>
      <c r="CC231" s="618"/>
      <c r="CD231" s="618"/>
      <c r="CE231" s="618"/>
      <c r="CF231" s="618"/>
      <c r="CG231" s="618"/>
      <c r="CH231" s="618"/>
      <c r="CI231" s="618"/>
      <c r="CJ231" s="618"/>
      <c r="CK231" s="618"/>
      <c r="CL231" s="618"/>
      <c r="CM231" s="618"/>
      <c r="CN231" s="618"/>
      <c r="CO231" s="618"/>
      <c r="CP231" s="618"/>
      <c r="CQ231" s="618"/>
      <c r="CR231" s="618"/>
      <c r="CS231" s="618"/>
      <c r="CT231" s="618"/>
      <c r="CU231" s="618"/>
      <c r="CV231" s="618"/>
      <c r="CW231" s="618"/>
      <c r="CX231" s="618"/>
      <c r="CY231" s="618"/>
      <c r="CZ231" s="618"/>
      <c r="DA231" s="618"/>
      <c r="DB231" s="618"/>
      <c r="DC231" s="618"/>
      <c r="DD231" s="618"/>
      <c r="DE231" s="618"/>
      <c r="DF231" s="618"/>
      <c r="DG231" s="618"/>
      <c r="DH231" s="618"/>
      <c r="DI231" s="618"/>
      <c r="DJ231" s="618"/>
      <c r="DK231" s="618"/>
      <c r="DL231" s="618"/>
      <c r="DM231" s="618"/>
      <c r="DN231" s="618"/>
      <c r="DO231" s="618"/>
      <c r="DP231" s="618"/>
      <c r="DQ231" s="618"/>
      <c r="DR231" s="618"/>
      <c r="DS231" s="618"/>
      <c r="DT231" s="618"/>
      <c r="DU231" s="618"/>
      <c r="DV231" s="618"/>
      <c r="DW231" s="618"/>
      <c r="DX231" s="618"/>
      <c r="DY231" s="618"/>
      <c r="DZ231" s="618"/>
      <c r="EA231" s="618"/>
      <c r="EB231" s="618"/>
      <c r="EC231" s="618"/>
      <c r="ED231" s="182" t="str">
        <f t="shared" si="3"/>
        <v>xxxxxxxxxxxxxxxxxxxxxxxxxxxxxxxxxxxxxxxxxxxxxxxxxxxxxxxxxxxxxxxxxxxxxxxxxxxxxxxxxxxxxxxxxxxxxxxxxxxxxxxxxxxxxxxxxxxxxxxxxxxxxxxx</v>
      </c>
    </row>
    <row r="232" spans="1:134" x14ac:dyDescent="0.25">
      <c r="A232" s="704">
        <v>5260</v>
      </c>
      <c r="B232" s="1162" t="s">
        <v>273</v>
      </c>
      <c r="C232" s="874">
        <f>SUMPRODUCT(SUMIF('Subsidiary Trial Balance Input'!$A:$A,'Subsidiary TB Converter'!$G232:$EC232,'Subsidiary Trial Balance Input'!C:C))</f>
        <v>0</v>
      </c>
      <c r="D232" s="874">
        <f>SUMPRODUCT(SUMIF('Subsidiary Trial Balance Input'!$A:$A,'Subsidiary TB Converter'!$G232:$EC232,'Subsidiary Trial Balance Input'!D:D))</f>
        <v>0</v>
      </c>
      <c r="E232" s="874">
        <f>SUMPRODUCT(SUMIF('Subsidiary Trial Balance Input'!$A:$A,'Subsidiary TB Converter'!$G232:$EC232,'Subsidiary Trial Balance Input'!E:E))</f>
        <v>0</v>
      </c>
      <c r="F232" s="874">
        <f>SUMPRODUCT(SUMIF('Subsidiary Trial Balance Input'!$A:$A,'Subsidiary TB Converter'!$G232:$EC232,'Subsidiary Trial Balance Input'!F:F))</f>
        <v>0</v>
      </c>
      <c r="G232" s="618"/>
      <c r="H232" s="618"/>
      <c r="I232" s="618"/>
      <c r="J232" s="618"/>
      <c r="K232" s="618"/>
      <c r="L232" s="618"/>
      <c r="M232" s="618"/>
      <c r="N232" s="618"/>
      <c r="O232" s="618"/>
      <c r="P232" s="618"/>
      <c r="Q232" s="618"/>
      <c r="R232" s="618"/>
      <c r="S232" s="618"/>
      <c r="T232" s="618"/>
      <c r="U232" s="618"/>
      <c r="V232" s="618"/>
      <c r="W232" s="618"/>
      <c r="X232" s="618"/>
      <c r="Y232" s="618"/>
      <c r="Z232" s="618"/>
      <c r="AA232" s="618"/>
      <c r="AB232" s="618"/>
      <c r="AC232" s="618"/>
      <c r="AD232" s="618"/>
      <c r="AE232" s="618"/>
      <c r="AF232" s="618"/>
      <c r="AG232" s="618"/>
      <c r="AH232" s="618"/>
      <c r="AI232" s="618"/>
      <c r="AJ232" s="618"/>
      <c r="AK232" s="618"/>
      <c r="AL232" s="618"/>
      <c r="AM232" s="618"/>
      <c r="AN232" s="618"/>
      <c r="AO232" s="618"/>
      <c r="AP232" s="618"/>
      <c r="AQ232" s="618"/>
      <c r="AR232" s="618"/>
      <c r="AS232" s="618"/>
      <c r="AT232" s="618"/>
      <c r="AU232" s="618"/>
      <c r="AV232" s="618"/>
      <c r="AW232" s="618"/>
      <c r="AX232" s="618"/>
      <c r="AY232" s="618"/>
      <c r="AZ232" s="618"/>
      <c r="BA232" s="618"/>
      <c r="BB232" s="618"/>
      <c r="BC232" s="618"/>
      <c r="BD232" s="618"/>
      <c r="BE232" s="618"/>
      <c r="BF232" s="618"/>
      <c r="BG232" s="618"/>
      <c r="BH232" s="618"/>
      <c r="BI232" s="618"/>
      <c r="BJ232" s="618"/>
      <c r="BK232" s="618"/>
      <c r="BL232" s="618"/>
      <c r="BM232" s="618"/>
      <c r="BN232" s="618"/>
      <c r="BO232" s="618"/>
      <c r="BP232" s="618"/>
      <c r="BQ232" s="618"/>
      <c r="BR232" s="618"/>
      <c r="BS232" s="618"/>
      <c r="BT232" s="618"/>
      <c r="BU232" s="618"/>
      <c r="BV232" s="618"/>
      <c r="BW232" s="618"/>
      <c r="BX232" s="618"/>
      <c r="BY232" s="618"/>
      <c r="BZ232" s="618"/>
      <c r="CA232" s="618"/>
      <c r="CB232" s="618"/>
      <c r="CC232" s="618"/>
      <c r="CD232" s="618"/>
      <c r="CE232" s="618"/>
      <c r="CF232" s="618"/>
      <c r="CG232" s="618"/>
      <c r="CH232" s="618"/>
      <c r="CI232" s="618"/>
      <c r="CJ232" s="618"/>
      <c r="CK232" s="618"/>
      <c r="CL232" s="618"/>
      <c r="CM232" s="618"/>
      <c r="CN232" s="618"/>
      <c r="CO232" s="618"/>
      <c r="CP232" s="618"/>
      <c r="CQ232" s="618"/>
      <c r="CR232" s="618"/>
      <c r="CS232" s="618"/>
      <c r="CT232" s="618"/>
      <c r="CU232" s="618"/>
      <c r="CV232" s="618"/>
      <c r="CW232" s="618"/>
      <c r="CX232" s="618"/>
      <c r="CY232" s="618"/>
      <c r="CZ232" s="618"/>
      <c r="DA232" s="618"/>
      <c r="DB232" s="618"/>
      <c r="DC232" s="618"/>
      <c r="DD232" s="618"/>
      <c r="DE232" s="618"/>
      <c r="DF232" s="618"/>
      <c r="DG232" s="618"/>
      <c r="DH232" s="618"/>
      <c r="DI232" s="618"/>
      <c r="DJ232" s="618"/>
      <c r="DK232" s="618"/>
      <c r="DL232" s="618"/>
      <c r="DM232" s="618"/>
      <c r="DN232" s="618"/>
      <c r="DO232" s="618"/>
      <c r="DP232" s="618"/>
      <c r="DQ232" s="618"/>
      <c r="DR232" s="618"/>
      <c r="DS232" s="618"/>
      <c r="DT232" s="618"/>
      <c r="DU232" s="618"/>
      <c r="DV232" s="618"/>
      <c r="DW232" s="618"/>
      <c r="DX232" s="618"/>
      <c r="DY232" s="618"/>
      <c r="DZ232" s="618"/>
      <c r="EA232" s="618"/>
      <c r="EB232" s="618"/>
      <c r="EC232" s="618"/>
      <c r="ED232" s="182" t="str">
        <f t="shared" si="3"/>
        <v>xxxxxxxxxxxxxxxxxxxxxxxxxxxxxxxxxxxxxxxxxxxxxxxxxxxxxxxxxxxxxxxxxxxxxxxxxxxxxxxxxxxxxxxxxxxxxxxxxxxxxxxxxxxxxxxxxxxxxxxxxxxxxxxx</v>
      </c>
    </row>
    <row r="233" spans="1:134" x14ac:dyDescent="0.25">
      <c r="A233" s="704">
        <v>5260</v>
      </c>
      <c r="B233" s="1162" t="s">
        <v>273</v>
      </c>
      <c r="C233" s="874">
        <f>SUMPRODUCT(SUMIF('Subsidiary Trial Balance Input'!$A:$A,'Subsidiary TB Converter'!$G233:$EC233,'Subsidiary Trial Balance Input'!C:C))</f>
        <v>0</v>
      </c>
      <c r="D233" s="874">
        <f>SUMPRODUCT(SUMIF('Subsidiary Trial Balance Input'!$A:$A,'Subsidiary TB Converter'!$G233:$EC233,'Subsidiary Trial Balance Input'!D:D))</f>
        <v>0</v>
      </c>
      <c r="E233" s="874">
        <f>SUMPRODUCT(SUMIF('Subsidiary Trial Balance Input'!$A:$A,'Subsidiary TB Converter'!$G233:$EC233,'Subsidiary Trial Balance Input'!E:E))</f>
        <v>0</v>
      </c>
      <c r="F233" s="874">
        <f>SUMPRODUCT(SUMIF('Subsidiary Trial Balance Input'!$A:$A,'Subsidiary TB Converter'!$G233:$EC233,'Subsidiary Trial Balance Input'!F:F))</f>
        <v>0</v>
      </c>
      <c r="G233" s="618"/>
      <c r="H233" s="618"/>
      <c r="I233" s="618"/>
      <c r="J233" s="618"/>
      <c r="K233" s="618"/>
      <c r="L233" s="618"/>
      <c r="M233" s="618"/>
      <c r="N233" s="618"/>
      <c r="O233" s="618"/>
      <c r="P233" s="618"/>
      <c r="Q233" s="618"/>
      <c r="R233" s="618"/>
      <c r="S233" s="618"/>
      <c r="T233" s="618"/>
      <c r="U233" s="618"/>
      <c r="V233" s="618"/>
      <c r="W233" s="618"/>
      <c r="X233" s="618"/>
      <c r="Y233" s="618"/>
      <c r="Z233" s="618"/>
      <c r="AA233" s="618"/>
      <c r="AB233" s="618"/>
      <c r="AC233" s="618"/>
      <c r="AD233" s="618"/>
      <c r="AE233" s="618"/>
      <c r="AF233" s="618"/>
      <c r="AG233" s="618"/>
      <c r="AH233" s="618"/>
      <c r="AI233" s="618"/>
      <c r="AJ233" s="618"/>
      <c r="AK233" s="618"/>
      <c r="AL233" s="618"/>
      <c r="AM233" s="618"/>
      <c r="AN233" s="618"/>
      <c r="AO233" s="618"/>
      <c r="AP233" s="618"/>
      <c r="AQ233" s="618"/>
      <c r="AR233" s="618"/>
      <c r="AS233" s="618"/>
      <c r="AT233" s="618"/>
      <c r="AU233" s="618"/>
      <c r="AV233" s="618"/>
      <c r="AW233" s="618"/>
      <c r="AX233" s="618"/>
      <c r="AY233" s="618"/>
      <c r="AZ233" s="618"/>
      <c r="BA233" s="618"/>
      <c r="BB233" s="618"/>
      <c r="BC233" s="618"/>
      <c r="BD233" s="618"/>
      <c r="BE233" s="618"/>
      <c r="BF233" s="618"/>
      <c r="BG233" s="618"/>
      <c r="BH233" s="618"/>
      <c r="BI233" s="618"/>
      <c r="BJ233" s="618"/>
      <c r="BK233" s="618"/>
      <c r="BL233" s="618"/>
      <c r="BM233" s="618"/>
      <c r="BN233" s="618"/>
      <c r="BO233" s="618"/>
      <c r="BP233" s="618"/>
      <c r="BQ233" s="618"/>
      <c r="BR233" s="618"/>
      <c r="BS233" s="618"/>
      <c r="BT233" s="618"/>
      <c r="BU233" s="618"/>
      <c r="BV233" s="618"/>
      <c r="BW233" s="618"/>
      <c r="BX233" s="618"/>
      <c r="BY233" s="618"/>
      <c r="BZ233" s="618"/>
      <c r="CA233" s="618"/>
      <c r="CB233" s="618"/>
      <c r="CC233" s="618"/>
      <c r="CD233" s="618"/>
      <c r="CE233" s="618"/>
      <c r="CF233" s="618"/>
      <c r="CG233" s="618"/>
      <c r="CH233" s="618"/>
      <c r="CI233" s="618"/>
      <c r="CJ233" s="618"/>
      <c r="CK233" s="618"/>
      <c r="CL233" s="618"/>
      <c r="CM233" s="618"/>
      <c r="CN233" s="618"/>
      <c r="CO233" s="618"/>
      <c r="CP233" s="618"/>
      <c r="CQ233" s="618"/>
      <c r="CR233" s="618"/>
      <c r="CS233" s="618"/>
      <c r="CT233" s="618"/>
      <c r="CU233" s="618"/>
      <c r="CV233" s="618"/>
      <c r="CW233" s="618"/>
      <c r="CX233" s="618"/>
      <c r="CY233" s="618"/>
      <c r="CZ233" s="618"/>
      <c r="DA233" s="618"/>
      <c r="DB233" s="618"/>
      <c r="DC233" s="618"/>
      <c r="DD233" s="618"/>
      <c r="DE233" s="618"/>
      <c r="DF233" s="618"/>
      <c r="DG233" s="618"/>
      <c r="DH233" s="618"/>
      <c r="DI233" s="618"/>
      <c r="DJ233" s="618"/>
      <c r="DK233" s="618"/>
      <c r="DL233" s="618"/>
      <c r="DM233" s="618"/>
      <c r="DN233" s="618"/>
      <c r="DO233" s="618"/>
      <c r="DP233" s="618"/>
      <c r="DQ233" s="618"/>
      <c r="DR233" s="618"/>
      <c r="DS233" s="618"/>
      <c r="DT233" s="618"/>
      <c r="DU233" s="618"/>
      <c r="DV233" s="618"/>
      <c r="DW233" s="618"/>
      <c r="DX233" s="618"/>
      <c r="DY233" s="618"/>
      <c r="DZ233" s="618"/>
      <c r="EA233" s="618"/>
      <c r="EB233" s="618"/>
      <c r="EC233" s="618"/>
      <c r="ED233" s="182" t="str">
        <f t="shared" si="3"/>
        <v>xxxxxxxxxxxxxxxxxxxxxxxxxxxxxxxxxxxxxxxxxxxxxxxxxxxxxxxxxxxxxxxxxxxxxxxxxxxxxxxxxxxxxxxxxxxxxxxxxxxxxxxxxxxxxxxxxxxxxxxxxxxxxxxx</v>
      </c>
    </row>
    <row r="234" spans="1:134" x14ac:dyDescent="0.25">
      <c r="A234" s="704">
        <v>5260</v>
      </c>
      <c r="B234" s="1162" t="s">
        <v>273</v>
      </c>
      <c r="C234" s="874">
        <f>SUMPRODUCT(SUMIF('Subsidiary Trial Balance Input'!$A:$A,'Subsidiary TB Converter'!$G234:$EC234,'Subsidiary Trial Balance Input'!C:C))</f>
        <v>0</v>
      </c>
      <c r="D234" s="874">
        <f>SUMPRODUCT(SUMIF('Subsidiary Trial Balance Input'!$A:$A,'Subsidiary TB Converter'!$G234:$EC234,'Subsidiary Trial Balance Input'!D:D))</f>
        <v>0</v>
      </c>
      <c r="E234" s="874">
        <f>SUMPRODUCT(SUMIF('Subsidiary Trial Balance Input'!$A:$A,'Subsidiary TB Converter'!$G234:$EC234,'Subsidiary Trial Balance Input'!E:E))</f>
        <v>0</v>
      </c>
      <c r="F234" s="874">
        <f>SUMPRODUCT(SUMIF('Subsidiary Trial Balance Input'!$A:$A,'Subsidiary TB Converter'!$G234:$EC234,'Subsidiary Trial Balance Input'!F:F))</f>
        <v>0</v>
      </c>
      <c r="G234" s="618"/>
      <c r="H234" s="618"/>
      <c r="I234" s="618"/>
      <c r="J234" s="618"/>
      <c r="K234" s="618"/>
      <c r="L234" s="618"/>
      <c r="M234" s="618"/>
      <c r="N234" s="618"/>
      <c r="O234" s="618"/>
      <c r="P234" s="618"/>
      <c r="Q234" s="618"/>
      <c r="R234" s="618"/>
      <c r="S234" s="618"/>
      <c r="T234" s="618"/>
      <c r="U234" s="618"/>
      <c r="V234" s="618"/>
      <c r="W234" s="618"/>
      <c r="X234" s="618"/>
      <c r="Y234" s="618"/>
      <c r="Z234" s="618"/>
      <c r="AA234" s="618"/>
      <c r="AB234" s="618"/>
      <c r="AC234" s="618"/>
      <c r="AD234" s="618"/>
      <c r="AE234" s="618"/>
      <c r="AF234" s="618"/>
      <c r="AG234" s="618"/>
      <c r="AH234" s="618"/>
      <c r="AI234" s="618"/>
      <c r="AJ234" s="618"/>
      <c r="AK234" s="618"/>
      <c r="AL234" s="618"/>
      <c r="AM234" s="618"/>
      <c r="AN234" s="618"/>
      <c r="AO234" s="618"/>
      <c r="AP234" s="618"/>
      <c r="AQ234" s="618"/>
      <c r="AR234" s="618"/>
      <c r="AS234" s="618"/>
      <c r="AT234" s="618"/>
      <c r="AU234" s="618"/>
      <c r="AV234" s="618"/>
      <c r="AW234" s="618"/>
      <c r="AX234" s="618"/>
      <c r="AY234" s="618"/>
      <c r="AZ234" s="618"/>
      <c r="BA234" s="618"/>
      <c r="BB234" s="618"/>
      <c r="BC234" s="618"/>
      <c r="BD234" s="618"/>
      <c r="BE234" s="618"/>
      <c r="BF234" s="618"/>
      <c r="BG234" s="618"/>
      <c r="BH234" s="618"/>
      <c r="BI234" s="618"/>
      <c r="BJ234" s="618"/>
      <c r="BK234" s="618"/>
      <c r="BL234" s="618"/>
      <c r="BM234" s="618"/>
      <c r="BN234" s="618"/>
      <c r="BO234" s="618"/>
      <c r="BP234" s="618"/>
      <c r="BQ234" s="618"/>
      <c r="BR234" s="618"/>
      <c r="BS234" s="618"/>
      <c r="BT234" s="618"/>
      <c r="BU234" s="618"/>
      <c r="BV234" s="618"/>
      <c r="BW234" s="618"/>
      <c r="BX234" s="618"/>
      <c r="BY234" s="618"/>
      <c r="BZ234" s="618"/>
      <c r="CA234" s="618"/>
      <c r="CB234" s="618"/>
      <c r="CC234" s="618"/>
      <c r="CD234" s="618"/>
      <c r="CE234" s="618"/>
      <c r="CF234" s="618"/>
      <c r="CG234" s="618"/>
      <c r="CH234" s="618"/>
      <c r="CI234" s="618"/>
      <c r="CJ234" s="618"/>
      <c r="CK234" s="618"/>
      <c r="CL234" s="618"/>
      <c r="CM234" s="618"/>
      <c r="CN234" s="618"/>
      <c r="CO234" s="618"/>
      <c r="CP234" s="618"/>
      <c r="CQ234" s="618"/>
      <c r="CR234" s="618"/>
      <c r="CS234" s="618"/>
      <c r="CT234" s="618"/>
      <c r="CU234" s="618"/>
      <c r="CV234" s="618"/>
      <c r="CW234" s="618"/>
      <c r="CX234" s="618"/>
      <c r="CY234" s="618"/>
      <c r="CZ234" s="618"/>
      <c r="DA234" s="618"/>
      <c r="DB234" s="618"/>
      <c r="DC234" s="618"/>
      <c r="DD234" s="618"/>
      <c r="DE234" s="618"/>
      <c r="DF234" s="618"/>
      <c r="DG234" s="618"/>
      <c r="DH234" s="618"/>
      <c r="DI234" s="618"/>
      <c r="DJ234" s="618"/>
      <c r="DK234" s="618"/>
      <c r="DL234" s="618"/>
      <c r="DM234" s="618"/>
      <c r="DN234" s="618"/>
      <c r="DO234" s="618"/>
      <c r="DP234" s="618"/>
      <c r="DQ234" s="618"/>
      <c r="DR234" s="618"/>
      <c r="DS234" s="618"/>
      <c r="DT234" s="618"/>
      <c r="DU234" s="618"/>
      <c r="DV234" s="618"/>
      <c r="DW234" s="618"/>
      <c r="DX234" s="618"/>
      <c r="DY234" s="618"/>
      <c r="DZ234" s="618"/>
      <c r="EA234" s="618"/>
      <c r="EB234" s="618"/>
      <c r="EC234" s="618"/>
      <c r="ED234" s="182" t="str">
        <f t="shared" si="3"/>
        <v>xxxxxxxxxxxxxxxxxxxxxxxxxxxxxxxxxxxxxxxxxxxxxxxxxxxxxxxxxxxxxxxxxxxxxxxxxxxxxxxxxxxxxxxxxxxxxxxxxxxxxxxxxxxxxxxxxxxxxxxxxxxxxxxx</v>
      </c>
    </row>
    <row r="235" spans="1:134" x14ac:dyDescent="0.25">
      <c r="A235" s="704"/>
      <c r="B235" s="5"/>
      <c r="C235" s="874"/>
      <c r="D235" s="874"/>
      <c r="E235" s="874"/>
      <c r="F235" s="874"/>
      <c r="G235" s="132"/>
      <c r="H235" s="132"/>
      <c r="I235" s="132"/>
      <c r="J235" s="132"/>
      <c r="K235" s="132"/>
      <c r="L235" s="132"/>
      <c r="M235" s="132"/>
      <c r="N235" s="132"/>
      <c r="O235" s="132"/>
      <c r="P235" s="132"/>
      <c r="Q235" s="132"/>
      <c r="R235" s="132"/>
      <c r="S235" s="132"/>
      <c r="T235" s="132"/>
      <c r="U235" s="132"/>
      <c r="V235" s="132"/>
      <c r="W235" s="132"/>
      <c r="X235" s="132"/>
      <c r="Y235" s="132"/>
      <c r="Z235" s="132"/>
      <c r="AA235" s="132"/>
      <c r="AB235" s="132"/>
      <c r="AC235" s="132"/>
      <c r="AD235" s="132"/>
      <c r="AE235" s="132"/>
      <c r="AF235" s="132"/>
      <c r="AG235" s="132"/>
      <c r="AH235" s="132"/>
      <c r="AI235" s="132"/>
      <c r="AJ235" s="132"/>
      <c r="AK235" s="132"/>
      <c r="AL235" s="132"/>
      <c r="AM235" s="132"/>
      <c r="AN235" s="132"/>
      <c r="AO235" s="132"/>
      <c r="AP235" s="132"/>
      <c r="AQ235" s="132"/>
      <c r="AR235" s="132"/>
      <c r="AS235" s="132"/>
      <c r="AT235" s="132"/>
      <c r="AU235" s="132"/>
      <c r="AV235" s="132"/>
      <c r="AW235" s="132"/>
      <c r="AX235" s="132"/>
      <c r="AY235" s="132"/>
      <c r="AZ235" s="132"/>
      <c r="BA235" s="132"/>
      <c r="BB235" s="132"/>
      <c r="BC235" s="132"/>
      <c r="BD235" s="132"/>
      <c r="BE235" s="132"/>
      <c r="BF235" s="132"/>
      <c r="BG235" s="132"/>
      <c r="BH235" s="132"/>
      <c r="BI235" s="132"/>
      <c r="BJ235" s="132"/>
      <c r="BK235" s="132"/>
      <c r="BL235" s="132"/>
      <c r="BM235" s="132"/>
      <c r="BN235" s="132"/>
      <c r="BO235" s="132"/>
      <c r="BP235" s="132"/>
      <c r="BQ235" s="132"/>
      <c r="BR235" s="132"/>
      <c r="BS235" s="132"/>
      <c r="BT235" s="132"/>
      <c r="BU235" s="132"/>
      <c r="BV235" s="132"/>
      <c r="BW235" s="132"/>
      <c r="BX235" s="132"/>
      <c r="BY235" s="132"/>
      <c r="BZ235" s="132"/>
      <c r="CA235" s="132"/>
      <c r="CB235" s="132"/>
      <c r="CC235" s="132"/>
      <c r="CD235" s="132"/>
      <c r="CE235" s="132"/>
      <c r="CF235" s="132"/>
      <c r="CG235" s="132"/>
      <c r="CH235" s="132"/>
      <c r="CI235" s="132"/>
      <c r="CJ235" s="132"/>
      <c r="CK235" s="132"/>
      <c r="CL235" s="132"/>
      <c r="CM235" s="132"/>
      <c r="CN235" s="132"/>
      <c r="CO235" s="132"/>
      <c r="CP235" s="132"/>
      <c r="CQ235" s="132"/>
      <c r="CR235" s="132"/>
      <c r="CS235" s="132"/>
      <c r="CT235" s="132"/>
      <c r="CU235" s="132"/>
      <c r="CV235" s="132"/>
      <c r="CW235" s="132"/>
      <c r="CX235" s="132"/>
      <c r="CY235" s="132"/>
      <c r="CZ235" s="132"/>
      <c r="DA235" s="132"/>
      <c r="DB235" s="132"/>
      <c r="DC235" s="132"/>
      <c r="DD235" s="132"/>
      <c r="DE235" s="132"/>
      <c r="DF235" s="132"/>
      <c r="DG235" s="132"/>
      <c r="DH235" s="132"/>
      <c r="DI235" s="132"/>
      <c r="DJ235" s="132"/>
      <c r="DK235" s="132"/>
      <c r="DL235" s="132"/>
      <c r="DM235" s="132"/>
      <c r="DN235" s="132"/>
      <c r="DO235" s="132"/>
      <c r="DP235" s="132"/>
      <c r="DQ235" s="132"/>
      <c r="DR235" s="132"/>
      <c r="DS235" s="132"/>
      <c r="DT235" s="132"/>
      <c r="DU235" s="132"/>
      <c r="DV235" s="132"/>
      <c r="DW235" s="132"/>
      <c r="DX235" s="132"/>
      <c r="DY235" s="132"/>
      <c r="DZ235" s="132"/>
      <c r="EA235" s="132"/>
      <c r="EB235" s="132"/>
      <c r="EC235" s="132"/>
      <c r="ED235" s="182" t="str">
        <f t="shared" si="3"/>
        <v>xxxxxxxxxxxxxxxxxxxxxxxxxxxxxxxxxxxxxxxxxxxxxxxxxxxxxxxxxxxxxxxxxxxxxxxxxxxxxxxxxxxxxxxxxxxxxxxxxxxxxxxxxxxxxxxxxxxxxxxxxxxxxxxx</v>
      </c>
    </row>
    <row r="236" spans="1:134" ht="13" x14ac:dyDescent="0.3">
      <c r="A236" s="230"/>
      <c r="B236" s="232" t="s">
        <v>274</v>
      </c>
      <c r="C236" s="868"/>
      <c r="D236" s="869"/>
      <c r="E236" s="869"/>
      <c r="F236" s="869"/>
      <c r="G236" s="616"/>
      <c r="H236" s="616"/>
      <c r="I236" s="616"/>
      <c r="J236" s="616"/>
      <c r="K236" s="616"/>
      <c r="L236" s="616"/>
      <c r="M236" s="616"/>
      <c r="N236" s="616"/>
      <c r="O236" s="616"/>
      <c r="P236" s="616"/>
      <c r="Q236" s="616"/>
      <c r="R236" s="616"/>
      <c r="S236" s="616"/>
      <c r="T236" s="616"/>
      <c r="U236" s="616"/>
      <c r="V236" s="616"/>
      <c r="W236" s="616"/>
      <c r="X236" s="616"/>
      <c r="Y236" s="616"/>
      <c r="Z236" s="616"/>
      <c r="AA236" s="616"/>
      <c r="AB236" s="616"/>
      <c r="AC236" s="616"/>
      <c r="AD236" s="616"/>
      <c r="AE236" s="616"/>
      <c r="AF236" s="616"/>
      <c r="AG236" s="616"/>
      <c r="AH236" s="616"/>
      <c r="AI236" s="616"/>
      <c r="AJ236" s="616"/>
      <c r="AK236" s="616"/>
      <c r="AL236" s="616"/>
      <c r="AM236" s="616"/>
      <c r="AN236" s="616"/>
      <c r="AO236" s="616"/>
      <c r="AP236" s="616"/>
      <c r="AQ236" s="616"/>
      <c r="AR236" s="616"/>
      <c r="AS236" s="616"/>
      <c r="AT236" s="616"/>
      <c r="AU236" s="616"/>
      <c r="AV236" s="616"/>
      <c r="AW236" s="616"/>
      <c r="AX236" s="616"/>
      <c r="AY236" s="616"/>
      <c r="AZ236" s="616"/>
      <c r="BA236" s="616"/>
      <c r="BB236" s="616"/>
      <c r="BC236" s="616"/>
      <c r="BD236" s="616"/>
      <c r="BE236" s="616"/>
      <c r="BF236" s="616"/>
      <c r="BG236" s="616"/>
      <c r="BH236" s="616"/>
      <c r="BI236" s="616"/>
      <c r="BJ236" s="616"/>
      <c r="BK236" s="616"/>
      <c r="BL236" s="616"/>
      <c r="BM236" s="616"/>
      <c r="BN236" s="616"/>
      <c r="BO236" s="616"/>
      <c r="BP236" s="616"/>
      <c r="BQ236" s="616"/>
      <c r="BR236" s="616"/>
      <c r="BS236" s="616"/>
      <c r="BT236" s="616"/>
      <c r="BU236" s="616"/>
      <c r="BV236" s="616"/>
      <c r="BW236" s="616"/>
      <c r="BX236" s="616"/>
      <c r="BY236" s="616"/>
      <c r="BZ236" s="616"/>
      <c r="CA236" s="616"/>
      <c r="CB236" s="616"/>
      <c r="CC236" s="616"/>
      <c r="CD236" s="616"/>
      <c r="CE236" s="616"/>
      <c r="CF236" s="616"/>
      <c r="CG236" s="616"/>
      <c r="CH236" s="616"/>
      <c r="CI236" s="616"/>
      <c r="CJ236" s="616"/>
      <c r="CK236" s="616"/>
      <c r="CL236" s="616"/>
      <c r="CM236" s="616"/>
      <c r="CN236" s="616"/>
      <c r="CO236" s="616"/>
      <c r="CP236" s="616"/>
      <c r="CQ236" s="616"/>
      <c r="CR236" s="616"/>
      <c r="CS236" s="616"/>
      <c r="CT236" s="616"/>
      <c r="CU236" s="616"/>
      <c r="CV236" s="616"/>
      <c r="CW236" s="616"/>
      <c r="CX236" s="616"/>
      <c r="CY236" s="616"/>
      <c r="CZ236" s="616"/>
      <c r="DA236" s="616"/>
      <c r="DB236" s="616"/>
      <c r="DC236" s="616"/>
      <c r="DD236" s="616"/>
      <c r="DE236" s="616"/>
      <c r="DF236" s="616"/>
      <c r="DG236" s="616"/>
      <c r="DH236" s="616"/>
      <c r="DI236" s="616"/>
      <c r="DJ236" s="616"/>
      <c r="DK236" s="616"/>
      <c r="DL236" s="616"/>
      <c r="DM236" s="616"/>
      <c r="DN236" s="616"/>
      <c r="DO236" s="616"/>
      <c r="DP236" s="616"/>
      <c r="DQ236" s="616"/>
      <c r="DR236" s="616"/>
      <c r="DS236" s="616"/>
      <c r="DT236" s="616"/>
      <c r="DU236" s="616"/>
      <c r="DV236" s="616"/>
      <c r="DW236" s="616"/>
      <c r="DX236" s="616"/>
      <c r="DY236" s="616"/>
      <c r="DZ236" s="616"/>
      <c r="EA236" s="616"/>
      <c r="EB236" s="616"/>
      <c r="EC236" s="617"/>
      <c r="ED236" s="182" t="str">
        <f t="shared" si="3"/>
        <v>xxxxxxxxxxxxxxxxxxxxxxxxxxxxxxxxxxxxxxxxxxxxxxxxxxxxxxxxxxxxxxxxxxxxxxxxxxxxxxxxxxxxxxxxxxxxxxxxxxxxxxxxxxxxxxxxxxxxxxxxxxxxxxxx</v>
      </c>
    </row>
    <row r="237" spans="1:134" ht="13" x14ac:dyDescent="0.3">
      <c r="A237" s="704"/>
      <c r="B237" s="561" t="s">
        <v>241</v>
      </c>
      <c r="C237" s="865"/>
      <c r="D237" s="867"/>
      <c r="E237" s="867"/>
      <c r="F237" s="867"/>
      <c r="G237" s="613"/>
      <c r="H237" s="613"/>
      <c r="I237" s="613"/>
      <c r="J237" s="613"/>
      <c r="K237" s="613"/>
      <c r="L237" s="613"/>
      <c r="M237" s="613"/>
      <c r="N237" s="613"/>
      <c r="O237" s="613"/>
      <c r="P237" s="613"/>
      <c r="Q237" s="613"/>
      <c r="R237" s="613"/>
      <c r="S237" s="613"/>
      <c r="T237" s="613"/>
      <c r="U237" s="613"/>
      <c r="V237" s="613"/>
      <c r="W237" s="613"/>
      <c r="X237" s="613"/>
      <c r="Y237" s="613"/>
      <c r="Z237" s="613"/>
      <c r="AA237" s="613"/>
      <c r="AB237" s="613"/>
      <c r="AC237" s="613"/>
      <c r="AD237" s="613"/>
      <c r="AE237" s="613"/>
      <c r="AF237" s="613"/>
      <c r="AG237" s="613"/>
      <c r="AH237" s="613"/>
      <c r="AI237" s="613"/>
      <c r="AJ237" s="613"/>
      <c r="AK237" s="613"/>
      <c r="AL237" s="613"/>
      <c r="AM237" s="613"/>
      <c r="AN237" s="613"/>
      <c r="AO237" s="613"/>
      <c r="AP237" s="613"/>
      <c r="AQ237" s="613"/>
      <c r="AR237" s="613"/>
      <c r="AS237" s="613"/>
      <c r="AT237" s="613"/>
      <c r="AU237" s="613"/>
      <c r="AV237" s="613"/>
      <c r="AW237" s="613"/>
      <c r="AX237" s="613"/>
      <c r="AY237" s="613"/>
      <c r="AZ237" s="613"/>
      <c r="BA237" s="613"/>
      <c r="BB237" s="613"/>
      <c r="BC237" s="613"/>
      <c r="BD237" s="613"/>
      <c r="BE237" s="613"/>
      <c r="BF237" s="613"/>
      <c r="BG237" s="613"/>
      <c r="BH237" s="613"/>
      <c r="BI237" s="613"/>
      <c r="BJ237" s="613"/>
      <c r="BK237" s="613"/>
      <c r="BL237" s="613"/>
      <c r="BM237" s="613"/>
      <c r="BN237" s="613"/>
      <c r="BO237" s="613"/>
      <c r="BP237" s="613"/>
      <c r="BQ237" s="613"/>
      <c r="BR237" s="613"/>
      <c r="BS237" s="613"/>
      <c r="BT237" s="613"/>
      <c r="BU237" s="613"/>
      <c r="BV237" s="613"/>
      <c r="BW237" s="613"/>
      <c r="BX237" s="613"/>
      <c r="BY237" s="613"/>
      <c r="BZ237" s="613"/>
      <c r="CA237" s="613"/>
      <c r="CB237" s="613"/>
      <c r="CC237" s="613"/>
      <c r="CD237" s="613"/>
      <c r="CE237" s="613"/>
      <c r="CF237" s="613"/>
      <c r="CG237" s="613"/>
      <c r="CH237" s="613"/>
      <c r="CI237" s="613"/>
      <c r="CJ237" s="613"/>
      <c r="CK237" s="613"/>
      <c r="CL237" s="613"/>
      <c r="CM237" s="613"/>
      <c r="CN237" s="613"/>
      <c r="CO237" s="613"/>
      <c r="CP237" s="613"/>
      <c r="CQ237" s="613"/>
      <c r="CR237" s="613"/>
      <c r="CS237" s="613"/>
      <c r="CT237" s="613"/>
      <c r="CU237" s="613"/>
      <c r="CV237" s="613"/>
      <c r="CW237" s="613"/>
      <c r="CX237" s="613"/>
      <c r="CY237" s="613"/>
      <c r="CZ237" s="613"/>
      <c r="DA237" s="613"/>
      <c r="DB237" s="613"/>
      <c r="DC237" s="613"/>
      <c r="DD237" s="613"/>
      <c r="DE237" s="613"/>
      <c r="DF237" s="613"/>
      <c r="DG237" s="613"/>
      <c r="DH237" s="613"/>
      <c r="DI237" s="613"/>
      <c r="DJ237" s="613"/>
      <c r="DK237" s="613"/>
      <c r="DL237" s="613"/>
      <c r="DM237" s="613"/>
      <c r="DN237" s="613"/>
      <c r="DO237" s="613"/>
      <c r="DP237" s="613"/>
      <c r="DQ237" s="613"/>
      <c r="DR237" s="613"/>
      <c r="DS237" s="613"/>
      <c r="DT237" s="613"/>
      <c r="DU237" s="613"/>
      <c r="DV237" s="613"/>
      <c r="DW237" s="613"/>
      <c r="DX237" s="613"/>
      <c r="DY237" s="613"/>
      <c r="DZ237" s="613"/>
      <c r="EA237" s="613"/>
      <c r="EB237" s="613"/>
      <c r="EC237" s="614"/>
      <c r="ED237" s="182" t="str">
        <f t="shared" si="3"/>
        <v>xxxxxxxxxxxxxxxxxxxxxxxxxxxxxxxxxxxxxxxxxxxxxxxxxxxxxxxxxxxxxxxxxxxxxxxxxxxxxxxxxxxxxxxxxxxxxxxxxxxxxxxxxxxxxxxxxxxxxxxxxxxxxxxx</v>
      </c>
    </row>
    <row r="238" spans="1:134" x14ac:dyDescent="0.25">
      <c r="A238" s="704">
        <v>5261</v>
      </c>
      <c r="B238" s="227" t="s">
        <v>275</v>
      </c>
      <c r="C238" s="865">
        <f>SUMPRODUCT(SUMIF('Sch Parent Trial Balance Input'!$A:$A,'Sch Parent TB Converter'!$G224:$EC224,'Sch Parent Trial Balance Input'!C:C))</f>
        <v>0</v>
      </c>
      <c r="D238" s="865">
        <f>SUMPRODUCT(SUMIF('Sch Parent Trial Balance Input'!$A:$A,'Sch Parent TB Converter'!$G224:$EC224,'Sch Parent Trial Balance Input'!D:D))</f>
        <v>0</v>
      </c>
      <c r="E238" s="865">
        <f>SUMPRODUCT(SUMIF('Sch Parent Trial Balance Input'!$A:$A,'Sch Parent TB Converter'!$G224:$EC224,'Sch Parent Trial Balance Input'!E:E))</f>
        <v>0</v>
      </c>
      <c r="F238" s="865">
        <f>SUMPRODUCT(SUMIF('Sch Parent Trial Balance Input'!$A:$A,'Sch Parent TB Converter'!$G224:$EC224,'Sch Parent Trial Balance Input'!F:F))</f>
        <v>0</v>
      </c>
      <c r="G238" s="132"/>
      <c r="H238" s="132"/>
      <c r="I238" s="132"/>
      <c r="J238" s="132"/>
      <c r="K238" s="132"/>
      <c r="L238" s="132"/>
      <c r="M238" s="132"/>
      <c r="N238" s="132"/>
      <c r="O238" s="132"/>
      <c r="P238" s="132"/>
      <c r="Q238" s="132"/>
      <c r="R238" s="132"/>
      <c r="S238" s="132"/>
      <c r="T238" s="132"/>
      <c r="U238" s="132"/>
      <c r="V238" s="132"/>
      <c r="W238" s="132"/>
      <c r="X238" s="132"/>
      <c r="Y238" s="132"/>
      <c r="Z238" s="132"/>
      <c r="AA238" s="132"/>
      <c r="AB238" s="132"/>
      <c r="AC238" s="132"/>
      <c r="AD238" s="132"/>
      <c r="AE238" s="132"/>
      <c r="AF238" s="132"/>
      <c r="AG238" s="132"/>
      <c r="AH238" s="132"/>
      <c r="AI238" s="132"/>
      <c r="AJ238" s="132"/>
      <c r="AK238" s="132"/>
      <c r="AL238" s="132"/>
      <c r="AM238" s="132"/>
      <c r="AN238" s="132"/>
      <c r="AO238" s="132"/>
      <c r="AP238" s="132"/>
      <c r="AQ238" s="132"/>
      <c r="AR238" s="132"/>
      <c r="AS238" s="132"/>
      <c r="AT238" s="132"/>
      <c r="AU238" s="132"/>
      <c r="AV238" s="132"/>
      <c r="AW238" s="132"/>
      <c r="AX238" s="132"/>
      <c r="AY238" s="132"/>
      <c r="AZ238" s="132"/>
      <c r="BA238" s="132"/>
      <c r="BB238" s="132"/>
      <c r="BC238" s="132"/>
      <c r="BD238" s="132"/>
      <c r="BE238" s="132"/>
      <c r="BF238" s="132"/>
      <c r="BG238" s="132"/>
      <c r="BH238" s="132"/>
      <c r="BI238" s="132"/>
      <c r="BJ238" s="132"/>
      <c r="BK238" s="132"/>
      <c r="BL238" s="132"/>
      <c r="BM238" s="132"/>
      <c r="BN238" s="132"/>
      <c r="BO238" s="132"/>
      <c r="BP238" s="132"/>
      <c r="BQ238" s="132"/>
      <c r="BR238" s="132"/>
      <c r="BS238" s="132"/>
      <c r="BT238" s="132"/>
      <c r="BU238" s="132"/>
      <c r="BV238" s="132"/>
      <c r="BW238" s="132"/>
      <c r="BX238" s="132"/>
      <c r="BY238" s="132"/>
      <c r="BZ238" s="132"/>
      <c r="CA238" s="132"/>
      <c r="CB238" s="132"/>
      <c r="CC238" s="132"/>
      <c r="CD238" s="132"/>
      <c r="CE238" s="132"/>
      <c r="CF238" s="132"/>
      <c r="CG238" s="132"/>
      <c r="CH238" s="132"/>
      <c r="CI238" s="132"/>
      <c r="CJ238" s="132"/>
      <c r="CK238" s="132"/>
      <c r="CL238" s="132"/>
      <c r="CM238" s="132"/>
      <c r="CN238" s="132"/>
      <c r="CO238" s="132"/>
      <c r="CP238" s="132"/>
      <c r="CQ238" s="132"/>
      <c r="CR238" s="132"/>
      <c r="CS238" s="132"/>
      <c r="CT238" s="132"/>
      <c r="CU238" s="132"/>
      <c r="CV238" s="132"/>
      <c r="CW238" s="132"/>
      <c r="CX238" s="132"/>
      <c r="CY238" s="132"/>
      <c r="CZ238" s="132"/>
      <c r="DA238" s="132"/>
      <c r="DB238" s="132"/>
      <c r="DC238" s="132"/>
      <c r="DD238" s="132"/>
      <c r="DE238" s="132"/>
      <c r="DF238" s="132"/>
      <c r="DG238" s="132"/>
      <c r="DH238" s="132"/>
      <c r="DI238" s="132"/>
      <c r="DJ238" s="132"/>
      <c r="DK238" s="132"/>
      <c r="DL238" s="132"/>
      <c r="DM238" s="132"/>
      <c r="DN238" s="132"/>
      <c r="DO238" s="132"/>
      <c r="DP238" s="132"/>
      <c r="DQ238" s="132"/>
      <c r="DR238" s="132"/>
      <c r="DS238" s="132"/>
      <c r="DT238" s="132"/>
      <c r="DU238" s="132"/>
      <c r="DV238" s="132"/>
      <c r="DW238" s="132"/>
      <c r="DX238" s="132"/>
      <c r="DY238" s="132"/>
      <c r="DZ238" s="132"/>
      <c r="EA238" s="132"/>
      <c r="EB238" s="132"/>
      <c r="EC238" s="615"/>
      <c r="ED238" s="182" t="str">
        <f t="shared" si="3"/>
        <v>xxxxxxxxxxxxxxxxxxxxxxxxxxxxxxxxxxxxxxxxxxxxxxxxxxxxxxxxxxxxxxxxxxxxxxxxxxxxxxxxxxxxxxxxxxxxxxxxxxxxxxxxxxxxxxxxxxxxxxxxxxxxxxxx</v>
      </c>
    </row>
    <row r="239" spans="1:134" x14ac:dyDescent="0.25">
      <c r="A239" s="704"/>
      <c r="B239" s="227"/>
      <c r="C239" s="865"/>
      <c r="D239" s="867"/>
      <c r="E239" s="867"/>
      <c r="F239" s="867"/>
      <c r="G239" s="132"/>
      <c r="H239" s="132"/>
      <c r="I239" s="132"/>
      <c r="J239" s="132"/>
      <c r="K239" s="132"/>
      <c r="L239" s="132"/>
      <c r="M239" s="132"/>
      <c r="N239" s="132"/>
      <c r="O239" s="132"/>
      <c r="P239" s="132"/>
      <c r="Q239" s="132"/>
      <c r="R239" s="132"/>
      <c r="S239" s="132"/>
      <c r="T239" s="132"/>
      <c r="U239" s="132"/>
      <c r="V239" s="132"/>
      <c r="W239" s="132"/>
      <c r="X239" s="132"/>
      <c r="Y239" s="132"/>
      <c r="Z239" s="132"/>
      <c r="AA239" s="132"/>
      <c r="AB239" s="132"/>
      <c r="AC239" s="132"/>
      <c r="AD239" s="132"/>
      <c r="AE239" s="132"/>
      <c r="AF239" s="132"/>
      <c r="AG239" s="132"/>
      <c r="AH239" s="132"/>
      <c r="AI239" s="132"/>
      <c r="AJ239" s="132"/>
      <c r="AK239" s="132"/>
      <c r="AL239" s="132"/>
      <c r="AM239" s="132"/>
      <c r="AN239" s="132"/>
      <c r="AO239" s="132"/>
      <c r="AP239" s="132"/>
      <c r="AQ239" s="132"/>
      <c r="AR239" s="132"/>
      <c r="AS239" s="132"/>
      <c r="AT239" s="132"/>
      <c r="AU239" s="132"/>
      <c r="AV239" s="132"/>
      <c r="AW239" s="132"/>
      <c r="AX239" s="132"/>
      <c r="AY239" s="132"/>
      <c r="AZ239" s="132"/>
      <c r="BA239" s="132"/>
      <c r="BB239" s="132"/>
      <c r="BC239" s="132"/>
      <c r="BD239" s="132"/>
      <c r="BE239" s="132"/>
      <c r="BF239" s="132"/>
      <c r="BG239" s="132"/>
      <c r="BH239" s="132"/>
      <c r="BI239" s="132"/>
      <c r="BJ239" s="132"/>
      <c r="BK239" s="132"/>
      <c r="BL239" s="132"/>
      <c r="BM239" s="132"/>
      <c r="BN239" s="132"/>
      <c r="BO239" s="132"/>
      <c r="BP239" s="132"/>
      <c r="BQ239" s="132"/>
      <c r="BR239" s="132"/>
      <c r="BS239" s="132"/>
      <c r="BT239" s="132"/>
      <c r="BU239" s="132"/>
      <c r="BV239" s="132"/>
      <c r="BW239" s="132"/>
      <c r="BX239" s="132"/>
      <c r="BY239" s="132"/>
      <c r="BZ239" s="132"/>
      <c r="CA239" s="132"/>
      <c r="CB239" s="132"/>
      <c r="CC239" s="132"/>
      <c r="CD239" s="132"/>
      <c r="CE239" s="132"/>
      <c r="CF239" s="132"/>
      <c r="CG239" s="132"/>
      <c r="CH239" s="132"/>
      <c r="CI239" s="132"/>
      <c r="CJ239" s="132"/>
      <c r="CK239" s="132"/>
      <c r="CL239" s="132"/>
      <c r="CM239" s="132"/>
      <c r="CN239" s="132"/>
      <c r="CO239" s="132"/>
      <c r="CP239" s="132"/>
      <c r="CQ239" s="132"/>
      <c r="CR239" s="132"/>
      <c r="CS239" s="132"/>
      <c r="CT239" s="132"/>
      <c r="CU239" s="132"/>
      <c r="CV239" s="132"/>
      <c r="CW239" s="132"/>
      <c r="CX239" s="132"/>
      <c r="CY239" s="132"/>
      <c r="CZ239" s="132"/>
      <c r="DA239" s="132"/>
      <c r="DB239" s="132"/>
      <c r="DC239" s="132"/>
      <c r="DD239" s="132"/>
      <c r="DE239" s="132"/>
      <c r="DF239" s="132"/>
      <c r="DG239" s="132"/>
      <c r="DH239" s="132"/>
      <c r="DI239" s="132"/>
      <c r="DJ239" s="132"/>
      <c r="DK239" s="132"/>
      <c r="DL239" s="132"/>
      <c r="DM239" s="132"/>
      <c r="DN239" s="132"/>
      <c r="DO239" s="132"/>
      <c r="DP239" s="132"/>
      <c r="DQ239" s="132"/>
      <c r="DR239" s="132"/>
      <c r="DS239" s="132"/>
      <c r="DT239" s="132"/>
      <c r="DU239" s="132"/>
      <c r="DV239" s="132"/>
      <c r="DW239" s="132"/>
      <c r="DX239" s="132"/>
      <c r="DY239" s="132"/>
      <c r="DZ239" s="132"/>
      <c r="EA239" s="132"/>
      <c r="EB239" s="132"/>
      <c r="EC239" s="615"/>
      <c r="ED239" s="182" t="str">
        <f t="shared" si="3"/>
        <v>xxxxxxxxxxxxxxxxxxxxxxxxxxxxxxxxxxxxxxxxxxxxxxxxxxxxxxxxxxxxxxxxxxxxxxxxxxxxxxxxxxxxxxxxxxxxxxxxxxxxxxxxxxxxxxxxxxxxxxxxxxxxxxxx</v>
      </c>
    </row>
    <row r="240" spans="1:134" ht="13" x14ac:dyDescent="0.3">
      <c r="A240" s="230"/>
      <c r="B240" s="232" t="s">
        <v>276</v>
      </c>
      <c r="C240" s="877"/>
      <c r="D240" s="877"/>
      <c r="E240" s="877"/>
      <c r="F240" s="877"/>
      <c r="G240" s="616"/>
      <c r="H240" s="616"/>
      <c r="I240" s="616"/>
      <c r="J240" s="616"/>
      <c r="K240" s="616"/>
      <c r="L240" s="616"/>
      <c r="M240" s="616"/>
      <c r="N240" s="616"/>
      <c r="O240" s="616"/>
      <c r="P240" s="616"/>
      <c r="Q240" s="616"/>
      <c r="R240" s="616"/>
      <c r="S240" s="616"/>
      <c r="T240" s="616"/>
      <c r="U240" s="616"/>
      <c r="V240" s="616"/>
      <c r="W240" s="616"/>
      <c r="X240" s="616"/>
      <c r="Y240" s="616"/>
      <c r="Z240" s="616"/>
      <c r="AA240" s="616"/>
      <c r="AB240" s="616"/>
      <c r="AC240" s="616"/>
      <c r="AD240" s="616"/>
      <c r="AE240" s="616"/>
      <c r="AF240" s="616"/>
      <c r="AG240" s="616"/>
      <c r="AH240" s="616"/>
      <c r="AI240" s="616"/>
      <c r="AJ240" s="616"/>
      <c r="AK240" s="616"/>
      <c r="AL240" s="616"/>
      <c r="AM240" s="616"/>
      <c r="AN240" s="616"/>
      <c r="AO240" s="616"/>
      <c r="AP240" s="616"/>
      <c r="AQ240" s="616"/>
      <c r="AR240" s="616"/>
      <c r="AS240" s="616"/>
      <c r="AT240" s="616"/>
      <c r="AU240" s="616"/>
      <c r="AV240" s="616"/>
      <c r="AW240" s="616"/>
      <c r="AX240" s="616"/>
      <c r="AY240" s="616"/>
      <c r="AZ240" s="616"/>
      <c r="BA240" s="616"/>
      <c r="BB240" s="616"/>
      <c r="BC240" s="616"/>
      <c r="BD240" s="616"/>
      <c r="BE240" s="616"/>
      <c r="BF240" s="616"/>
      <c r="BG240" s="616"/>
      <c r="BH240" s="616"/>
      <c r="BI240" s="616"/>
      <c r="BJ240" s="616"/>
      <c r="BK240" s="616"/>
      <c r="BL240" s="616"/>
      <c r="BM240" s="616"/>
      <c r="BN240" s="616"/>
      <c r="BO240" s="616"/>
      <c r="BP240" s="616"/>
      <c r="BQ240" s="616"/>
      <c r="BR240" s="616"/>
      <c r="BS240" s="616"/>
      <c r="BT240" s="616"/>
      <c r="BU240" s="616"/>
      <c r="BV240" s="616"/>
      <c r="BW240" s="616"/>
      <c r="BX240" s="616"/>
      <c r="BY240" s="616"/>
      <c r="BZ240" s="616"/>
      <c r="CA240" s="616"/>
      <c r="CB240" s="616"/>
      <c r="CC240" s="616"/>
      <c r="CD240" s="616"/>
      <c r="CE240" s="616"/>
      <c r="CF240" s="616"/>
      <c r="CG240" s="616"/>
      <c r="CH240" s="616"/>
      <c r="CI240" s="616"/>
      <c r="CJ240" s="616"/>
      <c r="CK240" s="616"/>
      <c r="CL240" s="616"/>
      <c r="CM240" s="616"/>
      <c r="CN240" s="616"/>
      <c r="CO240" s="616"/>
      <c r="CP240" s="616"/>
      <c r="CQ240" s="616"/>
      <c r="CR240" s="616"/>
      <c r="CS240" s="616"/>
      <c r="CT240" s="616"/>
      <c r="CU240" s="616"/>
      <c r="CV240" s="616"/>
      <c r="CW240" s="616"/>
      <c r="CX240" s="616"/>
      <c r="CY240" s="616"/>
      <c r="CZ240" s="616"/>
      <c r="DA240" s="616"/>
      <c r="DB240" s="616"/>
      <c r="DC240" s="616"/>
      <c r="DD240" s="616"/>
      <c r="DE240" s="616"/>
      <c r="DF240" s="616"/>
      <c r="DG240" s="616"/>
      <c r="DH240" s="616"/>
      <c r="DI240" s="616"/>
      <c r="DJ240" s="616"/>
      <c r="DK240" s="616"/>
      <c r="DL240" s="616"/>
      <c r="DM240" s="616"/>
      <c r="DN240" s="616"/>
      <c r="DO240" s="616"/>
      <c r="DP240" s="616"/>
      <c r="DQ240" s="616"/>
      <c r="DR240" s="616"/>
      <c r="DS240" s="616"/>
      <c r="DT240" s="616"/>
      <c r="DU240" s="616"/>
      <c r="DV240" s="616"/>
      <c r="DW240" s="616"/>
      <c r="DX240" s="616"/>
      <c r="DY240" s="616"/>
      <c r="DZ240" s="616"/>
      <c r="EA240" s="616"/>
      <c r="EB240" s="616"/>
      <c r="EC240" s="616"/>
      <c r="ED240" s="182" t="str">
        <f t="shared" si="3"/>
        <v>xxxxxxxxxxxxxxxxxxxxxxxxxxxxxxxxxxxxxxxxxxxxxxxxxxxxxxxxxxxxxxxxxxxxxxxxxxxxxxxxxxxxxxxxxxxxxxxxxxxxxxxxxxxxxxxxxxxxxxxxxxxxxxxx</v>
      </c>
    </row>
    <row r="241" spans="1:134" ht="13" x14ac:dyDescent="0.3">
      <c r="A241" s="704"/>
      <c r="B241" s="561" t="s">
        <v>277</v>
      </c>
      <c r="C241" s="874"/>
      <c r="D241" s="874"/>
      <c r="E241" s="874"/>
      <c r="F241" s="874"/>
      <c r="G241" s="613"/>
      <c r="H241" s="613"/>
      <c r="I241" s="613"/>
      <c r="J241" s="613"/>
      <c r="K241" s="613"/>
      <c r="L241" s="613"/>
      <c r="M241" s="613"/>
      <c r="N241" s="613"/>
      <c r="O241" s="613"/>
      <c r="P241" s="613"/>
      <c r="Q241" s="613"/>
      <c r="R241" s="613"/>
      <c r="S241" s="613"/>
      <c r="T241" s="613"/>
      <c r="U241" s="613"/>
      <c r="V241" s="613"/>
      <c r="W241" s="613"/>
      <c r="X241" s="613"/>
      <c r="Y241" s="613"/>
      <c r="Z241" s="613"/>
      <c r="AA241" s="613"/>
      <c r="AB241" s="613"/>
      <c r="AC241" s="613"/>
      <c r="AD241" s="613"/>
      <c r="AE241" s="613"/>
      <c r="AF241" s="613"/>
      <c r="AG241" s="613"/>
      <c r="AH241" s="613"/>
      <c r="AI241" s="613"/>
      <c r="AJ241" s="613"/>
      <c r="AK241" s="613"/>
      <c r="AL241" s="613"/>
      <c r="AM241" s="613"/>
      <c r="AN241" s="613"/>
      <c r="AO241" s="613"/>
      <c r="AP241" s="613"/>
      <c r="AQ241" s="613"/>
      <c r="AR241" s="613"/>
      <c r="AS241" s="613"/>
      <c r="AT241" s="613"/>
      <c r="AU241" s="613"/>
      <c r="AV241" s="613"/>
      <c r="AW241" s="613"/>
      <c r="AX241" s="613"/>
      <c r="AY241" s="613"/>
      <c r="AZ241" s="613"/>
      <c r="BA241" s="613"/>
      <c r="BB241" s="613"/>
      <c r="BC241" s="613"/>
      <c r="BD241" s="613"/>
      <c r="BE241" s="613"/>
      <c r="BF241" s="613"/>
      <c r="BG241" s="613"/>
      <c r="BH241" s="613"/>
      <c r="BI241" s="613"/>
      <c r="BJ241" s="613"/>
      <c r="BK241" s="613"/>
      <c r="BL241" s="613"/>
      <c r="BM241" s="613"/>
      <c r="BN241" s="613"/>
      <c r="BO241" s="613"/>
      <c r="BP241" s="613"/>
      <c r="BQ241" s="613"/>
      <c r="BR241" s="613"/>
      <c r="BS241" s="613"/>
      <c r="BT241" s="613"/>
      <c r="BU241" s="613"/>
      <c r="BV241" s="613"/>
      <c r="BW241" s="613"/>
      <c r="BX241" s="613"/>
      <c r="BY241" s="613"/>
      <c r="BZ241" s="613"/>
      <c r="CA241" s="613"/>
      <c r="CB241" s="613"/>
      <c r="CC241" s="613"/>
      <c r="CD241" s="613"/>
      <c r="CE241" s="613"/>
      <c r="CF241" s="613"/>
      <c r="CG241" s="613"/>
      <c r="CH241" s="613"/>
      <c r="CI241" s="613"/>
      <c r="CJ241" s="613"/>
      <c r="CK241" s="613"/>
      <c r="CL241" s="613"/>
      <c r="CM241" s="613"/>
      <c r="CN241" s="613"/>
      <c r="CO241" s="613"/>
      <c r="CP241" s="613"/>
      <c r="CQ241" s="613"/>
      <c r="CR241" s="613"/>
      <c r="CS241" s="613"/>
      <c r="CT241" s="613"/>
      <c r="CU241" s="613"/>
      <c r="CV241" s="613"/>
      <c r="CW241" s="613"/>
      <c r="CX241" s="613"/>
      <c r="CY241" s="613"/>
      <c r="CZ241" s="613"/>
      <c r="DA241" s="613"/>
      <c r="DB241" s="613"/>
      <c r="DC241" s="613"/>
      <c r="DD241" s="613"/>
      <c r="DE241" s="613"/>
      <c r="DF241" s="613"/>
      <c r="DG241" s="613"/>
      <c r="DH241" s="613"/>
      <c r="DI241" s="613"/>
      <c r="DJ241" s="613"/>
      <c r="DK241" s="613"/>
      <c r="DL241" s="613"/>
      <c r="DM241" s="613"/>
      <c r="DN241" s="613"/>
      <c r="DO241" s="613"/>
      <c r="DP241" s="613"/>
      <c r="DQ241" s="613"/>
      <c r="DR241" s="613"/>
      <c r="DS241" s="613"/>
      <c r="DT241" s="613"/>
      <c r="DU241" s="613"/>
      <c r="DV241" s="613"/>
      <c r="DW241" s="613"/>
      <c r="DX241" s="613"/>
      <c r="DY241" s="613"/>
      <c r="DZ241" s="613"/>
      <c r="EA241" s="613"/>
      <c r="EB241" s="613"/>
      <c r="EC241" s="613"/>
      <c r="ED241" s="182" t="str">
        <f t="shared" si="3"/>
        <v>xxxxxxxxxxxxxxxxxxxxxxxxxxxxxxxxxxxxxxxxxxxxxxxxxxxxxxxxxxxxxxxxxxxxxxxxxxxxxxxxxxxxxxxxxxxxxxxxxxxxxxxxxxxxxxxxxxxxxxxxxxxxxxxx</v>
      </c>
    </row>
    <row r="242" spans="1:134" x14ac:dyDescent="0.25">
      <c r="A242" s="704">
        <v>3220</v>
      </c>
      <c r="B242" s="227" t="s">
        <v>326</v>
      </c>
      <c r="C242" s="874">
        <f>SUMPRODUCT(SUMIF('Subsidiary Trial Balance Input'!$A:$A,'Subsidiary TB Converter'!$G242:$EC242,'Subsidiary Trial Balance Input'!C:C))</f>
        <v>0</v>
      </c>
      <c r="D242" s="874">
        <f>SUMPRODUCT(SUMIF('Subsidiary Trial Balance Input'!$A:$A,'Subsidiary TB Converter'!$G242:$EC242,'Subsidiary Trial Balance Input'!D:D))</f>
        <v>0</v>
      </c>
      <c r="E242" s="874">
        <f>SUMPRODUCT(SUMIF('Subsidiary Trial Balance Input'!$A:$A,'Subsidiary TB Converter'!$G242:$EC242,'Subsidiary Trial Balance Input'!E:E))</f>
        <v>0</v>
      </c>
      <c r="F242" s="874">
        <f>SUMPRODUCT(SUMIF('Subsidiary Trial Balance Input'!$A:$A,'Subsidiary TB Converter'!$G242:$EC242,'Subsidiary Trial Balance Input'!F:F))</f>
        <v>0</v>
      </c>
      <c r="G242" s="132"/>
      <c r="H242" s="132"/>
      <c r="I242" s="132"/>
      <c r="J242" s="132"/>
      <c r="K242" s="132"/>
      <c r="L242" s="132"/>
      <c r="M242" s="132"/>
      <c r="N242" s="132"/>
      <c r="O242" s="132"/>
      <c r="P242" s="132"/>
      <c r="Q242" s="132"/>
      <c r="R242" s="132"/>
      <c r="S242" s="132"/>
      <c r="T242" s="132"/>
      <c r="U242" s="132"/>
      <c r="V242" s="132"/>
      <c r="W242" s="132"/>
      <c r="X242" s="132"/>
      <c r="Y242" s="132"/>
      <c r="Z242" s="132"/>
      <c r="AA242" s="132"/>
      <c r="AB242" s="132"/>
      <c r="AC242" s="132"/>
      <c r="AD242" s="132"/>
      <c r="AE242" s="132"/>
      <c r="AF242" s="132"/>
      <c r="AG242" s="132"/>
      <c r="AH242" s="132"/>
      <c r="AI242" s="132"/>
      <c r="AJ242" s="132"/>
      <c r="AK242" s="132"/>
      <c r="AL242" s="132"/>
      <c r="AM242" s="132"/>
      <c r="AN242" s="132"/>
      <c r="AO242" s="132"/>
      <c r="AP242" s="132"/>
      <c r="AQ242" s="132"/>
      <c r="AR242" s="132"/>
      <c r="AS242" s="132"/>
      <c r="AT242" s="132"/>
      <c r="AU242" s="132"/>
      <c r="AV242" s="132"/>
      <c r="AW242" s="132"/>
      <c r="AX242" s="132"/>
      <c r="AY242" s="132"/>
      <c r="AZ242" s="132"/>
      <c r="BA242" s="132"/>
      <c r="BB242" s="132"/>
      <c r="BC242" s="132"/>
      <c r="BD242" s="132"/>
      <c r="BE242" s="132"/>
      <c r="BF242" s="132"/>
      <c r="BG242" s="132"/>
      <c r="BH242" s="132"/>
      <c r="BI242" s="132"/>
      <c r="BJ242" s="132"/>
      <c r="BK242" s="132"/>
      <c r="BL242" s="132"/>
      <c r="BM242" s="132"/>
      <c r="BN242" s="132"/>
      <c r="BO242" s="132"/>
      <c r="BP242" s="132"/>
      <c r="BQ242" s="132"/>
      <c r="BR242" s="132"/>
      <c r="BS242" s="132"/>
      <c r="BT242" s="132"/>
      <c r="BU242" s="132"/>
      <c r="BV242" s="132"/>
      <c r="BW242" s="132"/>
      <c r="BX242" s="132"/>
      <c r="BY242" s="132"/>
      <c r="BZ242" s="132"/>
      <c r="CA242" s="132"/>
      <c r="CB242" s="132"/>
      <c r="CC242" s="132"/>
      <c r="CD242" s="132"/>
      <c r="CE242" s="132"/>
      <c r="CF242" s="132"/>
      <c r="CG242" s="132"/>
      <c r="CH242" s="132"/>
      <c r="CI242" s="132"/>
      <c r="CJ242" s="132"/>
      <c r="CK242" s="132"/>
      <c r="CL242" s="132"/>
      <c r="CM242" s="132"/>
      <c r="CN242" s="132"/>
      <c r="CO242" s="132"/>
      <c r="CP242" s="132"/>
      <c r="CQ242" s="132"/>
      <c r="CR242" s="132"/>
      <c r="CS242" s="132"/>
      <c r="CT242" s="132"/>
      <c r="CU242" s="132"/>
      <c r="CV242" s="132"/>
      <c r="CW242" s="132"/>
      <c r="CX242" s="132"/>
      <c r="CY242" s="132"/>
      <c r="CZ242" s="132"/>
      <c r="DA242" s="132"/>
      <c r="DB242" s="132"/>
      <c r="DC242" s="132"/>
      <c r="DD242" s="132"/>
      <c r="DE242" s="132"/>
      <c r="DF242" s="132"/>
      <c r="DG242" s="132"/>
      <c r="DH242" s="132"/>
      <c r="DI242" s="132"/>
      <c r="DJ242" s="132"/>
      <c r="DK242" s="132"/>
      <c r="DL242" s="132"/>
      <c r="DM242" s="132"/>
      <c r="DN242" s="132"/>
      <c r="DO242" s="132"/>
      <c r="DP242" s="132"/>
      <c r="DQ242" s="132"/>
      <c r="DR242" s="132"/>
      <c r="DS242" s="132"/>
      <c r="DT242" s="132"/>
      <c r="DU242" s="132"/>
      <c r="DV242" s="132"/>
      <c r="DW242" s="132"/>
      <c r="DX242" s="132"/>
      <c r="DY242" s="132"/>
      <c r="DZ242" s="132"/>
      <c r="EA242" s="132"/>
      <c r="EB242" s="132"/>
      <c r="EC242" s="132"/>
      <c r="ED242" s="182" t="str">
        <f t="shared" si="3"/>
        <v>xxxxxxxxxxxxxxxxxxxxxxxxxxxxxxxxxxxxxxxxxxxxxxxxxxxxxxxxxxxxxxxxxxxxxxxxxxxxxxxxxxxxxxxxxxxxxxxxxxxxxxxxxxxxxxxxxxxxxxxxxxxxxxxx</v>
      </c>
    </row>
    <row r="243" spans="1:134" x14ac:dyDescent="0.25">
      <c r="A243" s="704">
        <v>3230</v>
      </c>
      <c r="B243" s="227" t="s">
        <v>279</v>
      </c>
      <c r="C243" s="874">
        <f>SUMPRODUCT(SUMIF('Subsidiary Trial Balance Input'!$A:$A,'Subsidiary TB Converter'!$G243:$EC243,'Subsidiary Trial Balance Input'!C:C))</f>
        <v>0</v>
      </c>
      <c r="D243" s="874">
        <f>SUMPRODUCT(SUMIF('Subsidiary Trial Balance Input'!$A:$A,'Subsidiary TB Converter'!$G243:$EC243,'Subsidiary Trial Balance Input'!D:D))</f>
        <v>0</v>
      </c>
      <c r="E243" s="874">
        <f>SUMPRODUCT(SUMIF('Subsidiary Trial Balance Input'!$A:$A,'Subsidiary TB Converter'!$G243:$EC243,'Subsidiary Trial Balance Input'!E:E))</f>
        <v>0</v>
      </c>
      <c r="F243" s="874">
        <f>SUMPRODUCT(SUMIF('Subsidiary Trial Balance Input'!$A:$A,'Subsidiary TB Converter'!$G243:$EC243,'Subsidiary Trial Balance Input'!F:F))</f>
        <v>0</v>
      </c>
      <c r="G243" s="132"/>
      <c r="H243" s="132"/>
      <c r="I243" s="132"/>
      <c r="J243" s="132"/>
      <c r="K243" s="132"/>
      <c r="L243" s="132"/>
      <c r="M243" s="132"/>
      <c r="N243" s="132"/>
      <c r="O243" s="132"/>
      <c r="P243" s="132"/>
      <c r="Q243" s="132"/>
      <c r="R243" s="132"/>
      <c r="S243" s="132"/>
      <c r="T243" s="132"/>
      <c r="U243" s="132"/>
      <c r="V243" s="132"/>
      <c r="W243" s="132"/>
      <c r="X243" s="132"/>
      <c r="Y243" s="132"/>
      <c r="Z243" s="132"/>
      <c r="AA243" s="132"/>
      <c r="AB243" s="132"/>
      <c r="AC243" s="132"/>
      <c r="AD243" s="132"/>
      <c r="AE243" s="132"/>
      <c r="AF243" s="132"/>
      <c r="AG243" s="132"/>
      <c r="AH243" s="132"/>
      <c r="AI243" s="132"/>
      <c r="AJ243" s="132"/>
      <c r="AK243" s="132"/>
      <c r="AL243" s="132"/>
      <c r="AM243" s="132"/>
      <c r="AN243" s="132"/>
      <c r="AO243" s="132"/>
      <c r="AP243" s="132"/>
      <c r="AQ243" s="132"/>
      <c r="AR243" s="132"/>
      <c r="AS243" s="132"/>
      <c r="AT243" s="132"/>
      <c r="AU243" s="132"/>
      <c r="AV243" s="132"/>
      <c r="AW243" s="132"/>
      <c r="AX243" s="132"/>
      <c r="AY243" s="132"/>
      <c r="AZ243" s="132"/>
      <c r="BA243" s="132"/>
      <c r="BB243" s="132"/>
      <c r="BC243" s="132"/>
      <c r="BD243" s="132"/>
      <c r="BE243" s="132"/>
      <c r="BF243" s="132"/>
      <c r="BG243" s="132"/>
      <c r="BH243" s="132"/>
      <c r="BI243" s="132"/>
      <c r="BJ243" s="132"/>
      <c r="BK243" s="132"/>
      <c r="BL243" s="132"/>
      <c r="BM243" s="132"/>
      <c r="BN243" s="132"/>
      <c r="BO243" s="132"/>
      <c r="BP243" s="132"/>
      <c r="BQ243" s="132"/>
      <c r="BR243" s="132"/>
      <c r="BS243" s="132"/>
      <c r="BT243" s="132"/>
      <c r="BU243" s="132"/>
      <c r="BV243" s="132"/>
      <c r="BW243" s="132"/>
      <c r="BX243" s="132"/>
      <c r="BY243" s="132"/>
      <c r="BZ243" s="132"/>
      <c r="CA243" s="132"/>
      <c r="CB243" s="132"/>
      <c r="CC243" s="132"/>
      <c r="CD243" s="132"/>
      <c r="CE243" s="132"/>
      <c r="CF243" s="132"/>
      <c r="CG243" s="132"/>
      <c r="CH243" s="132"/>
      <c r="CI243" s="132"/>
      <c r="CJ243" s="132"/>
      <c r="CK243" s="132"/>
      <c r="CL243" s="132"/>
      <c r="CM243" s="132"/>
      <c r="CN243" s="132"/>
      <c r="CO243" s="132"/>
      <c r="CP243" s="132"/>
      <c r="CQ243" s="132"/>
      <c r="CR243" s="132"/>
      <c r="CS243" s="132"/>
      <c r="CT243" s="132"/>
      <c r="CU243" s="132"/>
      <c r="CV243" s="132"/>
      <c r="CW243" s="132"/>
      <c r="CX243" s="132"/>
      <c r="CY243" s="132"/>
      <c r="CZ243" s="132"/>
      <c r="DA243" s="132"/>
      <c r="DB243" s="132"/>
      <c r="DC243" s="132"/>
      <c r="DD243" s="132"/>
      <c r="DE243" s="132"/>
      <c r="DF243" s="132"/>
      <c r="DG243" s="132"/>
      <c r="DH243" s="132"/>
      <c r="DI243" s="132"/>
      <c r="DJ243" s="132"/>
      <c r="DK243" s="132"/>
      <c r="DL243" s="132"/>
      <c r="DM243" s="132"/>
      <c r="DN243" s="132"/>
      <c r="DO243" s="132"/>
      <c r="DP243" s="132"/>
      <c r="DQ243" s="132"/>
      <c r="DR243" s="132"/>
      <c r="DS243" s="132"/>
      <c r="DT243" s="132"/>
      <c r="DU243" s="132"/>
      <c r="DV243" s="132"/>
      <c r="DW243" s="132"/>
      <c r="DX243" s="132"/>
      <c r="DY243" s="132"/>
      <c r="DZ243" s="132"/>
      <c r="EA243" s="132"/>
      <c r="EB243" s="132"/>
      <c r="EC243" s="132"/>
      <c r="ED243" s="182" t="str">
        <f t="shared" si="3"/>
        <v>xxxxxxxxxxxxxxxxxxxxxxxxxxxxxxxxxxxxxxxxxxxxxxxxxxxxxxxxxxxxxxxxxxxxxxxxxxxxxxxxxxxxxxxxxxxxxxxxxxxxxxxxxxxxxxxxxxxxxxxxxxxxxxxx</v>
      </c>
    </row>
    <row r="244" spans="1:134" x14ac:dyDescent="0.25">
      <c r="A244" s="704">
        <v>3240</v>
      </c>
      <c r="B244" s="227" t="s">
        <v>280</v>
      </c>
      <c r="C244" s="874">
        <f>SUMPRODUCT(SUMIF('Subsidiary Trial Balance Input'!$A:$A,'Subsidiary TB Converter'!$G244:$EC244,'Subsidiary Trial Balance Input'!C:C))</f>
        <v>0</v>
      </c>
      <c r="D244" s="874">
        <f>SUMPRODUCT(SUMIF('Subsidiary Trial Balance Input'!$A:$A,'Subsidiary TB Converter'!$G244:$EC244,'Subsidiary Trial Balance Input'!D:D))</f>
        <v>0</v>
      </c>
      <c r="E244" s="874">
        <f>SUMPRODUCT(SUMIF('Subsidiary Trial Balance Input'!$A:$A,'Subsidiary TB Converter'!$G244:$EC244,'Subsidiary Trial Balance Input'!E:E))</f>
        <v>0</v>
      </c>
      <c r="F244" s="874">
        <f>SUMPRODUCT(SUMIF('Subsidiary Trial Balance Input'!$A:$A,'Subsidiary TB Converter'!$G244:$EC244,'Subsidiary Trial Balance Input'!F:F))</f>
        <v>0</v>
      </c>
      <c r="G244" s="132"/>
      <c r="H244" s="132"/>
      <c r="I244" s="132"/>
      <c r="J244" s="132"/>
      <c r="K244" s="132"/>
      <c r="L244" s="132"/>
      <c r="M244" s="132"/>
      <c r="N244" s="132"/>
      <c r="O244" s="132"/>
      <c r="P244" s="132"/>
      <c r="Q244" s="132"/>
      <c r="R244" s="132"/>
      <c r="S244" s="132"/>
      <c r="T244" s="132"/>
      <c r="U244" s="132"/>
      <c r="V244" s="132"/>
      <c r="W244" s="132"/>
      <c r="X244" s="132"/>
      <c r="Y244" s="132"/>
      <c r="Z244" s="132"/>
      <c r="AA244" s="132"/>
      <c r="AB244" s="132"/>
      <c r="AC244" s="132"/>
      <c r="AD244" s="132"/>
      <c r="AE244" s="132"/>
      <c r="AF244" s="132"/>
      <c r="AG244" s="132"/>
      <c r="AH244" s="132"/>
      <c r="AI244" s="132"/>
      <c r="AJ244" s="132"/>
      <c r="AK244" s="132"/>
      <c r="AL244" s="132"/>
      <c r="AM244" s="132"/>
      <c r="AN244" s="132"/>
      <c r="AO244" s="132"/>
      <c r="AP244" s="132"/>
      <c r="AQ244" s="132"/>
      <c r="AR244" s="132"/>
      <c r="AS244" s="132"/>
      <c r="AT244" s="132"/>
      <c r="AU244" s="132"/>
      <c r="AV244" s="132"/>
      <c r="AW244" s="132"/>
      <c r="AX244" s="132"/>
      <c r="AY244" s="132"/>
      <c r="AZ244" s="132"/>
      <c r="BA244" s="132"/>
      <c r="BB244" s="132"/>
      <c r="BC244" s="132"/>
      <c r="BD244" s="132"/>
      <c r="BE244" s="132"/>
      <c r="BF244" s="132"/>
      <c r="BG244" s="132"/>
      <c r="BH244" s="132"/>
      <c r="BI244" s="132"/>
      <c r="BJ244" s="132"/>
      <c r="BK244" s="132"/>
      <c r="BL244" s="132"/>
      <c r="BM244" s="132"/>
      <c r="BN244" s="132"/>
      <c r="BO244" s="132"/>
      <c r="BP244" s="132"/>
      <c r="BQ244" s="132"/>
      <c r="BR244" s="132"/>
      <c r="BS244" s="132"/>
      <c r="BT244" s="132"/>
      <c r="BU244" s="132"/>
      <c r="BV244" s="132"/>
      <c r="BW244" s="132"/>
      <c r="BX244" s="132"/>
      <c r="BY244" s="132"/>
      <c r="BZ244" s="132"/>
      <c r="CA244" s="132"/>
      <c r="CB244" s="132"/>
      <c r="CC244" s="132"/>
      <c r="CD244" s="132"/>
      <c r="CE244" s="132"/>
      <c r="CF244" s="132"/>
      <c r="CG244" s="132"/>
      <c r="CH244" s="132"/>
      <c r="CI244" s="132"/>
      <c r="CJ244" s="132"/>
      <c r="CK244" s="132"/>
      <c r="CL244" s="132"/>
      <c r="CM244" s="132"/>
      <c r="CN244" s="132"/>
      <c r="CO244" s="132"/>
      <c r="CP244" s="132"/>
      <c r="CQ244" s="132"/>
      <c r="CR244" s="132"/>
      <c r="CS244" s="132"/>
      <c r="CT244" s="132"/>
      <c r="CU244" s="132"/>
      <c r="CV244" s="132"/>
      <c r="CW244" s="132"/>
      <c r="CX244" s="132"/>
      <c r="CY244" s="132"/>
      <c r="CZ244" s="132"/>
      <c r="DA244" s="132"/>
      <c r="DB244" s="132"/>
      <c r="DC244" s="132"/>
      <c r="DD244" s="132"/>
      <c r="DE244" s="132"/>
      <c r="DF244" s="132"/>
      <c r="DG244" s="132"/>
      <c r="DH244" s="132"/>
      <c r="DI244" s="132"/>
      <c r="DJ244" s="132"/>
      <c r="DK244" s="132"/>
      <c r="DL244" s="132"/>
      <c r="DM244" s="132"/>
      <c r="DN244" s="132"/>
      <c r="DO244" s="132"/>
      <c r="DP244" s="132"/>
      <c r="DQ244" s="132"/>
      <c r="DR244" s="132"/>
      <c r="DS244" s="132"/>
      <c r="DT244" s="132"/>
      <c r="DU244" s="132"/>
      <c r="DV244" s="132"/>
      <c r="DW244" s="132"/>
      <c r="DX244" s="132"/>
      <c r="DY244" s="132"/>
      <c r="DZ244" s="132"/>
      <c r="EA244" s="132"/>
      <c r="EB244" s="132"/>
      <c r="EC244" s="132"/>
      <c r="ED244" s="182" t="str">
        <f t="shared" si="3"/>
        <v>xxxxxxxxxxxxxxxxxxxxxxxxxxxxxxxxxxxxxxxxxxxxxxxxxxxxxxxxxxxxxxxxxxxxxxxxxxxxxxxxxxxxxxxxxxxxxxxxxxxxxxxxxxxxxxxxxxxxxxxxxxxxxxxx</v>
      </c>
    </row>
    <row r="245" spans="1:134" x14ac:dyDescent="0.25">
      <c r="A245" s="704">
        <v>3200</v>
      </c>
      <c r="B245" s="227" t="s">
        <v>281</v>
      </c>
      <c r="C245" s="874">
        <f>SUMPRODUCT(SUMIF('Subsidiary Trial Balance Input'!$A:$A,'Subsidiary TB Converter'!$G245:$EC245,'Subsidiary Trial Balance Input'!C:C))</f>
        <v>0</v>
      </c>
      <c r="D245" s="874">
        <f>SUMPRODUCT(SUMIF('Subsidiary Trial Balance Input'!$A:$A,'Subsidiary TB Converter'!$G245:$EC245,'Subsidiary Trial Balance Input'!D:D))</f>
        <v>0</v>
      </c>
      <c r="E245" s="874">
        <f>SUMPRODUCT(SUMIF('Subsidiary Trial Balance Input'!$A:$A,'Subsidiary TB Converter'!$G245:$EC245,'Subsidiary Trial Balance Input'!E:E))</f>
        <v>0</v>
      </c>
      <c r="F245" s="874">
        <f>SUMPRODUCT(SUMIF('Subsidiary Trial Balance Input'!$A:$A,'Subsidiary TB Converter'!$G245:$EC245,'Subsidiary Trial Balance Input'!F:F))</f>
        <v>0</v>
      </c>
      <c r="G245" s="670"/>
      <c r="H245" s="132"/>
      <c r="I245" s="132"/>
      <c r="J245" s="132"/>
      <c r="K245" s="132"/>
      <c r="L245" s="132"/>
      <c r="M245" s="132"/>
      <c r="N245" s="132"/>
      <c r="O245" s="132"/>
      <c r="P245" s="132"/>
      <c r="Q245" s="132"/>
      <c r="R245" s="132"/>
      <c r="S245" s="132"/>
      <c r="T245" s="132"/>
      <c r="U245" s="132"/>
      <c r="V245" s="132"/>
      <c r="W245" s="132"/>
      <c r="X245" s="132"/>
      <c r="Y245" s="132"/>
      <c r="Z245" s="132"/>
      <c r="AA245" s="132"/>
      <c r="AB245" s="132"/>
      <c r="AC245" s="132"/>
      <c r="AD245" s="132"/>
      <c r="AE245" s="132"/>
      <c r="AF245" s="132"/>
      <c r="AG245" s="132"/>
      <c r="AH245" s="132"/>
      <c r="AI245" s="132"/>
      <c r="AJ245" s="132"/>
      <c r="AK245" s="132"/>
      <c r="AL245" s="132"/>
      <c r="AM245" s="132"/>
      <c r="AN245" s="132"/>
      <c r="AO245" s="132"/>
      <c r="AP245" s="132"/>
      <c r="AQ245" s="132"/>
      <c r="AR245" s="132"/>
      <c r="AS245" s="132"/>
      <c r="AT245" s="132"/>
      <c r="AU245" s="132"/>
      <c r="AV245" s="132"/>
      <c r="AW245" s="132"/>
      <c r="AX245" s="132"/>
      <c r="AY245" s="132"/>
      <c r="AZ245" s="132"/>
      <c r="BA245" s="132"/>
      <c r="BB245" s="132"/>
      <c r="BC245" s="132"/>
      <c r="BD245" s="132"/>
      <c r="BE245" s="132"/>
      <c r="BF245" s="132"/>
      <c r="BG245" s="132"/>
      <c r="BH245" s="132"/>
      <c r="BI245" s="132"/>
      <c r="BJ245" s="132"/>
      <c r="BK245" s="132"/>
      <c r="BL245" s="132"/>
      <c r="BM245" s="132"/>
      <c r="BN245" s="132"/>
      <c r="BO245" s="132"/>
      <c r="BP245" s="132"/>
      <c r="BQ245" s="132"/>
      <c r="BR245" s="132"/>
      <c r="BS245" s="132"/>
      <c r="BT245" s="132"/>
      <c r="BU245" s="132"/>
      <c r="BV245" s="132"/>
      <c r="BW245" s="132"/>
      <c r="BX245" s="132"/>
      <c r="BY245" s="132"/>
      <c r="BZ245" s="132"/>
      <c r="CA245" s="132"/>
      <c r="CB245" s="132"/>
      <c r="CC245" s="132"/>
      <c r="CD245" s="132"/>
      <c r="CE245" s="132"/>
      <c r="CF245" s="132"/>
      <c r="CG245" s="132"/>
      <c r="CH245" s="132"/>
      <c r="CI245" s="132"/>
      <c r="CJ245" s="132"/>
      <c r="CK245" s="132"/>
      <c r="CL245" s="132"/>
      <c r="CM245" s="132"/>
      <c r="CN245" s="132"/>
      <c r="CO245" s="132"/>
      <c r="CP245" s="132"/>
      <c r="CQ245" s="132"/>
      <c r="CR245" s="132"/>
      <c r="CS245" s="132"/>
      <c r="CT245" s="132"/>
      <c r="CU245" s="132"/>
      <c r="CV245" s="132"/>
      <c r="CW245" s="132"/>
      <c r="CX245" s="132"/>
      <c r="CY245" s="132"/>
      <c r="CZ245" s="132"/>
      <c r="DA245" s="132"/>
      <c r="DB245" s="132"/>
      <c r="DC245" s="132"/>
      <c r="DD245" s="132"/>
      <c r="DE245" s="132"/>
      <c r="DF245" s="132"/>
      <c r="DG245" s="132"/>
      <c r="DH245" s="132"/>
      <c r="DI245" s="132"/>
      <c r="DJ245" s="132"/>
      <c r="DK245" s="132"/>
      <c r="DL245" s="132"/>
      <c r="DM245" s="132"/>
      <c r="DN245" s="132"/>
      <c r="DO245" s="132"/>
      <c r="DP245" s="132"/>
      <c r="DQ245" s="132"/>
      <c r="DR245" s="132"/>
      <c r="DS245" s="132"/>
      <c r="DT245" s="132"/>
      <c r="DU245" s="132"/>
      <c r="DV245" s="132"/>
      <c r="DW245" s="132"/>
      <c r="DX245" s="132"/>
      <c r="DY245" s="132"/>
      <c r="DZ245" s="132"/>
      <c r="EA245" s="132"/>
      <c r="EB245" s="132"/>
      <c r="EC245" s="132"/>
      <c r="ED245" s="182" t="str">
        <f t="shared" si="3"/>
        <v>xxxxxxxxxxxxxxxxxxxxxxxxxxxxxxxxxxxxxxxxxxxxxxxxxxxxxxxxxxxxxxxxxxxxxxxxxxxxxxxxxxxxxxxxxxxxxxxxxxxxxxxxxxxxxxxxxxxxxxxxxxxxxxxx</v>
      </c>
    </row>
    <row r="246" spans="1:134" x14ac:dyDescent="0.25">
      <c r="A246" s="704">
        <v>3202</v>
      </c>
      <c r="B246" s="227" t="s">
        <v>282</v>
      </c>
      <c r="C246" s="874">
        <f>SUMPRODUCT(SUMIF('Subsidiary Trial Balance Input'!$A:$A,'Subsidiary TB Converter'!$G246:$EC246,'Subsidiary Trial Balance Input'!C:C))</f>
        <v>0</v>
      </c>
      <c r="D246" s="874">
        <f>SUMPRODUCT(SUMIF('Subsidiary Trial Balance Input'!$A:$A,'Subsidiary TB Converter'!$G246:$EC246,'Subsidiary Trial Balance Input'!D:D))</f>
        <v>0</v>
      </c>
      <c r="E246" s="874">
        <f>SUMPRODUCT(SUMIF('Subsidiary Trial Balance Input'!$A:$A,'Subsidiary TB Converter'!$G246:$EC246,'Subsidiary Trial Balance Input'!E:E))</f>
        <v>0</v>
      </c>
      <c r="F246" s="874">
        <f>SUMPRODUCT(SUMIF('Subsidiary Trial Balance Input'!$A:$A,'Subsidiary TB Converter'!$G246:$EC246,'Subsidiary Trial Balance Input'!F:F))</f>
        <v>0</v>
      </c>
      <c r="G246" s="670"/>
      <c r="H246" s="132"/>
      <c r="I246" s="132"/>
      <c r="J246" s="132"/>
      <c r="K246" s="132"/>
      <c r="L246" s="132"/>
      <c r="M246" s="132"/>
      <c r="N246" s="132"/>
      <c r="O246" s="132"/>
      <c r="P246" s="132"/>
      <c r="Q246" s="132"/>
      <c r="R246" s="132"/>
      <c r="S246" s="132"/>
      <c r="T246" s="132"/>
      <c r="U246" s="132"/>
      <c r="V246" s="132"/>
      <c r="W246" s="132"/>
      <c r="X246" s="132"/>
      <c r="Y246" s="132"/>
      <c r="Z246" s="132"/>
      <c r="AA246" s="132"/>
      <c r="AB246" s="132"/>
      <c r="AC246" s="132"/>
      <c r="AD246" s="132"/>
      <c r="AE246" s="132"/>
      <c r="AF246" s="132"/>
      <c r="AG246" s="132"/>
      <c r="AH246" s="132"/>
      <c r="AI246" s="132"/>
      <c r="AJ246" s="132"/>
      <c r="AK246" s="132"/>
      <c r="AL246" s="132"/>
      <c r="AM246" s="132"/>
      <c r="AN246" s="132"/>
      <c r="AO246" s="132"/>
      <c r="AP246" s="132"/>
      <c r="AQ246" s="132"/>
      <c r="AR246" s="132"/>
      <c r="AS246" s="132"/>
      <c r="AT246" s="132"/>
      <c r="AU246" s="132"/>
      <c r="AV246" s="132"/>
      <c r="AW246" s="132"/>
      <c r="AX246" s="132"/>
      <c r="AY246" s="132"/>
      <c r="AZ246" s="132"/>
      <c r="BA246" s="132"/>
      <c r="BB246" s="132"/>
      <c r="BC246" s="132"/>
      <c r="BD246" s="132"/>
      <c r="BE246" s="132"/>
      <c r="BF246" s="132"/>
      <c r="BG246" s="132"/>
      <c r="BH246" s="132"/>
      <c r="BI246" s="132"/>
      <c r="BJ246" s="132"/>
      <c r="BK246" s="132"/>
      <c r="BL246" s="132"/>
      <c r="BM246" s="132"/>
      <c r="BN246" s="132"/>
      <c r="BO246" s="132"/>
      <c r="BP246" s="132"/>
      <c r="BQ246" s="132"/>
      <c r="BR246" s="132"/>
      <c r="BS246" s="132"/>
      <c r="BT246" s="132"/>
      <c r="BU246" s="132"/>
      <c r="BV246" s="132"/>
      <c r="BW246" s="132"/>
      <c r="BX246" s="132"/>
      <c r="BY246" s="132"/>
      <c r="BZ246" s="132"/>
      <c r="CA246" s="132"/>
      <c r="CB246" s="132"/>
      <c r="CC246" s="132"/>
      <c r="CD246" s="132"/>
      <c r="CE246" s="132"/>
      <c r="CF246" s="132"/>
      <c r="CG246" s="132"/>
      <c r="CH246" s="132"/>
      <c r="CI246" s="132"/>
      <c r="CJ246" s="132"/>
      <c r="CK246" s="132"/>
      <c r="CL246" s="132"/>
      <c r="CM246" s="132"/>
      <c r="CN246" s="132"/>
      <c r="CO246" s="132"/>
      <c r="CP246" s="132"/>
      <c r="CQ246" s="132"/>
      <c r="CR246" s="132"/>
      <c r="CS246" s="132"/>
      <c r="CT246" s="132"/>
      <c r="CU246" s="132"/>
      <c r="CV246" s="132"/>
      <c r="CW246" s="132"/>
      <c r="CX246" s="132"/>
      <c r="CY246" s="132"/>
      <c r="CZ246" s="132"/>
      <c r="DA246" s="132"/>
      <c r="DB246" s="132"/>
      <c r="DC246" s="132"/>
      <c r="DD246" s="132"/>
      <c r="DE246" s="132"/>
      <c r="DF246" s="132"/>
      <c r="DG246" s="132"/>
      <c r="DH246" s="132"/>
      <c r="DI246" s="132"/>
      <c r="DJ246" s="132"/>
      <c r="DK246" s="132"/>
      <c r="DL246" s="132"/>
      <c r="DM246" s="132"/>
      <c r="DN246" s="132"/>
      <c r="DO246" s="132"/>
      <c r="DP246" s="132"/>
      <c r="DQ246" s="132"/>
      <c r="DR246" s="132"/>
      <c r="DS246" s="132"/>
      <c r="DT246" s="132"/>
      <c r="DU246" s="132"/>
      <c r="DV246" s="132"/>
      <c r="DW246" s="132"/>
      <c r="DX246" s="132"/>
      <c r="DY246" s="132"/>
      <c r="DZ246" s="132"/>
      <c r="EA246" s="132"/>
      <c r="EB246" s="132"/>
      <c r="EC246" s="132"/>
      <c r="ED246" s="182" t="str">
        <f t="shared" si="3"/>
        <v>xxxxxxxxxxxxxxxxxxxxxxxxxxxxxxxxxxxxxxxxxxxxxxxxxxxxxxxxxxxxxxxxxxxxxxxxxxxxxxxxxxxxxxxxxxxxxxxxxxxxxxxxxxxxxxxxxxxxxxxxxxxxxxxx</v>
      </c>
    </row>
    <row r="247" spans="1:134" x14ac:dyDescent="0.25">
      <c r="A247" s="1154"/>
      <c r="B247" s="696"/>
      <c r="C247" s="879"/>
      <c r="D247" s="879"/>
      <c r="E247" s="879"/>
      <c r="F247" s="879"/>
      <c r="G247" s="637"/>
      <c r="H247" s="637"/>
      <c r="I247" s="637"/>
      <c r="J247" s="637"/>
      <c r="K247" s="637"/>
      <c r="L247" s="637"/>
      <c r="M247" s="637"/>
      <c r="N247" s="637"/>
      <c r="O247" s="637"/>
      <c r="P247" s="637"/>
      <c r="Q247" s="637"/>
      <c r="R247" s="637"/>
      <c r="S247" s="637"/>
      <c r="T247" s="637"/>
      <c r="U247" s="637"/>
      <c r="V247" s="637"/>
      <c r="W247" s="637"/>
      <c r="X247" s="637"/>
      <c r="Y247" s="637"/>
      <c r="Z247" s="637"/>
      <c r="AA247" s="637"/>
      <c r="AB247" s="637"/>
      <c r="AC247" s="637"/>
      <c r="AD247" s="637"/>
      <c r="AE247" s="637"/>
      <c r="AF247" s="637"/>
      <c r="AG247" s="637"/>
      <c r="AH247" s="637"/>
      <c r="AI247" s="637"/>
      <c r="AJ247" s="637"/>
      <c r="AK247" s="637"/>
      <c r="AL247" s="637"/>
      <c r="AM247" s="637"/>
      <c r="AN247" s="637"/>
      <c r="AO247" s="637"/>
      <c r="AP247" s="637"/>
      <c r="AQ247" s="637"/>
      <c r="AR247" s="637"/>
      <c r="AS247" s="637"/>
      <c r="AT247" s="637"/>
      <c r="AU247" s="637"/>
      <c r="AV247" s="637"/>
      <c r="AW247" s="637"/>
      <c r="AX247" s="637"/>
      <c r="AY247" s="637"/>
      <c r="AZ247" s="637"/>
      <c r="BA247" s="637"/>
      <c r="BB247" s="637"/>
      <c r="BC247" s="637"/>
      <c r="BD247" s="637"/>
      <c r="BE247" s="637"/>
      <c r="BF247" s="637"/>
      <c r="BG247" s="637"/>
      <c r="BH247" s="637"/>
      <c r="BI247" s="637"/>
      <c r="BJ247" s="637"/>
      <c r="BK247" s="637"/>
      <c r="BL247" s="637"/>
      <c r="BM247" s="637"/>
      <c r="BN247" s="637"/>
      <c r="BO247" s="637"/>
      <c r="BP247" s="637"/>
      <c r="BQ247" s="637"/>
      <c r="BR247" s="637"/>
      <c r="BS247" s="637"/>
      <c r="BT247" s="637"/>
      <c r="BU247" s="637"/>
      <c r="BV247" s="637"/>
      <c r="BW247" s="637"/>
      <c r="BX247" s="637"/>
      <c r="BY247" s="637"/>
      <c r="BZ247" s="637"/>
      <c r="CA247" s="637"/>
      <c r="CB247" s="637"/>
      <c r="CC247" s="637"/>
      <c r="CD247" s="637"/>
      <c r="CE247" s="637"/>
      <c r="CF247" s="637"/>
      <c r="CG247" s="637"/>
      <c r="CH247" s="637"/>
      <c r="CI247" s="637"/>
      <c r="CJ247" s="637"/>
      <c r="CK247" s="637"/>
      <c r="CL247" s="637"/>
      <c r="CM247" s="637"/>
      <c r="CN247" s="637"/>
      <c r="CO247" s="637"/>
      <c r="CP247" s="637"/>
      <c r="CQ247" s="637"/>
      <c r="CR247" s="637"/>
      <c r="CS247" s="637"/>
      <c r="CT247" s="637"/>
      <c r="CU247" s="637"/>
      <c r="CV247" s="637"/>
      <c r="CW247" s="637"/>
      <c r="CX247" s="637"/>
      <c r="CY247" s="637"/>
      <c r="CZ247" s="637"/>
      <c r="DA247" s="637"/>
      <c r="DB247" s="637"/>
      <c r="DC247" s="637"/>
      <c r="DD247" s="637"/>
      <c r="DE247" s="637"/>
      <c r="DF247" s="637"/>
      <c r="DG247" s="637"/>
      <c r="DH247" s="637"/>
      <c r="DI247" s="637"/>
      <c r="DJ247" s="637"/>
      <c r="DK247" s="637"/>
      <c r="DL247" s="637"/>
      <c r="DM247" s="637"/>
      <c r="DN247" s="637"/>
      <c r="DO247" s="637"/>
      <c r="DP247" s="637"/>
      <c r="DQ247" s="637"/>
      <c r="DR247" s="637"/>
      <c r="DS247" s="637"/>
      <c r="DT247" s="637"/>
      <c r="DU247" s="637"/>
      <c r="DV247" s="637"/>
      <c r="DW247" s="637"/>
      <c r="DX247" s="637"/>
      <c r="DY247" s="637"/>
      <c r="DZ247" s="637"/>
      <c r="EA247" s="637"/>
      <c r="EB247" s="637"/>
      <c r="EC247" s="637"/>
      <c r="ED247" s="182" t="str">
        <f t="shared" si="3"/>
        <v>xxxxxxxxxxxxxxxxxxxxxxxxxxxxxxxxxxxxxxxxxxxxxxxxxxxxxxxxxxxxxxxxxxxxxxxxxxxxxxxxxxxxxxxxxxxxxxxxxxxxxxxxxxxxxxxxxxxxxxxxxxxxxxxx</v>
      </c>
    </row>
    <row r="248" spans="1:134" x14ac:dyDescent="0.25">
      <c r="C248" s="182"/>
      <c r="D248" s="182"/>
      <c r="E248" s="182"/>
      <c r="F248" s="182"/>
    </row>
    <row r="249" spans="1:134" x14ac:dyDescent="0.25">
      <c r="C249" s="182"/>
      <c r="D249" s="182"/>
      <c r="E249" s="182"/>
      <c r="F249" s="182"/>
    </row>
  </sheetData>
  <mergeCells count="4">
    <mergeCell ref="A2:F3"/>
    <mergeCell ref="A9:F9"/>
    <mergeCell ref="A11:F11"/>
    <mergeCell ref="A6:F7"/>
  </mergeCells>
  <conditionalFormatting sqref="A73">
    <cfRule type="duplicateValues" dxfId="47" priority="25"/>
  </conditionalFormatting>
  <conditionalFormatting sqref="A74">
    <cfRule type="duplicateValues" dxfId="46" priority="24"/>
  </conditionalFormatting>
  <conditionalFormatting sqref="C12:G12">
    <cfRule type="containsText" dxfId="45" priority="27" operator="containsText" text="Does Not">
      <formula>NOT(ISERROR(SEARCH("Does Not",C12)))</formula>
    </cfRule>
    <cfRule type="containsText" dxfId="44" priority="28" operator="containsText" text="Balances">
      <formula>NOT(ISERROR(SEARCH("Balances",C12)))</formula>
    </cfRule>
  </conditionalFormatting>
  <conditionalFormatting sqref="G12">
    <cfRule type="containsText" dxfId="43" priority="20" operator="containsText" text="Codes Excluded">
      <formula>NOT(ISERROR(SEARCH("Codes Excluded",G12)))</formula>
    </cfRule>
    <cfRule type="containsText" dxfId="42" priority="21" operator="containsText" text="Codes Agree">
      <formula>NOT(ISERROR(SEARCH("Codes Agree",G12)))</formula>
    </cfRule>
  </conditionalFormatting>
  <conditionalFormatting sqref="G29:O29">
    <cfRule type="duplicateValues" dxfId="41" priority="12"/>
  </conditionalFormatting>
  <conditionalFormatting sqref="G36:O38">
    <cfRule type="duplicateValues" dxfId="40" priority="845"/>
  </conditionalFormatting>
  <conditionalFormatting sqref="G73:O73">
    <cfRule type="duplicateValues" dxfId="39" priority="17"/>
  </conditionalFormatting>
  <conditionalFormatting sqref="G74:O74">
    <cfRule type="duplicateValues" dxfId="38" priority="18"/>
  </conditionalFormatting>
  <conditionalFormatting sqref="G92:O92">
    <cfRule type="duplicateValues" dxfId="37" priority="14"/>
  </conditionalFormatting>
  <conditionalFormatting sqref="G240:O242 G75:O75 I76:O76 G76 G77:O83 H84:O84 G85:O91 G116:O172 I115:O115 G115 G14:O28 G93:O114 G30:O35 G175:O235 G39:O72 G245:O247 J173:O174 G173:H173">
    <cfRule type="duplicateValues" dxfId="36" priority="642"/>
  </conditionalFormatting>
  <conditionalFormatting sqref="G243:O244">
    <cfRule type="duplicateValues" dxfId="35" priority="4"/>
  </conditionalFormatting>
  <conditionalFormatting sqref="G236:EC239">
    <cfRule type="duplicateValues" dxfId="34" priority="632"/>
  </conditionalFormatting>
  <conditionalFormatting sqref="G248:EC1048576 P75:EC91 P14:EC28 P30:EC35 P39:EC72 P245:EC247 P240:EC242 G1:EC13 P93:EC235">
    <cfRule type="duplicateValues" dxfId="33" priority="35"/>
  </conditionalFormatting>
  <conditionalFormatting sqref="I12">
    <cfRule type="containsText" dxfId="32" priority="29" operator="containsText" text="Does Not">
      <formula>NOT(ISERROR(SEARCH("Does Not",I12)))</formula>
    </cfRule>
    <cfRule type="containsText" dxfId="31" priority="30" operator="containsText" text="Balances">
      <formula>NOT(ISERROR(SEARCH("Balances",I12)))</formula>
    </cfRule>
  </conditionalFormatting>
  <conditionalFormatting sqref="P29:EC29">
    <cfRule type="duplicateValues" dxfId="30" priority="13"/>
  </conditionalFormatting>
  <conditionalFormatting sqref="P36:EC38">
    <cfRule type="duplicateValues" dxfId="29" priority="844"/>
  </conditionalFormatting>
  <conditionalFormatting sqref="P73:EC73">
    <cfRule type="duplicateValues" dxfId="28" priority="33"/>
  </conditionalFormatting>
  <conditionalFormatting sqref="P74:EC74">
    <cfRule type="duplicateValues" dxfId="27" priority="34"/>
  </conditionalFormatting>
  <conditionalFormatting sqref="P92:EC92">
    <cfRule type="duplicateValues" dxfId="26" priority="22"/>
  </conditionalFormatting>
  <conditionalFormatting sqref="P243:EC244">
    <cfRule type="duplicateValues" dxfId="25" priority="5"/>
  </conditionalFormatting>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249977111117893"/>
    <pageSetUpPr fitToPage="1"/>
  </sheetPr>
  <dimension ref="A2:N263"/>
  <sheetViews>
    <sheetView showGridLines="0" zoomScaleNormal="100" workbookViewId="0">
      <pane xSplit="1" ySplit="8" topLeftCell="B9" activePane="bottomRight" state="frozen"/>
      <selection activeCell="C363" sqref="C361:M369"/>
      <selection pane="topRight" activeCell="C363" sqref="C361:M369"/>
      <selection pane="bottomLeft" activeCell="C363" sqref="C361:M369"/>
      <selection pane="bottomRight" activeCell="B9" sqref="B9"/>
    </sheetView>
  </sheetViews>
  <sheetFormatPr defaultColWidth="8.81640625" defaultRowHeight="12.5" x14ac:dyDescent="0.25"/>
  <cols>
    <col min="1" max="1" width="8.54296875" style="7" customWidth="1"/>
    <col min="2" max="2" width="38.54296875" style="5" customWidth="1"/>
    <col min="3" max="6" width="17.81640625" style="5" customWidth="1"/>
    <col min="7" max="8" width="18.54296875" style="5" customWidth="1"/>
    <col min="9" max="9" width="10.453125" style="5" bestFit="1" customWidth="1"/>
    <col min="10" max="10" width="11.54296875" style="5" bestFit="1" customWidth="1"/>
    <col min="11" max="16384" width="8.81640625" style="5"/>
  </cols>
  <sheetData>
    <row r="2" spans="1:14" ht="12.75" customHeight="1" x14ac:dyDescent="0.25">
      <c r="A2" s="730" t="s">
        <v>327</v>
      </c>
      <c r="B2" s="1360" t="str">
        <f>SchoolName</f>
        <v>Kiwi Park School</v>
      </c>
    </row>
    <row r="3" spans="1:14" s="571" customFormat="1" ht="13" x14ac:dyDescent="0.25">
      <c r="A3" s="592" t="s">
        <v>286</v>
      </c>
      <c r="B3" s="1360">
        <v>2026</v>
      </c>
      <c r="J3" s="1523" t="s">
        <v>328</v>
      </c>
      <c r="K3" s="1524"/>
      <c r="L3" s="1524"/>
      <c r="M3" s="1524"/>
      <c r="N3" s="1525"/>
    </row>
    <row r="4" spans="1:14" s="571" customFormat="1" ht="25.5" customHeight="1" x14ac:dyDescent="0.25">
      <c r="A4" s="699"/>
      <c r="B4" s="700" t="s">
        <v>290</v>
      </c>
      <c r="C4" s="837" t="str">
        <f>IF(SUBTOTAL(9,C9:C262)=0,"Balances","Does Not Balance")</f>
        <v>Balances</v>
      </c>
      <c r="D4" s="837" t="str">
        <f>IF(SUBTOTAL(9,D9:D262)=0,"Balances","Does Not Balance")</f>
        <v>Balances</v>
      </c>
      <c r="E4" s="837" t="str">
        <f>IF(OR(SUBTOTAL(9,E9:E262)=0,ABS(SUBTOTAL(9,E9:E262))&lt;5),"Balances","Does Not Balance")</f>
        <v>Balances</v>
      </c>
      <c r="F4" s="837" t="str">
        <f>IF(OR(SUBTOTAL(9,F9:F262)=0,ABS(SUBTOTAL(9,F9:F262))&lt;5),"Balances","Does Not Balance")</f>
        <v>Balances</v>
      </c>
      <c r="G4" s="1526" t="s">
        <v>329</v>
      </c>
      <c r="H4" s="1526"/>
      <c r="J4" s="1527" t="s">
        <v>330</v>
      </c>
      <c r="K4" s="1528"/>
      <c r="L4" s="1528"/>
      <c r="M4" s="1528"/>
      <c r="N4" s="1529"/>
    </row>
    <row r="5" spans="1:14" s="571" customFormat="1" ht="13" x14ac:dyDescent="0.3">
      <c r="A5" s="699"/>
      <c r="B5" s="557"/>
      <c r="C5" s="559"/>
      <c r="D5" s="559"/>
      <c r="E5" s="559"/>
      <c r="F5" s="559"/>
      <c r="G5" s="161"/>
      <c r="H5" s="161"/>
      <c r="J5" s="1530"/>
      <c r="K5" s="1531"/>
      <c r="L5" s="1531"/>
      <c r="M5" s="1531"/>
      <c r="N5" s="1532"/>
    </row>
    <row r="6" spans="1:14" ht="12.75" customHeight="1" x14ac:dyDescent="0.3">
      <c r="C6" s="161">
        <f>FY</f>
        <v>2026</v>
      </c>
      <c r="D6" s="161">
        <f>FY</f>
        <v>2026</v>
      </c>
      <c r="E6" s="701">
        <f>PY</f>
        <v>2025</v>
      </c>
      <c r="F6" s="701">
        <f>FY</f>
        <v>2026</v>
      </c>
      <c r="G6" s="161">
        <f>FY</f>
        <v>2026</v>
      </c>
      <c r="H6" s="161">
        <f>FY</f>
        <v>2026</v>
      </c>
      <c r="J6" s="1533"/>
      <c r="K6" s="1534"/>
      <c r="L6" s="1534"/>
      <c r="M6" s="1534"/>
      <c r="N6" s="1535"/>
    </row>
    <row r="7" spans="1:14" ht="13" x14ac:dyDescent="0.3">
      <c r="A7" s="67" t="s">
        <v>150</v>
      </c>
      <c r="B7" s="161" t="s">
        <v>121</v>
      </c>
      <c r="C7" s="161" t="s">
        <v>291</v>
      </c>
      <c r="D7" s="161" t="s">
        <v>292</v>
      </c>
      <c r="E7" s="701" t="str">
        <f>C7</f>
        <v>Actual</v>
      </c>
      <c r="F7" s="701" t="s">
        <v>293</v>
      </c>
      <c r="G7" s="161" t="str">
        <f>C7</f>
        <v>Actual</v>
      </c>
      <c r="H7" s="161" t="str">
        <f>D7</f>
        <v>Budget (Unaudited)</v>
      </c>
      <c r="I7" s="702"/>
      <c r="J7" s="702"/>
      <c r="K7" s="702"/>
      <c r="L7" s="702"/>
      <c r="M7" s="702"/>
    </row>
    <row r="8" spans="1:14" ht="12.75" customHeight="1" x14ac:dyDescent="0.3">
      <c r="C8" s="79" t="s">
        <v>294</v>
      </c>
      <c r="D8" s="79" t="s">
        <v>294</v>
      </c>
      <c r="E8" s="703" t="str">
        <f>C8</f>
        <v>$</v>
      </c>
      <c r="F8" s="703" t="str">
        <f>D8</f>
        <v>$</v>
      </c>
      <c r="G8" s="79"/>
      <c r="H8" s="79"/>
      <c r="I8" s="702"/>
      <c r="J8" s="702"/>
      <c r="K8" s="702"/>
      <c r="L8" s="702"/>
      <c r="M8" s="702"/>
    </row>
    <row r="9" spans="1:14" ht="12.75" customHeight="1" x14ac:dyDescent="0.3">
      <c r="A9" s="188"/>
      <c r="B9" s="242" t="s">
        <v>151</v>
      </c>
      <c r="C9" s="389"/>
      <c r="D9" s="389"/>
      <c r="E9" s="389"/>
      <c r="F9" s="390"/>
      <c r="G9" s="507"/>
      <c r="H9" s="507"/>
    </row>
    <row r="10" spans="1:14" ht="12.75" customHeight="1" x14ac:dyDescent="0.3">
      <c r="A10" s="230"/>
      <c r="B10" s="232" t="s">
        <v>153</v>
      </c>
      <c r="C10" s="391"/>
      <c r="D10" s="391"/>
      <c r="E10" s="391"/>
      <c r="F10" s="392"/>
      <c r="G10" s="508"/>
      <c r="H10" s="508"/>
    </row>
    <row r="11" spans="1:14" ht="12.75" customHeight="1" x14ac:dyDescent="0.3">
      <c r="A11" s="704"/>
      <c r="B11" s="166" t="s">
        <v>154</v>
      </c>
      <c r="C11" s="79"/>
      <c r="D11" s="79"/>
      <c r="E11" s="703"/>
      <c r="F11" s="705"/>
      <c r="G11" s="605"/>
      <c r="H11" s="605"/>
    </row>
    <row r="12" spans="1:14" ht="12.75" customHeight="1" x14ac:dyDescent="0.25">
      <c r="A12" s="704">
        <v>1120</v>
      </c>
      <c r="B12" s="60" t="str">
        <f>IFERROR(VLOOKUP($A12,SubsidiaryTBConverter,2,),"Missing")</f>
        <v>Government Grants - Ministry of Education</v>
      </c>
      <c r="C12" s="706">
        <f>ROUND('Subsidiary TB Converter'!C16,0)</f>
        <v>0</v>
      </c>
      <c r="D12" s="706">
        <f>ROUND('Subsidiary TB Converter'!D16,0)</f>
        <v>0</v>
      </c>
      <c r="E12" s="707">
        <f>ROUND('Subsidiary TB Converter'!E16,0)</f>
        <v>0</v>
      </c>
      <c r="F12" s="707"/>
      <c r="G12" s="594">
        <f>ROUND(ABS(C12),0)</f>
        <v>0</v>
      </c>
      <c r="H12" s="594">
        <f>ROUND(ABS(D12),0)</f>
        <v>0</v>
      </c>
    </row>
    <row r="13" spans="1:14" x14ac:dyDescent="0.25">
      <c r="A13" s="704">
        <v>1160</v>
      </c>
      <c r="B13" s="60" t="str">
        <f>IFERROR(VLOOKUP($A13,SubsidiaryTBConverter,2,),"Missing")</f>
        <v>Teachers' Salaries Grants</v>
      </c>
      <c r="C13" s="706">
        <f>ROUND('Subsidiary TB Converter'!C17,0)</f>
        <v>0</v>
      </c>
      <c r="D13" s="706">
        <f>ROUND('Subsidiary TB Converter'!D17,0)</f>
        <v>0</v>
      </c>
      <c r="E13" s="707">
        <f>ROUND('Subsidiary TB Converter'!E17,0)</f>
        <v>0</v>
      </c>
      <c r="F13" s="707"/>
      <c r="G13" s="594">
        <f t="shared" ref="G13:H14" si="0">ROUND(ABS(C13),0)</f>
        <v>0</v>
      </c>
      <c r="H13" s="594">
        <f t="shared" si="0"/>
        <v>0</v>
      </c>
    </row>
    <row r="14" spans="1:14" x14ac:dyDescent="0.25">
      <c r="A14" s="704">
        <v>1170</v>
      </c>
      <c r="B14" s="60" t="str">
        <f>IFERROR(VLOOKUP($A14,SubsidiaryTBConverter,2,),"Missing")</f>
        <v>Use of Land and Buildings Grants</v>
      </c>
      <c r="C14" s="706">
        <f>ROUND('Subsidiary TB Converter'!C18,0)</f>
        <v>0</v>
      </c>
      <c r="D14" s="706">
        <f>ROUND('Subsidiary TB Converter'!D18,0)</f>
        <v>0</v>
      </c>
      <c r="E14" s="707">
        <f>ROUND('Subsidiary TB Converter'!E18,0)</f>
        <v>0</v>
      </c>
      <c r="F14" s="707"/>
      <c r="G14" s="594">
        <f t="shared" si="0"/>
        <v>0</v>
      </c>
      <c r="H14" s="594">
        <f t="shared" si="0"/>
        <v>0</v>
      </c>
    </row>
    <row r="15" spans="1:14" x14ac:dyDescent="0.25">
      <c r="A15" s="704">
        <v>1181</v>
      </c>
      <c r="B15" s="227" t="str">
        <f>IFERROR(VLOOKUP($A15,SubsidiaryTBConverter,2,),"Missing")</f>
        <v>Ka Ora, Ka Ako - Healthy School Lunches Programme</v>
      </c>
      <c r="C15" s="706">
        <f>ROUND('Subsidiary TB Converter'!C19,0)</f>
        <v>0</v>
      </c>
      <c r="D15" s="706">
        <f>ROUND('Subsidiary TB Converter'!D19,0)</f>
        <v>0</v>
      </c>
      <c r="E15" s="707">
        <f>ROUND('Subsidiary TB Converter'!E19,0)</f>
        <v>0</v>
      </c>
      <c r="F15" s="707"/>
      <c r="G15" s="594">
        <f t="shared" ref="G15:G16" si="1">ROUND(ABS(C15),0)</f>
        <v>0</v>
      </c>
      <c r="H15" s="594">
        <f t="shared" ref="H15:H16" si="2">ROUND(ABS(D15),0)</f>
        <v>0</v>
      </c>
    </row>
    <row r="16" spans="1:14" x14ac:dyDescent="0.25">
      <c r="A16" s="704">
        <v>1130</v>
      </c>
      <c r="B16" s="60" t="str">
        <f>IFERROR(VLOOKUP($A16,SubsidiaryTBConverter,2,),"Missing")</f>
        <v>Other Government Grants</v>
      </c>
      <c r="C16" s="706">
        <f>ROUND('Subsidiary TB Converter'!C21,0)</f>
        <v>0</v>
      </c>
      <c r="D16" s="706">
        <f>ROUND('Subsidiary TB Converter'!D21,0)</f>
        <v>0</v>
      </c>
      <c r="E16" s="707">
        <f>ROUND('Subsidiary TB Converter'!E21,0)</f>
        <v>0</v>
      </c>
      <c r="F16" s="707"/>
      <c r="G16" s="594">
        <f t="shared" si="1"/>
        <v>0</v>
      </c>
      <c r="H16" s="594">
        <f t="shared" si="2"/>
        <v>0</v>
      </c>
    </row>
    <row r="17" spans="1:8" x14ac:dyDescent="0.25">
      <c r="A17" s="704"/>
      <c r="B17" s="60"/>
      <c r="C17" s="706"/>
      <c r="D17" s="706"/>
      <c r="E17" s="707"/>
      <c r="F17" s="707"/>
      <c r="G17" s="594"/>
      <c r="H17" s="594"/>
    </row>
    <row r="18" spans="1:8" x14ac:dyDescent="0.25">
      <c r="A18" s="704"/>
      <c r="B18" s="60"/>
      <c r="C18" s="706"/>
      <c r="D18" s="706"/>
      <c r="E18" s="707"/>
      <c r="F18" s="707"/>
      <c r="G18" s="594"/>
      <c r="H18" s="594"/>
    </row>
    <row r="19" spans="1:8" ht="13" x14ac:dyDescent="0.3">
      <c r="A19" s="230"/>
      <c r="B19" s="232" t="s">
        <v>159</v>
      </c>
      <c r="C19" s="711"/>
      <c r="D19" s="711"/>
      <c r="E19" s="711"/>
      <c r="F19" s="244"/>
      <c r="G19" s="549"/>
      <c r="H19" s="549"/>
    </row>
    <row r="20" spans="1:8" ht="13" x14ac:dyDescent="0.3">
      <c r="A20" s="704"/>
      <c r="B20" s="166" t="s">
        <v>154</v>
      </c>
      <c r="C20" s="562"/>
      <c r="D20" s="562"/>
      <c r="E20" s="712"/>
      <c r="F20" s="713"/>
      <c r="G20" s="597"/>
      <c r="H20" s="597"/>
    </row>
    <row r="21" spans="1:8" x14ac:dyDescent="0.25">
      <c r="A21" s="704">
        <v>1510</v>
      </c>
      <c r="B21" s="60" t="str">
        <f t="shared" ref="B21:B26" si="3">IFERROR(VLOOKUP($A21,SubsidiaryTBConverter,2,),"Missing")</f>
        <v>Fees for Extra Curricular Activities</v>
      </c>
      <c r="C21" s="562">
        <f>ROUND('Subsidiary TB Converter'!C23,0)</f>
        <v>0</v>
      </c>
      <c r="D21" s="562">
        <f>ROUND('Subsidiary TB Converter'!D23,0)</f>
        <v>0</v>
      </c>
      <c r="E21" s="712">
        <f>ROUND('Subsidiary TB Converter'!E23,0)</f>
        <v>0</v>
      </c>
      <c r="F21" s="712"/>
      <c r="G21" s="594">
        <f t="shared" ref="G21" si="4">ROUND(ABS(C21),0)</f>
        <v>0</v>
      </c>
      <c r="H21" s="594">
        <f t="shared" ref="H21" si="5">ROUND(ABS(D21),0)</f>
        <v>0</v>
      </c>
    </row>
    <row r="22" spans="1:8" x14ac:dyDescent="0.25">
      <c r="A22" s="704">
        <v>1520</v>
      </c>
      <c r="B22" s="60" t="str">
        <f t="shared" si="3"/>
        <v>Donations and Bequests</v>
      </c>
      <c r="C22" s="562">
        <f>ROUND('Subsidiary TB Converter'!C24,0)</f>
        <v>0</v>
      </c>
      <c r="D22" s="562">
        <f>ROUND('Subsidiary TB Converter'!D24,0)</f>
        <v>0</v>
      </c>
      <c r="E22" s="712">
        <f>ROUND('Subsidiary TB Converter'!E24,0)</f>
        <v>0</v>
      </c>
      <c r="F22" s="712"/>
      <c r="G22" s="594">
        <f t="shared" ref="G22:H25" si="6">ROUND(ABS(C22),0)</f>
        <v>0</v>
      </c>
      <c r="H22" s="594">
        <f t="shared" si="6"/>
        <v>0</v>
      </c>
    </row>
    <row r="23" spans="1:8" x14ac:dyDescent="0.25">
      <c r="A23" s="704">
        <v>1530</v>
      </c>
      <c r="B23" s="60" t="str">
        <f>IFERROR(VLOOKUP($A23,SubsidiaryTBConverter,2,),"Missing")</f>
        <v>Fundraising &amp; Community Grants</v>
      </c>
      <c r="C23" s="562">
        <f>ROUND('Subsidiary TB Converter'!C27,0)</f>
        <v>0</v>
      </c>
      <c r="D23" s="562">
        <f>ROUND('Subsidiary TB Converter'!D27,0)</f>
        <v>0</v>
      </c>
      <c r="E23" s="712">
        <f>ROUND('Subsidiary TB Converter'!E27,0)</f>
        <v>0</v>
      </c>
      <c r="F23" s="712"/>
      <c r="G23" s="594">
        <f>ROUND(ABS(C23),0)</f>
        <v>0</v>
      </c>
      <c r="H23" s="594">
        <f>ROUND(ABS(D23),0)</f>
        <v>0</v>
      </c>
    </row>
    <row r="24" spans="1:8" x14ac:dyDescent="0.25">
      <c r="A24" s="704">
        <v>1560</v>
      </c>
      <c r="B24" s="60" t="str">
        <f t="shared" si="3"/>
        <v>Trading</v>
      </c>
      <c r="C24" s="562">
        <f>ROUND('Subsidiary TB Converter'!C26,0)</f>
        <v>0</v>
      </c>
      <c r="D24" s="562">
        <f>ROUND('Subsidiary TB Converter'!D26,0)</f>
        <v>0</v>
      </c>
      <c r="E24" s="712">
        <f>ROUND('Subsidiary TB Converter'!E26,0)</f>
        <v>0</v>
      </c>
      <c r="F24" s="712"/>
      <c r="G24" s="594">
        <f t="shared" si="6"/>
        <v>0</v>
      </c>
      <c r="H24" s="594">
        <f t="shared" si="6"/>
        <v>0</v>
      </c>
    </row>
    <row r="25" spans="1:8" x14ac:dyDescent="0.25">
      <c r="A25" s="704">
        <v>1570</v>
      </c>
      <c r="B25" s="60" t="str">
        <f t="shared" si="3"/>
        <v>Other Revenue</v>
      </c>
      <c r="C25" s="562">
        <f>ROUND('Subsidiary TB Converter'!C28,0)</f>
        <v>0</v>
      </c>
      <c r="D25" s="562">
        <f>ROUND('Subsidiary TB Converter'!D28,0)</f>
        <v>0</v>
      </c>
      <c r="E25" s="712">
        <f>ROUND('Subsidiary TB Converter'!E28,0)</f>
        <v>0</v>
      </c>
      <c r="F25" s="712"/>
      <c r="G25" s="594">
        <f t="shared" si="6"/>
        <v>0</v>
      </c>
      <c r="H25" s="594">
        <f t="shared" si="6"/>
        <v>0</v>
      </c>
    </row>
    <row r="26" spans="1:8" x14ac:dyDescent="0.25">
      <c r="A26" s="704">
        <v>1473</v>
      </c>
      <c r="B26" s="60" t="str">
        <f t="shared" si="3"/>
        <v>International Student Fees</v>
      </c>
      <c r="C26" s="562">
        <f>ROUND('Subsidiary TB Converter'!C29,0)</f>
        <v>0</v>
      </c>
      <c r="D26" s="562">
        <f>ROUND('Subsidiary TB Converter'!D29,0)</f>
        <v>0</v>
      </c>
      <c r="E26" s="712">
        <f>ROUND('Subsidiary TB Converter'!E29,0)</f>
        <v>0</v>
      </c>
      <c r="F26" s="712"/>
      <c r="G26" s="594"/>
      <c r="H26" s="594"/>
    </row>
    <row r="27" spans="1:8" x14ac:dyDescent="0.25">
      <c r="A27" s="704"/>
      <c r="B27" s="60"/>
      <c r="C27" s="562"/>
      <c r="D27" s="562"/>
      <c r="E27" s="712"/>
      <c r="F27" s="712"/>
      <c r="G27" s="594"/>
      <c r="H27" s="594"/>
    </row>
    <row r="28" spans="1:8" ht="13" x14ac:dyDescent="0.3">
      <c r="A28" s="704"/>
      <c r="B28" s="234"/>
      <c r="C28" s="562"/>
      <c r="D28" s="562"/>
      <c r="E28" s="712"/>
      <c r="F28" s="713"/>
      <c r="G28" s="591"/>
      <c r="H28" s="591"/>
    </row>
    <row r="29" spans="1:8" ht="13" x14ac:dyDescent="0.3">
      <c r="A29" s="704"/>
      <c r="B29" s="234" t="s">
        <v>166</v>
      </c>
      <c r="C29" s="562"/>
      <c r="D29" s="562"/>
      <c r="E29" s="712"/>
      <c r="F29" s="713"/>
      <c r="G29" s="591"/>
      <c r="H29" s="591"/>
    </row>
    <row r="30" spans="1:8" s="569" customFormat="1" x14ac:dyDescent="0.25">
      <c r="A30" s="719">
        <v>2410</v>
      </c>
      <c r="B30" s="60" t="str">
        <f t="shared" ref="B30:B34" si="7">IFERROR(VLOOKUP($A30,SubsidiaryTBConverter,2,),"Missing")</f>
        <v>Extra Curricular Activities Costs</v>
      </c>
      <c r="C30" s="148">
        <f>ROUND('Subsidiary TB Converter'!C32,0)</f>
        <v>0</v>
      </c>
      <c r="D30" s="148">
        <f>ROUND('Subsidiary TB Converter'!D32,0)</f>
        <v>0</v>
      </c>
      <c r="E30" s="712">
        <f>ROUND('Subsidiary TB Converter'!E32,0)</f>
        <v>0</v>
      </c>
      <c r="F30" s="712"/>
      <c r="G30" s="661">
        <f t="shared" ref="G30:H35" si="8">ROUND(ABS(C30),0)</f>
        <v>0</v>
      </c>
      <c r="H30" s="661">
        <f t="shared" si="8"/>
        <v>0</v>
      </c>
    </row>
    <row r="31" spans="1:8" s="569" customFormat="1" x14ac:dyDescent="0.25">
      <c r="A31" s="704">
        <v>2440</v>
      </c>
      <c r="B31" s="60" t="str">
        <f t="shared" si="7"/>
        <v>Trading</v>
      </c>
      <c r="C31" s="562">
        <f>ROUND('Subsidiary TB Converter'!C33,0)</f>
        <v>0</v>
      </c>
      <c r="D31" s="562">
        <f>ROUND('Subsidiary TB Converter'!D33,0)</f>
        <v>0</v>
      </c>
      <c r="E31" s="712">
        <f>ROUND('Subsidiary TB Converter'!E33,0)</f>
        <v>0</v>
      </c>
      <c r="F31" s="712"/>
      <c r="G31" s="594">
        <f t="shared" si="8"/>
        <v>0</v>
      </c>
      <c r="H31" s="594">
        <f t="shared" si="8"/>
        <v>0</v>
      </c>
    </row>
    <row r="32" spans="1:8" s="569" customFormat="1" x14ac:dyDescent="0.25">
      <c r="A32" s="704">
        <v>2420</v>
      </c>
      <c r="B32" s="60" t="str">
        <f t="shared" si="7"/>
        <v>Fundraising and Community Grant Costs</v>
      </c>
      <c r="C32" s="562">
        <f>ROUND('Subsidiary TB Converter'!C34,0)</f>
        <v>0</v>
      </c>
      <c r="D32" s="562">
        <f>ROUND('Subsidiary TB Converter'!D34,0)</f>
        <v>0</v>
      </c>
      <c r="E32" s="712">
        <f>ROUND('Subsidiary TB Converter'!E34,0)</f>
        <v>0</v>
      </c>
      <c r="F32" s="712"/>
      <c r="G32" s="594">
        <f t="shared" si="8"/>
        <v>0</v>
      </c>
      <c r="H32" s="594">
        <f t="shared" si="8"/>
        <v>0</v>
      </c>
    </row>
    <row r="33" spans="1:8" s="569" customFormat="1" x14ac:dyDescent="0.25">
      <c r="A33" s="908">
        <v>2430</v>
      </c>
      <c r="B33" s="60" t="str">
        <f t="shared" si="7"/>
        <v>Other Locally Raised Funds Expenditure</v>
      </c>
      <c r="C33" s="562">
        <f>ROUND('Subsidiary TB Converter'!C35,0)</f>
        <v>0</v>
      </c>
      <c r="D33" s="562">
        <f>ROUND('Subsidiary TB Converter'!D35,0)</f>
        <v>0</v>
      </c>
      <c r="E33" s="712">
        <f>ROUND('Subsidiary TB Converter'!E35,0)</f>
        <v>0</v>
      </c>
      <c r="F33" s="712"/>
      <c r="G33" s="594">
        <f t="shared" si="8"/>
        <v>0</v>
      </c>
      <c r="H33" s="594">
        <f t="shared" si="8"/>
        <v>0</v>
      </c>
    </row>
    <row r="34" spans="1:8" s="569" customFormat="1" x14ac:dyDescent="0.25">
      <c r="A34" s="908">
        <v>2060</v>
      </c>
      <c r="B34" s="60" t="str">
        <f t="shared" si="7"/>
        <v>International Student - Employee Benefits - Salaries</v>
      </c>
      <c r="C34" s="562">
        <f>ROUND('Subsidiary TB Converter'!C36,0)</f>
        <v>0</v>
      </c>
      <c r="D34" s="562">
        <f>ROUND('Subsidiary TB Converter'!D36,0)</f>
        <v>0</v>
      </c>
      <c r="E34" s="712">
        <f>ROUND('Subsidiary TB Converter'!E36,0)</f>
        <v>0</v>
      </c>
      <c r="F34" s="712"/>
      <c r="G34" s="594">
        <f t="shared" ref="G34:G35" si="9">ROUND(ABS(C34),0)</f>
        <v>0</v>
      </c>
      <c r="H34" s="594">
        <f t="shared" si="8"/>
        <v>0</v>
      </c>
    </row>
    <row r="35" spans="1:8" s="569" customFormat="1" x14ac:dyDescent="0.25">
      <c r="A35" s="908">
        <v>2062</v>
      </c>
      <c r="B35" s="60" t="str">
        <f>IFERROR(VLOOKUP($A35,SubsidiaryTBConverter,2,),"Missing")</f>
        <v>International Student - Other Expenses</v>
      </c>
      <c r="C35" s="562">
        <f>ROUND('Subsidiary TB Converter'!C37,0)</f>
        <v>0</v>
      </c>
      <c r="D35" s="562">
        <f>ROUND('Subsidiary TB Converter'!D37,0)</f>
        <v>0</v>
      </c>
      <c r="E35" s="712">
        <f>ROUND('Subsidiary TB Converter'!E37,0)</f>
        <v>0</v>
      </c>
      <c r="F35" s="712"/>
      <c r="G35" s="594">
        <f t="shared" si="9"/>
        <v>0</v>
      </c>
      <c r="H35" s="594">
        <f t="shared" si="8"/>
        <v>0</v>
      </c>
    </row>
    <row r="36" spans="1:8" s="569" customFormat="1" x14ac:dyDescent="0.25">
      <c r="A36" s="908"/>
      <c r="B36" s="60"/>
      <c r="C36" s="562"/>
      <c r="D36" s="562"/>
      <c r="E36" s="712"/>
      <c r="F36" s="712"/>
      <c r="G36" s="594"/>
      <c r="H36" s="594"/>
    </row>
    <row r="37" spans="1:8" ht="13" x14ac:dyDescent="0.3">
      <c r="A37" s="704"/>
      <c r="B37" s="1"/>
      <c r="C37" s="708"/>
      <c r="D37" s="708"/>
      <c r="E37" s="709"/>
      <c r="F37" s="710"/>
      <c r="G37" s="597"/>
      <c r="H37" s="597"/>
    </row>
    <row r="38" spans="1:8" ht="13" x14ac:dyDescent="0.3">
      <c r="A38" s="230"/>
      <c r="B38" s="232" t="s">
        <v>172</v>
      </c>
      <c r="C38" s="187"/>
      <c r="D38" s="187"/>
      <c r="E38" s="187"/>
      <c r="F38" s="245"/>
      <c r="G38" s="549"/>
      <c r="H38" s="549"/>
    </row>
    <row r="39" spans="1:8" ht="13" x14ac:dyDescent="0.3">
      <c r="A39" s="704"/>
      <c r="B39" s="561" t="s">
        <v>154</v>
      </c>
      <c r="C39" s="564"/>
      <c r="D39" s="564"/>
      <c r="E39" s="714"/>
      <c r="F39" s="715"/>
      <c r="G39" s="597"/>
      <c r="H39" s="597"/>
    </row>
    <row r="40" spans="1:8" x14ac:dyDescent="0.25">
      <c r="A40" s="704">
        <v>1410</v>
      </c>
      <c r="B40" s="60" t="str">
        <f>IFERROR(VLOOKUP($A40,SubsidiaryTBConverter,2,),"Missing")</f>
        <v>Hostel Fees</v>
      </c>
      <c r="C40" s="562">
        <f>ROUND('Subsidiary TB Converter'!C41,0)</f>
        <v>0</v>
      </c>
      <c r="D40" s="562">
        <f>ROUND('Subsidiary TB Converter'!D41,0)</f>
        <v>0</v>
      </c>
      <c r="E40" s="714">
        <f>ROUND('Subsidiary TB Converter'!E41,0)</f>
        <v>0</v>
      </c>
      <c r="F40" s="714"/>
      <c r="G40" s="594">
        <f t="shared" ref="G40:H42" si="10">ROUND(ABS(C40),0)</f>
        <v>0</v>
      </c>
      <c r="H40" s="594">
        <f t="shared" si="10"/>
        <v>0</v>
      </c>
    </row>
    <row r="41" spans="1:8" x14ac:dyDescent="0.25">
      <c r="A41" s="704">
        <v>1450</v>
      </c>
      <c r="B41" s="60" t="str">
        <f>IFERROR(VLOOKUP($A41,SubsidiaryTBConverter,2,),"Missing")</f>
        <v>Other Revenue</v>
      </c>
      <c r="C41" s="562">
        <f>ROUND('Subsidiary TB Converter'!C42,0)</f>
        <v>0</v>
      </c>
      <c r="D41" s="562">
        <f>ROUND('Subsidiary TB Converter'!D42,0)</f>
        <v>0</v>
      </c>
      <c r="E41" s="714">
        <f>ROUND('Subsidiary TB Converter'!E42,0)</f>
        <v>0</v>
      </c>
      <c r="F41" s="714"/>
      <c r="G41" s="594">
        <f t="shared" si="10"/>
        <v>0</v>
      </c>
      <c r="H41" s="594">
        <f t="shared" si="10"/>
        <v>0</v>
      </c>
    </row>
    <row r="42" spans="1:8" x14ac:dyDescent="0.25">
      <c r="A42" s="704">
        <v>1430</v>
      </c>
      <c r="B42" s="60" t="str">
        <f>IFERROR(VLOOKUP($A42,SubsidiaryTBConverter,2,),"Missing")</f>
        <v>Student Contributions</v>
      </c>
      <c r="C42" s="562">
        <f>ROUND('Subsidiary TB Converter'!C43,0)</f>
        <v>0</v>
      </c>
      <c r="D42" s="562">
        <f>ROUND('Subsidiary TB Converter'!D43,0)</f>
        <v>0</v>
      </c>
      <c r="E42" s="714">
        <f>ROUND('Subsidiary TB Converter'!E43,0)</f>
        <v>0</v>
      </c>
      <c r="F42" s="714"/>
      <c r="G42" s="594">
        <f t="shared" si="10"/>
        <v>0</v>
      </c>
      <c r="H42" s="594">
        <f t="shared" si="10"/>
        <v>0</v>
      </c>
    </row>
    <row r="43" spans="1:8" x14ac:dyDescent="0.25">
      <c r="A43" s="704"/>
      <c r="B43" s="227"/>
      <c r="C43" s="562"/>
      <c r="D43" s="562"/>
      <c r="E43" s="714"/>
      <c r="F43" s="714"/>
      <c r="G43" s="594"/>
      <c r="H43" s="594"/>
    </row>
    <row r="44" spans="1:8" ht="13" x14ac:dyDescent="0.3">
      <c r="A44" s="704"/>
      <c r="B44" s="904"/>
      <c r="C44" s="708"/>
      <c r="D44" s="708"/>
      <c r="E44" s="709"/>
      <c r="F44" s="710"/>
      <c r="G44" s="597"/>
      <c r="H44" s="597"/>
    </row>
    <row r="45" spans="1:8" ht="13" x14ac:dyDescent="0.3">
      <c r="A45" s="704"/>
      <c r="B45" s="166" t="s">
        <v>175</v>
      </c>
      <c r="C45" s="564"/>
      <c r="D45" s="564"/>
      <c r="E45" s="717"/>
      <c r="F45" s="718"/>
      <c r="G45" s="603"/>
      <c r="H45" s="603"/>
    </row>
    <row r="46" spans="1:8" x14ac:dyDescent="0.25">
      <c r="A46" s="704">
        <v>2024</v>
      </c>
      <c r="B46" s="60" t="str">
        <f>IFERROR(VLOOKUP($A46,SubsidiaryTBConverter,2,),"Missing")</f>
        <v>Other Hostel Expenses</v>
      </c>
      <c r="C46" s="562">
        <f>ROUND('Subsidiary TB Converter'!C46,0)</f>
        <v>0</v>
      </c>
      <c r="D46" s="562">
        <f>ROUND('Subsidiary TB Converter'!D46,0)</f>
        <v>0</v>
      </c>
      <c r="E46" s="714">
        <f>ROUND('Subsidiary TB Converter'!E46,0)</f>
        <v>0</v>
      </c>
      <c r="F46" s="714"/>
      <c r="G46" s="594">
        <f t="shared" ref="G46:H47" si="11">ROUND(ABS(C46),0)</f>
        <v>0</v>
      </c>
      <c r="H46" s="594">
        <f t="shared" si="11"/>
        <v>0</v>
      </c>
    </row>
    <row r="47" spans="1:8" s="571" customFormat="1" ht="12.75" customHeight="1" x14ac:dyDescent="0.25">
      <c r="A47" s="704">
        <v>2038</v>
      </c>
      <c r="B47" s="60" t="str">
        <f>IFERROR(VLOOKUP($A47,SubsidiaryTBConverter,2,),"Missing")</f>
        <v>Employee Benefit - Salaries</v>
      </c>
      <c r="C47" s="562">
        <f>ROUND('Subsidiary TB Converter'!C47,0)</f>
        <v>0</v>
      </c>
      <c r="D47" s="562">
        <f>ROUND('Subsidiary TB Converter'!D47,0)</f>
        <v>0</v>
      </c>
      <c r="E47" s="714">
        <f>ROUND('Subsidiary TB Converter'!E47,0)</f>
        <v>0</v>
      </c>
      <c r="F47" s="714"/>
      <c r="G47" s="594">
        <f t="shared" si="11"/>
        <v>0</v>
      </c>
      <c r="H47" s="594">
        <f t="shared" si="11"/>
        <v>0</v>
      </c>
    </row>
    <row r="48" spans="1:8" s="571" customFormat="1" ht="12.75" customHeight="1" x14ac:dyDescent="0.25">
      <c r="A48" s="704"/>
      <c r="B48" s="60"/>
      <c r="C48" s="562"/>
      <c r="D48" s="562"/>
      <c r="E48" s="714"/>
      <c r="F48" s="714"/>
      <c r="G48" s="594"/>
      <c r="H48" s="594"/>
    </row>
    <row r="49" spans="1:8" ht="13" x14ac:dyDescent="0.3">
      <c r="A49" s="704"/>
      <c r="B49" s="716"/>
      <c r="C49" s="708"/>
      <c r="D49" s="708"/>
      <c r="E49" s="709"/>
      <c r="F49" s="710"/>
      <c r="G49" s="597"/>
      <c r="H49" s="597"/>
    </row>
    <row r="50" spans="1:8" ht="13" x14ac:dyDescent="0.3">
      <c r="A50" s="230"/>
      <c r="B50" s="232" t="s">
        <v>178</v>
      </c>
      <c r="C50" s="187"/>
      <c r="D50" s="187"/>
      <c r="E50" s="187"/>
      <c r="F50" s="245"/>
      <c r="G50" s="549"/>
      <c r="H50" s="549"/>
    </row>
    <row r="51" spans="1:8" ht="13" x14ac:dyDescent="0.3">
      <c r="A51" s="704"/>
      <c r="B51" s="561" t="s">
        <v>166</v>
      </c>
      <c r="C51" s="564"/>
      <c r="D51" s="564"/>
      <c r="E51" s="714"/>
      <c r="F51" s="715"/>
      <c r="G51" s="597"/>
      <c r="H51" s="597"/>
    </row>
    <row r="52" spans="1:8" x14ac:dyDescent="0.25">
      <c r="A52" s="704">
        <v>2310</v>
      </c>
      <c r="B52" s="60" t="str">
        <f t="shared" ref="B52:B56" si="12">IFERROR(VLOOKUP($A52,SubsidiaryTBConverter,2,),"Missing")</f>
        <v>Curricular</v>
      </c>
      <c r="C52" s="562">
        <f>ROUND('Subsidiary TB Converter'!C51,0)</f>
        <v>0</v>
      </c>
      <c r="D52" s="562">
        <f>ROUND('Subsidiary TB Converter'!D51,0)</f>
        <v>0</v>
      </c>
      <c r="E52" s="712">
        <f>ROUND('Subsidiary TB Converter'!E51,0)</f>
        <v>0</v>
      </c>
      <c r="F52" s="712"/>
      <c r="G52" s="594">
        <f t="shared" ref="G52:H56" si="13">ROUND(ABS(C52),0)</f>
        <v>0</v>
      </c>
      <c r="H52" s="594">
        <f t="shared" si="13"/>
        <v>0</v>
      </c>
    </row>
    <row r="53" spans="1:8" x14ac:dyDescent="0.25">
      <c r="A53" s="704">
        <v>2325</v>
      </c>
      <c r="B53" s="60" t="str">
        <f t="shared" si="12"/>
        <v>Information and Communication Technology</v>
      </c>
      <c r="C53" s="562">
        <f>ROUND('Subsidiary TB Converter'!C52,0)</f>
        <v>0</v>
      </c>
      <c r="D53" s="562">
        <f>ROUND('Subsidiary TB Converter'!D52,0)</f>
        <v>0</v>
      </c>
      <c r="E53" s="712">
        <f>ROUND('Subsidiary TB Converter'!E52,0)</f>
        <v>0</v>
      </c>
      <c r="F53" s="712"/>
      <c r="G53" s="594">
        <f t="shared" si="13"/>
        <v>0</v>
      </c>
      <c r="H53" s="594">
        <f t="shared" si="13"/>
        <v>0</v>
      </c>
    </row>
    <row r="54" spans="1:8" s="571" customFormat="1" ht="13" x14ac:dyDescent="0.25">
      <c r="A54" s="704">
        <v>2360</v>
      </c>
      <c r="B54" s="60" t="str">
        <f t="shared" si="12"/>
        <v>Other Learning Resources Expenses</v>
      </c>
      <c r="C54" s="562">
        <f>ROUND('Subsidiary TB Converter'!C53,0)</f>
        <v>0</v>
      </c>
      <c r="D54" s="562">
        <f>ROUND('Subsidiary TB Converter'!D53,0)</f>
        <v>0</v>
      </c>
      <c r="E54" s="712">
        <f>ROUND('Subsidiary TB Converter'!E53,0)</f>
        <v>0</v>
      </c>
      <c r="F54" s="712"/>
      <c r="G54" s="594">
        <f t="shared" si="13"/>
        <v>0</v>
      </c>
      <c r="H54" s="594">
        <f t="shared" si="13"/>
        <v>0</v>
      </c>
    </row>
    <row r="55" spans="1:8" x14ac:dyDescent="0.25">
      <c r="A55" s="704">
        <v>2370</v>
      </c>
      <c r="B55" s="60" t="str">
        <f t="shared" si="12"/>
        <v>Employee Benefits - Salaries</v>
      </c>
      <c r="C55" s="562">
        <f>ROUND('Subsidiary TB Converter'!C54,0)</f>
        <v>0</v>
      </c>
      <c r="D55" s="562">
        <f>ROUND('Subsidiary TB Converter'!D54,0)</f>
        <v>0</v>
      </c>
      <c r="E55" s="712">
        <f>ROUND('Subsidiary TB Converter'!E54,0)</f>
        <v>0</v>
      </c>
      <c r="F55" s="712"/>
      <c r="G55" s="594">
        <f t="shared" si="13"/>
        <v>0</v>
      </c>
      <c r="H55" s="594">
        <f t="shared" si="13"/>
        <v>0</v>
      </c>
    </row>
    <row r="56" spans="1:8" x14ac:dyDescent="0.25">
      <c r="A56" s="704">
        <v>2380</v>
      </c>
      <c r="B56" s="60" t="str">
        <f t="shared" si="12"/>
        <v>Staff Development</v>
      </c>
      <c r="C56" s="562">
        <f>ROUND('Subsidiary TB Converter'!C55,0)</f>
        <v>0</v>
      </c>
      <c r="D56" s="562">
        <f>ROUND('Subsidiary TB Converter'!D55,0)</f>
        <v>0</v>
      </c>
      <c r="E56" s="712">
        <f>ROUND('Subsidiary TB Converter'!E55,0)</f>
        <v>0</v>
      </c>
      <c r="F56" s="712"/>
      <c r="G56" s="594">
        <f t="shared" si="13"/>
        <v>0</v>
      </c>
      <c r="H56" s="594">
        <f t="shared" si="13"/>
        <v>0</v>
      </c>
    </row>
    <row r="57" spans="1:8" x14ac:dyDescent="0.25">
      <c r="A57" s="704"/>
      <c r="B57" s="227"/>
      <c r="C57" s="562"/>
      <c r="D57" s="562"/>
      <c r="E57" s="712"/>
      <c r="F57" s="712"/>
      <c r="G57" s="594"/>
      <c r="H57" s="594"/>
    </row>
    <row r="58" spans="1:8" ht="13" x14ac:dyDescent="0.3">
      <c r="A58" s="704"/>
      <c r="B58" s="1"/>
      <c r="C58" s="708"/>
      <c r="D58" s="708"/>
      <c r="E58" s="709"/>
      <c r="F58" s="710"/>
      <c r="G58" s="591"/>
      <c r="H58" s="591"/>
    </row>
    <row r="59" spans="1:8" ht="13" x14ac:dyDescent="0.3">
      <c r="A59" s="230"/>
      <c r="B59" s="232" t="s">
        <v>184</v>
      </c>
      <c r="C59" s="187"/>
      <c r="D59" s="187"/>
      <c r="E59" s="187"/>
      <c r="F59" s="245"/>
      <c r="G59" s="549"/>
      <c r="H59" s="549"/>
    </row>
    <row r="60" spans="1:8" ht="13" x14ac:dyDescent="0.3">
      <c r="A60" s="704"/>
      <c r="B60" s="561" t="s">
        <v>166</v>
      </c>
      <c r="C60" s="564"/>
      <c r="D60" s="564"/>
      <c r="E60" s="714"/>
      <c r="F60" s="715"/>
      <c r="G60" s="597"/>
      <c r="H60" s="597"/>
    </row>
    <row r="61" spans="1:8" x14ac:dyDescent="0.25">
      <c r="A61" s="704">
        <v>2120</v>
      </c>
      <c r="B61" s="60" t="str">
        <f t="shared" ref="B61:B70" si="14">IFERROR(VLOOKUP($A61,SubsidiaryTBConverter,2,),"Missing")</f>
        <v>Audit Fee</v>
      </c>
      <c r="C61" s="562">
        <f>ROUND('Subsidiary TB Converter'!C60,0)</f>
        <v>0</v>
      </c>
      <c r="D61" s="562">
        <f>ROUND('Subsidiary TB Converter'!D60,0)</f>
        <v>0</v>
      </c>
      <c r="E61" s="712">
        <f>ROUND('Subsidiary TB Converter'!E60,0)</f>
        <v>0</v>
      </c>
      <c r="F61" s="712"/>
      <c r="G61" s="594">
        <f t="shared" ref="G61:H69" si="15">ROUND(ABS(C61),0)</f>
        <v>0</v>
      </c>
      <c r="H61" s="594">
        <f t="shared" si="15"/>
        <v>0</v>
      </c>
    </row>
    <row r="62" spans="1:8" x14ac:dyDescent="0.25">
      <c r="A62" s="704">
        <v>2130</v>
      </c>
      <c r="B62" s="60" t="str">
        <f t="shared" si="14"/>
        <v>Board Fees and Expenses</v>
      </c>
      <c r="C62" s="562">
        <f>ROUND('Subsidiary TB Converter'!C61,0)</f>
        <v>0</v>
      </c>
      <c r="D62" s="562">
        <f>ROUND('Subsidiary TB Converter'!D61,0)</f>
        <v>0</v>
      </c>
      <c r="E62" s="712">
        <f>ROUND('Subsidiary TB Converter'!E61,0)</f>
        <v>0</v>
      </c>
      <c r="F62" s="712"/>
      <c r="G62" s="594">
        <f t="shared" si="15"/>
        <v>0</v>
      </c>
      <c r="H62" s="594">
        <f t="shared" si="15"/>
        <v>0</v>
      </c>
    </row>
    <row r="63" spans="1:8" ht="12.75" customHeight="1" x14ac:dyDescent="0.25">
      <c r="A63" s="719">
        <v>2136</v>
      </c>
      <c r="B63" s="60" t="str">
        <f t="shared" si="14"/>
        <v>Intervention Costs</v>
      </c>
      <c r="C63" s="562">
        <f>ROUND('Subsidiary TB Converter'!C62,0)</f>
        <v>0</v>
      </c>
      <c r="D63" s="562">
        <f>ROUND('Subsidiary TB Converter'!D62,0)</f>
        <v>0</v>
      </c>
      <c r="E63" s="712">
        <f>ROUND('Subsidiary TB Converter'!E62,0)</f>
        <v>0</v>
      </c>
      <c r="F63" s="712"/>
      <c r="G63" s="661">
        <f t="shared" si="15"/>
        <v>0</v>
      </c>
      <c r="H63" s="661">
        <f t="shared" si="15"/>
        <v>0</v>
      </c>
    </row>
    <row r="64" spans="1:8" x14ac:dyDescent="0.25">
      <c r="A64" s="704">
        <v>2170</v>
      </c>
      <c r="B64" s="60" t="str">
        <f t="shared" si="14"/>
        <v xml:space="preserve">Operating Lease </v>
      </c>
      <c r="C64" s="562">
        <f>ROUND('Subsidiary TB Converter'!C63,0)</f>
        <v>0</v>
      </c>
      <c r="D64" s="562">
        <f>ROUND('Subsidiary TB Converter'!D63,0)</f>
        <v>0</v>
      </c>
      <c r="E64" s="712">
        <f>ROUND('Subsidiary TB Converter'!E63,0)</f>
        <v>0</v>
      </c>
      <c r="F64" s="712"/>
      <c r="G64" s="594">
        <f t="shared" si="15"/>
        <v>0</v>
      </c>
      <c r="H64" s="594">
        <f t="shared" si="15"/>
        <v>0</v>
      </c>
    </row>
    <row r="65" spans="1:8" x14ac:dyDescent="0.25">
      <c r="A65" s="704">
        <v>2155</v>
      </c>
      <c r="B65" s="60" t="str">
        <f t="shared" si="14"/>
        <v>Legal Fees</v>
      </c>
      <c r="C65" s="562">
        <f>ROUND('Subsidiary TB Converter'!C64,0)</f>
        <v>0</v>
      </c>
      <c r="D65" s="562">
        <f>ROUND('Subsidiary TB Converter'!D64,0)</f>
        <v>0</v>
      </c>
      <c r="E65" s="712">
        <f>ROUND('Subsidiary TB Converter'!E64,0)</f>
        <v>0</v>
      </c>
      <c r="F65" s="712"/>
      <c r="G65" s="594">
        <f t="shared" si="15"/>
        <v>0</v>
      </c>
      <c r="H65" s="594">
        <f t="shared" si="15"/>
        <v>0</v>
      </c>
    </row>
    <row r="66" spans="1:8" x14ac:dyDescent="0.25">
      <c r="A66" s="704">
        <v>2160</v>
      </c>
      <c r="B66" s="60" t="str">
        <f t="shared" si="14"/>
        <v>Other Adminstration Expenses</v>
      </c>
      <c r="C66" s="562">
        <f>ROUND('Subsidiary TB Converter'!C65,0)</f>
        <v>0</v>
      </c>
      <c r="D66" s="562">
        <f>ROUND('Subsidiary TB Converter'!D65,0)</f>
        <v>0</v>
      </c>
      <c r="E66" s="712">
        <f>ROUND('Subsidiary TB Converter'!E65,0)</f>
        <v>0</v>
      </c>
      <c r="F66" s="712"/>
      <c r="G66" s="594">
        <f t="shared" si="15"/>
        <v>0</v>
      </c>
      <c r="H66" s="594">
        <f t="shared" si="15"/>
        <v>0</v>
      </c>
    </row>
    <row r="67" spans="1:8" x14ac:dyDescent="0.25">
      <c r="A67" s="704">
        <v>2180</v>
      </c>
      <c r="B67" s="60" t="str">
        <f t="shared" si="14"/>
        <v>Employee Benefits - Salaries</v>
      </c>
      <c r="C67" s="562">
        <f>ROUND('Subsidiary TB Converter'!C66,0)</f>
        <v>0</v>
      </c>
      <c r="D67" s="562">
        <f>ROUND('Subsidiary TB Converter'!D66,0)</f>
        <v>0</v>
      </c>
      <c r="E67" s="712">
        <f>ROUND('Subsidiary TB Converter'!E66,0)</f>
        <v>0</v>
      </c>
      <c r="F67" s="712"/>
      <c r="G67" s="594">
        <f t="shared" si="15"/>
        <v>0</v>
      </c>
      <c r="H67" s="594">
        <f t="shared" si="15"/>
        <v>0</v>
      </c>
    </row>
    <row r="68" spans="1:8" s="571" customFormat="1" ht="13" x14ac:dyDescent="0.25">
      <c r="A68" s="704">
        <v>2195</v>
      </c>
      <c r="B68" s="60" t="str">
        <f t="shared" si="14"/>
        <v>Insurance</v>
      </c>
      <c r="C68" s="562">
        <f>ROUND('Subsidiary TB Converter'!C67,0)</f>
        <v>0</v>
      </c>
      <c r="D68" s="562">
        <f>ROUND('Subsidiary TB Converter'!D67,0)</f>
        <v>0</v>
      </c>
      <c r="E68" s="712">
        <f>ROUND('Subsidiary TB Converter'!E67,0)</f>
        <v>0</v>
      </c>
      <c r="F68" s="712"/>
      <c r="G68" s="594">
        <f t="shared" si="15"/>
        <v>0</v>
      </c>
      <c r="H68" s="594">
        <f t="shared" si="15"/>
        <v>0</v>
      </c>
    </row>
    <row r="69" spans="1:8" s="571" customFormat="1" ht="13" x14ac:dyDescent="0.25">
      <c r="A69" s="704">
        <v>2110</v>
      </c>
      <c r="B69" s="60" t="str">
        <f t="shared" si="14"/>
        <v>Service Providers, Contractors and Consultancy</v>
      </c>
      <c r="C69" s="562">
        <f>ROUND('Subsidiary TB Converter'!C59,0)</f>
        <v>0</v>
      </c>
      <c r="D69" s="562">
        <f>ROUND('Subsidiary TB Converter'!D59,0)</f>
        <v>0</v>
      </c>
      <c r="E69" s="712">
        <f>ROUND('Subsidiary TB Converter'!E59,0)</f>
        <v>0</v>
      </c>
      <c r="F69" s="712"/>
      <c r="G69" s="594">
        <f t="shared" si="15"/>
        <v>0</v>
      </c>
      <c r="H69" s="594">
        <f t="shared" si="15"/>
        <v>0</v>
      </c>
    </row>
    <row r="70" spans="1:8" s="571" customFormat="1" ht="13" x14ac:dyDescent="0.25">
      <c r="A70" s="704">
        <v>2196</v>
      </c>
      <c r="B70" s="227" t="str">
        <f t="shared" si="14"/>
        <v>Ka Ora, Ka Ako - Healthy School Lunches Programme</v>
      </c>
      <c r="C70" s="562"/>
      <c r="D70" s="562"/>
      <c r="E70" s="712"/>
      <c r="F70" s="712"/>
      <c r="G70" s="594"/>
      <c r="H70" s="594"/>
    </row>
    <row r="71" spans="1:8" s="571" customFormat="1" ht="13" x14ac:dyDescent="0.25">
      <c r="A71" s="704"/>
      <c r="B71" s="227"/>
      <c r="C71" s="562"/>
      <c r="D71" s="562"/>
      <c r="E71" s="712"/>
      <c r="F71" s="712"/>
      <c r="G71" s="594"/>
      <c r="H71" s="594"/>
    </row>
    <row r="72" spans="1:8" s="571" customFormat="1" ht="13" x14ac:dyDescent="0.3">
      <c r="A72" s="704"/>
      <c r="B72" s="1"/>
      <c r="C72" s="708"/>
      <c r="D72" s="708"/>
      <c r="E72" s="709"/>
      <c r="F72" s="710"/>
      <c r="G72" s="591"/>
      <c r="H72" s="591"/>
    </row>
    <row r="73" spans="1:8" ht="13" x14ac:dyDescent="0.3">
      <c r="A73" s="230"/>
      <c r="B73" s="232" t="s">
        <v>191</v>
      </c>
      <c r="C73" s="187"/>
      <c r="D73" s="187"/>
      <c r="E73" s="187"/>
      <c r="F73" s="245"/>
      <c r="G73" s="549"/>
      <c r="H73" s="549"/>
    </row>
    <row r="74" spans="1:8" ht="13" x14ac:dyDescent="0.3">
      <c r="A74" s="704"/>
      <c r="B74" s="561" t="s">
        <v>154</v>
      </c>
      <c r="C74" s="564"/>
      <c r="D74" s="564"/>
      <c r="E74" s="714"/>
      <c r="F74" s="715"/>
      <c r="G74" s="597"/>
      <c r="H74" s="597"/>
    </row>
    <row r="75" spans="1:8" x14ac:dyDescent="0.25">
      <c r="A75" s="704">
        <v>1710</v>
      </c>
      <c r="B75" s="60" t="str">
        <f>IFERROR(VLOOKUP($A75,SubsidiaryTBConverter,2,),"Missing")</f>
        <v>Gain/Loss on Sale of Assets</v>
      </c>
      <c r="C75" s="562">
        <f>ROUND('Subsidiary TB Converter'!C72,0)</f>
        <v>0</v>
      </c>
      <c r="D75" s="562">
        <f>ROUND('Subsidiary TB Converter'!D72,0)</f>
        <v>0</v>
      </c>
      <c r="E75" s="714">
        <f>ROUND('Subsidiary TB Converter'!E72,0)</f>
        <v>0</v>
      </c>
      <c r="F75" s="714"/>
      <c r="G75" s="594">
        <f>ROUND(ABS(C75),0)</f>
        <v>0</v>
      </c>
      <c r="H75" s="594">
        <f>ROUND(ABS(D75),0)</f>
        <v>0</v>
      </c>
    </row>
    <row r="76" spans="1:8" x14ac:dyDescent="0.25">
      <c r="A76" s="704">
        <v>1320</v>
      </c>
      <c r="B76" s="60" t="str">
        <f>IFERROR(VLOOKUP($A76,SubsidiaryTBConverter,2,),"Missing")</f>
        <v>Interest Received</v>
      </c>
      <c r="C76" s="562">
        <f>ROUND('Subsidiary TB Converter'!C73,0)</f>
        <v>0</v>
      </c>
      <c r="D76" s="562">
        <f>ROUND('Subsidiary TB Converter'!D73,0)</f>
        <v>0</v>
      </c>
      <c r="E76" s="714">
        <f>ROUND('Subsidiary TB Converter'!E73,0)</f>
        <v>0</v>
      </c>
      <c r="F76" s="714"/>
      <c r="G76" s="594">
        <f t="shared" ref="G76:H79" si="16">ROUND(ABS(C76),0)</f>
        <v>0</v>
      </c>
      <c r="H76" s="594">
        <f t="shared" si="16"/>
        <v>0</v>
      </c>
    </row>
    <row r="77" spans="1:8" s="30" customFormat="1" x14ac:dyDescent="0.25">
      <c r="A77" s="719">
        <v>1330</v>
      </c>
      <c r="B77" s="60" t="str">
        <f>IFERROR(VLOOKUP($A77,SubsidiaryTBConverter,2,),"Missing")</f>
        <v>Other Investment Income</v>
      </c>
      <c r="C77" s="562">
        <f>ROUND('Subsidiary TB Converter'!C74,0)</f>
        <v>0</v>
      </c>
      <c r="D77" s="562">
        <f>ROUND('Subsidiary TB Converter'!D74,0)</f>
        <v>0</v>
      </c>
      <c r="E77" s="714">
        <f>ROUND('Subsidiary TB Converter'!E74,0)</f>
        <v>0</v>
      </c>
      <c r="F77" s="714"/>
      <c r="G77" s="594">
        <f t="shared" ref="G77" si="17">ROUND(ABS(C77),0)</f>
        <v>0</v>
      </c>
      <c r="H77" s="594">
        <f t="shared" ref="H77" si="18">ROUND(ABS(D77),0)</f>
        <v>0</v>
      </c>
    </row>
    <row r="78" spans="1:8" x14ac:dyDescent="0.25">
      <c r="A78" s="704">
        <v>1720</v>
      </c>
      <c r="B78" s="60" t="str">
        <f>IFERROR(VLOOKUP($A78,SubsidiaryTBConverter,2,),"Missing")</f>
        <v>Other Revenue</v>
      </c>
      <c r="C78" s="562">
        <f>ROUND('Subsidiary TB Converter'!C75,0)</f>
        <v>0</v>
      </c>
      <c r="D78" s="562">
        <f>ROUND('Subsidiary TB Converter'!D75,0)</f>
        <v>0</v>
      </c>
      <c r="E78" s="714">
        <f>ROUND('Subsidiary TB Converter'!E75,0)</f>
        <v>0</v>
      </c>
      <c r="F78" s="714"/>
      <c r="G78" s="594">
        <f t="shared" si="16"/>
        <v>0</v>
      </c>
      <c r="H78" s="594">
        <f t="shared" si="16"/>
        <v>0</v>
      </c>
    </row>
    <row r="79" spans="1:8" x14ac:dyDescent="0.25">
      <c r="A79" s="704">
        <v>1703</v>
      </c>
      <c r="B79" s="60" t="str">
        <f>IFERROR(VLOOKUP($A79,SubsidiaryTBConverter,2,),"Missing")</f>
        <v>Use of Land and Buildings Integrated</v>
      </c>
      <c r="C79" s="562">
        <f>ROUND('Subsidiary TB Converter'!C76,0)</f>
        <v>0</v>
      </c>
      <c r="D79" s="562">
        <f>ROUND('Subsidiary TB Converter'!D76,0)</f>
        <v>0</v>
      </c>
      <c r="E79" s="707">
        <f>ROUND('Subsidiary TB Converter'!E76,0)</f>
        <v>0</v>
      </c>
      <c r="F79" s="707"/>
      <c r="G79" s="594">
        <f t="shared" si="16"/>
        <v>0</v>
      </c>
      <c r="H79" s="594">
        <f t="shared" si="16"/>
        <v>0</v>
      </c>
    </row>
    <row r="80" spans="1:8" x14ac:dyDescent="0.25">
      <c r="A80" s="704"/>
      <c r="B80" s="227"/>
      <c r="C80" s="562"/>
      <c r="D80" s="562"/>
      <c r="E80" s="707"/>
      <c r="F80" s="707"/>
      <c r="G80" s="594"/>
      <c r="H80" s="594"/>
    </row>
    <row r="81" spans="1:8" ht="13" x14ac:dyDescent="0.3">
      <c r="A81" s="704"/>
      <c r="B81" s="561"/>
      <c r="C81" s="564"/>
      <c r="D81" s="564"/>
      <c r="E81" s="714"/>
      <c r="F81" s="715"/>
      <c r="G81" s="597"/>
      <c r="H81" s="597"/>
    </row>
    <row r="82" spans="1:8" ht="13" x14ac:dyDescent="0.3">
      <c r="A82" s="704"/>
      <c r="B82" s="561" t="s">
        <v>166</v>
      </c>
      <c r="C82" s="564"/>
      <c r="D82" s="564"/>
      <c r="E82" s="714"/>
      <c r="F82" s="715"/>
      <c r="G82" s="597"/>
      <c r="H82" s="597"/>
    </row>
    <row r="83" spans="1:8" s="571" customFormat="1" ht="13" x14ac:dyDescent="0.25">
      <c r="A83" s="704">
        <v>2090</v>
      </c>
      <c r="B83" s="60" t="str">
        <f t="shared" ref="B83:B89" si="19">IFERROR(VLOOKUP($A83,SubsidiaryTBConverter,2,),"Missing")</f>
        <v>Finance Costs</v>
      </c>
      <c r="C83" s="562">
        <f>ROUND('Subsidiary TB Converter'!C79,0)</f>
        <v>0</v>
      </c>
      <c r="D83" s="562">
        <f>ROUND('Subsidiary TB Converter'!D79,0)</f>
        <v>0</v>
      </c>
      <c r="E83" s="714">
        <f>ROUND('Subsidiary TB Converter'!E79,0)</f>
        <v>0</v>
      </c>
      <c r="F83" s="714"/>
      <c r="G83" s="594">
        <f t="shared" ref="G83:H88" si="20">ROUND(ABS(C83),0)</f>
        <v>0</v>
      </c>
      <c r="H83" s="594">
        <f t="shared" si="20"/>
        <v>0</v>
      </c>
    </row>
    <row r="84" spans="1:8" x14ac:dyDescent="0.25">
      <c r="A84" s="704">
        <v>2084</v>
      </c>
      <c r="B84" s="60" t="str">
        <f t="shared" si="19"/>
        <v>Impairment of PPE</v>
      </c>
      <c r="C84" s="562">
        <f>ROUND('Subsidiary TB Converter'!C80,0)</f>
        <v>0</v>
      </c>
      <c r="D84" s="562">
        <f>ROUND('Subsidiary TB Converter'!D80,0)</f>
        <v>0</v>
      </c>
      <c r="E84" s="714">
        <f>ROUND('Subsidiary TB Converter'!E80,0)</f>
        <v>0</v>
      </c>
      <c r="F84" s="714"/>
      <c r="G84" s="594">
        <f t="shared" si="20"/>
        <v>0</v>
      </c>
      <c r="H84" s="594">
        <f t="shared" si="20"/>
        <v>0</v>
      </c>
    </row>
    <row r="85" spans="1:8" x14ac:dyDescent="0.25">
      <c r="A85" s="704">
        <v>2070</v>
      </c>
      <c r="B85" s="60" t="str">
        <f t="shared" si="19"/>
        <v>Loss on Disposal of Assets</v>
      </c>
      <c r="C85" s="562">
        <f>ROUND('Subsidiary TB Converter'!C81,0)</f>
        <v>0</v>
      </c>
      <c r="D85" s="562">
        <f>ROUND('Subsidiary TB Converter'!D81,0)</f>
        <v>0</v>
      </c>
      <c r="E85" s="714">
        <f>ROUND('Subsidiary TB Converter'!E81,0)</f>
        <v>0</v>
      </c>
      <c r="F85" s="714"/>
      <c r="G85" s="594">
        <f t="shared" si="20"/>
        <v>0</v>
      </c>
      <c r="H85" s="594">
        <f t="shared" si="20"/>
        <v>0</v>
      </c>
    </row>
    <row r="86" spans="1:8" s="33" customFormat="1" x14ac:dyDescent="0.25">
      <c r="A86" s="719">
        <v>2082</v>
      </c>
      <c r="B86" s="60" t="str">
        <f t="shared" si="19"/>
        <v>Loss on Uncollectable Accounts Receivable</v>
      </c>
      <c r="C86" s="562">
        <f>ROUND('Subsidiary TB Converter'!C82,0)</f>
        <v>0</v>
      </c>
      <c r="D86" s="562">
        <f>ROUND('Subsidiary TB Converter'!D82,0)</f>
        <v>0</v>
      </c>
      <c r="E86" s="714">
        <f>ROUND('Subsidiary TB Converter'!E82,0)</f>
        <v>0</v>
      </c>
      <c r="F86" s="714"/>
      <c r="G86" s="661">
        <f t="shared" si="20"/>
        <v>0</v>
      </c>
      <c r="H86" s="661">
        <f t="shared" si="20"/>
        <v>0</v>
      </c>
    </row>
    <row r="87" spans="1:8" s="33" customFormat="1" x14ac:dyDescent="0.25">
      <c r="A87" s="719">
        <v>2086</v>
      </c>
      <c r="B87" s="60" t="str">
        <f t="shared" si="19"/>
        <v>Impairment Loss - Other</v>
      </c>
      <c r="C87" s="562">
        <f>ROUND('Subsidiary TB Converter'!C83,0)</f>
        <v>0</v>
      </c>
      <c r="D87" s="562">
        <f>ROUND('Subsidiary TB Converter'!D83,0)</f>
        <v>0</v>
      </c>
      <c r="E87" s="714">
        <f>ROUND('Subsidiary TB Converter'!E83,0)</f>
        <v>0</v>
      </c>
      <c r="F87" s="714"/>
      <c r="G87" s="661">
        <f>ROUND(ABS(C87),0)</f>
        <v>0</v>
      </c>
      <c r="H87" s="661">
        <f>ROUND(ABS(D87),0)</f>
        <v>0</v>
      </c>
    </row>
    <row r="88" spans="1:8" s="569" customFormat="1" x14ac:dyDescent="0.25">
      <c r="A88" s="704">
        <v>2185</v>
      </c>
      <c r="B88" s="60" t="str">
        <f t="shared" si="19"/>
        <v>Transport Expenditure</v>
      </c>
      <c r="C88" s="562">
        <f>ROUND('Subsidiary TB Converter'!C84,0)</f>
        <v>0</v>
      </c>
      <c r="D88" s="562">
        <f>ROUND('Subsidiary TB Converter'!D84,0)</f>
        <v>0</v>
      </c>
      <c r="E88" s="714">
        <f>ROUND('Subsidiary TB Converter'!E84,0)</f>
        <v>0</v>
      </c>
      <c r="F88" s="714"/>
      <c r="G88" s="594">
        <f t="shared" si="20"/>
        <v>0</v>
      </c>
      <c r="H88" s="594">
        <f t="shared" si="20"/>
        <v>0</v>
      </c>
    </row>
    <row r="89" spans="1:8" s="569" customFormat="1" x14ac:dyDescent="0.25">
      <c r="A89" s="704">
        <v>2840</v>
      </c>
      <c r="B89" s="60" t="str">
        <f t="shared" si="19"/>
        <v>Revaluation of equity investments</v>
      </c>
      <c r="C89" s="562">
        <f>ROUND('Subsidiary TB Converter'!C85,0)</f>
        <v>0</v>
      </c>
      <c r="D89" s="562">
        <f>ROUND('Subsidiary TB Converter'!D85,0)</f>
        <v>0</v>
      </c>
      <c r="E89" s="714">
        <f>ROUND('Subsidiary TB Converter'!E85,0)</f>
        <v>0</v>
      </c>
      <c r="F89" s="714"/>
      <c r="G89" s="594">
        <f t="shared" ref="G89" si="21">ROUND(ABS(C89),0)</f>
        <v>0</v>
      </c>
      <c r="H89" s="594">
        <f t="shared" ref="H89" si="22">ROUND(ABS(D89),0)</f>
        <v>0</v>
      </c>
    </row>
    <row r="90" spans="1:8" s="569" customFormat="1" ht="13" x14ac:dyDescent="0.3">
      <c r="A90" s="704"/>
      <c r="B90" s="29"/>
      <c r="C90" s="720"/>
      <c r="D90" s="720"/>
      <c r="E90" s="720"/>
      <c r="F90" s="720"/>
      <c r="G90" s="661"/>
      <c r="H90" s="594"/>
    </row>
    <row r="91" spans="1:8" ht="13" x14ac:dyDescent="0.3">
      <c r="A91" s="230"/>
      <c r="B91" s="232" t="s">
        <v>201</v>
      </c>
      <c r="C91" s="187"/>
      <c r="D91" s="187"/>
      <c r="E91" s="187"/>
      <c r="F91" s="245"/>
      <c r="G91" s="549"/>
      <c r="H91" s="549"/>
    </row>
    <row r="92" spans="1:8" ht="13" x14ac:dyDescent="0.3">
      <c r="A92" s="704"/>
      <c r="B92" s="561" t="s">
        <v>166</v>
      </c>
      <c r="C92" s="564"/>
      <c r="D92" s="564"/>
      <c r="E92" s="714"/>
      <c r="F92" s="715"/>
      <c r="G92" s="597"/>
      <c r="H92" s="597"/>
    </row>
    <row r="93" spans="1:8" x14ac:dyDescent="0.25">
      <c r="A93" s="704">
        <v>2520</v>
      </c>
      <c r="B93" s="60" t="str">
        <f t="shared" ref="B93:B100" si="23">IFERROR(VLOOKUP($A93,SubsidiaryTBConverter,2,),"Missing")</f>
        <v>Consultancy and Contract Services</v>
      </c>
      <c r="C93" s="562">
        <f>ROUND('Subsidiary TB Converter'!C89,0)</f>
        <v>0</v>
      </c>
      <c r="D93" s="562">
        <f>ROUND('Subsidiary TB Converter'!D89,0)</f>
        <v>0</v>
      </c>
      <c r="E93" s="712">
        <f>ROUND('Subsidiary TB Converter'!E89,0)</f>
        <v>0</v>
      </c>
      <c r="F93" s="712"/>
      <c r="G93" s="594">
        <f t="shared" ref="G93:H99" si="24">ROUND(ABS(C93),0)</f>
        <v>0</v>
      </c>
      <c r="H93" s="594">
        <f t="shared" si="24"/>
        <v>0</v>
      </c>
    </row>
    <row r="94" spans="1:8" ht="12.75" customHeight="1" x14ac:dyDescent="0.25">
      <c r="A94" s="704">
        <v>2530</v>
      </c>
      <c r="B94" s="60" t="str">
        <f t="shared" si="23"/>
        <v>Cyclical Maintenance Provision</v>
      </c>
      <c r="C94" s="562">
        <f>ROUND('Subsidiary TB Converter'!C90,0)</f>
        <v>0</v>
      </c>
      <c r="D94" s="562">
        <f>ROUND('Subsidiary TB Converter'!D90,0)</f>
        <v>0</v>
      </c>
      <c r="E94" s="712">
        <f>ROUND('Subsidiary TB Converter'!E90,0)</f>
        <v>0</v>
      </c>
      <c r="F94" s="712"/>
      <c r="G94" s="594">
        <f t="shared" si="24"/>
        <v>0</v>
      </c>
      <c r="H94" s="594">
        <f t="shared" si="24"/>
        <v>0</v>
      </c>
    </row>
    <row r="95" spans="1:8" x14ac:dyDescent="0.25">
      <c r="A95" s="704">
        <v>2550</v>
      </c>
      <c r="B95" s="60" t="str">
        <f t="shared" si="23"/>
        <v>Heat, Light and Water</v>
      </c>
      <c r="C95" s="562">
        <f>ROUND('Subsidiary TB Converter'!C91,0)</f>
        <v>0</v>
      </c>
      <c r="D95" s="562">
        <f>ROUND('Subsidiary TB Converter'!D91,0)</f>
        <v>0</v>
      </c>
      <c r="E95" s="712">
        <f>ROUND('Subsidiary TB Converter'!E91,0)</f>
        <v>0</v>
      </c>
      <c r="F95" s="712"/>
      <c r="G95" s="594">
        <f t="shared" si="24"/>
        <v>0</v>
      </c>
      <c r="H95" s="594">
        <f t="shared" si="24"/>
        <v>0</v>
      </c>
    </row>
    <row r="96" spans="1:8" x14ac:dyDescent="0.25">
      <c r="A96" s="704">
        <v>2575</v>
      </c>
      <c r="B96" s="60" t="str">
        <f t="shared" si="23"/>
        <v>Rates</v>
      </c>
      <c r="C96" s="562">
        <f>ROUND('Subsidiary TB Converter'!C92,0)</f>
        <v>0</v>
      </c>
      <c r="D96" s="562">
        <f>ROUND('Subsidiary TB Converter'!D92,0)</f>
        <v>0</v>
      </c>
      <c r="E96" s="712">
        <f>ROUND('Subsidiary TB Converter'!E92,0)</f>
        <v>0</v>
      </c>
      <c r="F96" s="712"/>
      <c r="G96" s="594">
        <f t="shared" si="24"/>
        <v>0</v>
      </c>
      <c r="H96" s="594">
        <f t="shared" si="24"/>
        <v>0</v>
      </c>
    </row>
    <row r="97" spans="1:8" x14ac:dyDescent="0.25">
      <c r="A97" s="704">
        <v>2580</v>
      </c>
      <c r="B97" s="60" t="str">
        <f t="shared" si="23"/>
        <v>Repairs and Maintenance</v>
      </c>
      <c r="C97" s="562">
        <f>ROUND('Subsidiary TB Converter'!C93,0)</f>
        <v>0</v>
      </c>
      <c r="D97" s="562">
        <f>ROUND('Subsidiary TB Converter'!D93,0)</f>
        <v>0</v>
      </c>
      <c r="E97" s="712">
        <f>ROUND('Subsidiary TB Converter'!E93,0)</f>
        <v>0</v>
      </c>
      <c r="F97" s="712"/>
      <c r="G97" s="594">
        <f t="shared" si="24"/>
        <v>0</v>
      </c>
      <c r="H97" s="594">
        <f t="shared" si="24"/>
        <v>0</v>
      </c>
    </row>
    <row r="98" spans="1:8" x14ac:dyDescent="0.25">
      <c r="A98" s="704">
        <v>2585</v>
      </c>
      <c r="B98" s="60" t="str">
        <f t="shared" si="23"/>
        <v>Use of Land and Buildings</v>
      </c>
      <c r="C98" s="562">
        <f>ROUND('Subsidiary TB Converter'!C94,0)</f>
        <v>0</v>
      </c>
      <c r="D98" s="562">
        <f>ROUND('Subsidiary TB Converter'!D94,0)</f>
        <v>0</v>
      </c>
      <c r="E98" s="712">
        <f>ROUND('Subsidiary TB Converter'!E94,0)</f>
        <v>0</v>
      </c>
      <c r="F98" s="712"/>
      <c r="G98" s="594">
        <f t="shared" si="24"/>
        <v>0</v>
      </c>
      <c r="H98" s="594">
        <f t="shared" si="24"/>
        <v>0</v>
      </c>
    </row>
    <row r="99" spans="1:8" x14ac:dyDescent="0.25">
      <c r="A99" s="704">
        <v>2570</v>
      </c>
      <c r="B99" s="60" t="str">
        <f t="shared" si="23"/>
        <v>Employee Benefits - Salaries</v>
      </c>
      <c r="C99" s="562">
        <f>ROUND('Subsidiary TB Converter'!C95,0)</f>
        <v>0</v>
      </c>
      <c r="D99" s="562">
        <f>ROUND('Subsidiary TB Converter'!D95,0)</f>
        <v>0</v>
      </c>
      <c r="E99" s="712">
        <f>ROUND('Subsidiary TB Converter'!E95,0)</f>
        <v>0</v>
      </c>
      <c r="F99" s="712"/>
      <c r="G99" s="594">
        <f t="shared" si="24"/>
        <v>0</v>
      </c>
      <c r="H99" s="594">
        <f t="shared" si="24"/>
        <v>0</v>
      </c>
    </row>
    <row r="100" spans="1:8" x14ac:dyDescent="0.25">
      <c r="A100" s="704">
        <v>2560</v>
      </c>
      <c r="B100" s="60" t="str">
        <f t="shared" si="23"/>
        <v>Other Property Expenses</v>
      </c>
      <c r="C100" s="562">
        <f>ROUND('Subsidiary TB Converter'!C96,0)</f>
        <v>0</v>
      </c>
      <c r="D100" s="562">
        <f>ROUND('Subsidiary TB Converter'!D96,0)</f>
        <v>0</v>
      </c>
      <c r="E100" s="712">
        <f>ROUND('Subsidiary TB Converter'!E96,0)</f>
        <v>0</v>
      </c>
      <c r="F100" s="712"/>
      <c r="G100" s="594">
        <f t="shared" ref="G100" si="25">ROUND(ABS(C100),0)</f>
        <v>0</v>
      </c>
      <c r="H100" s="594">
        <f t="shared" ref="H100" si="26">ROUND(ABS(D100),0)</f>
        <v>0</v>
      </c>
    </row>
    <row r="101" spans="1:8" ht="13" x14ac:dyDescent="0.3">
      <c r="A101" s="704"/>
      <c r="B101" s="1"/>
      <c r="C101" s="708"/>
      <c r="D101" s="708"/>
      <c r="E101" s="709"/>
      <c r="F101" s="710"/>
      <c r="G101" s="591"/>
      <c r="H101" s="591"/>
    </row>
    <row r="102" spans="1:8" ht="13" x14ac:dyDescent="0.3">
      <c r="A102" s="230"/>
      <c r="B102" s="232" t="s">
        <v>206</v>
      </c>
      <c r="C102" s="187"/>
      <c r="D102" s="187"/>
      <c r="E102" s="187"/>
      <c r="F102" s="245"/>
      <c r="G102" s="549"/>
      <c r="H102" s="549"/>
    </row>
    <row r="103" spans="1:8" ht="13" x14ac:dyDescent="0.3">
      <c r="A103" s="704"/>
      <c r="B103" s="561" t="s">
        <v>166</v>
      </c>
      <c r="C103" s="562"/>
      <c r="D103" s="562"/>
      <c r="E103" s="712"/>
      <c r="F103" s="713"/>
      <c r="G103" s="591"/>
      <c r="H103" s="591"/>
    </row>
    <row r="104" spans="1:8" x14ac:dyDescent="0.25">
      <c r="A104" s="704">
        <v>2210</v>
      </c>
      <c r="B104" s="60" t="str">
        <f t="shared" ref="B104:B113" si="27">IFERROR(VLOOKUP($A104,SubsidiaryTBConverter,2,),"Missing")</f>
        <v xml:space="preserve">Buildings - School </v>
      </c>
      <c r="C104" s="562">
        <f>ROUND('Subsidiary TB Converter'!C100,0)</f>
        <v>0</v>
      </c>
      <c r="D104" s="562">
        <f>ROUND('Subsidiary TB Converter'!D100,0)</f>
        <v>0</v>
      </c>
      <c r="E104" s="712">
        <f>ROUND('Subsidiary TB Converter'!E100,0)</f>
        <v>0</v>
      </c>
      <c r="F104" s="712"/>
      <c r="G104" s="594">
        <f t="shared" ref="G104:H113" si="28">ROUND(ABS(C104),0)</f>
        <v>0</v>
      </c>
      <c r="H104" s="594">
        <f t="shared" si="28"/>
        <v>0</v>
      </c>
    </row>
    <row r="105" spans="1:8" x14ac:dyDescent="0.25">
      <c r="A105" s="704">
        <v>2215</v>
      </c>
      <c r="B105" s="60" t="str">
        <f t="shared" si="27"/>
        <v>Building Improvements - Crown</v>
      </c>
      <c r="C105" s="562">
        <f>ROUND('Subsidiary TB Converter'!C101,0)</f>
        <v>0</v>
      </c>
      <c r="D105" s="562">
        <f>ROUND('Subsidiary TB Converter'!D101,0)</f>
        <v>0</v>
      </c>
      <c r="E105" s="712">
        <f>ROUND('Subsidiary TB Converter'!E101,0)</f>
        <v>0</v>
      </c>
      <c r="F105" s="712"/>
      <c r="G105" s="594">
        <f t="shared" si="28"/>
        <v>0</v>
      </c>
      <c r="H105" s="594">
        <f t="shared" si="28"/>
        <v>0</v>
      </c>
    </row>
    <row r="106" spans="1:8" s="30" customFormat="1" x14ac:dyDescent="0.25">
      <c r="A106" s="719">
        <v>2216</v>
      </c>
      <c r="B106" s="60" t="str">
        <f t="shared" si="27"/>
        <v>Hostel</v>
      </c>
      <c r="C106" s="148">
        <f>ROUND('Subsidiary TB Converter'!C102,0)</f>
        <v>0</v>
      </c>
      <c r="D106" s="148">
        <f>ROUND('Subsidiary TB Converter'!D102,0)</f>
        <v>0</v>
      </c>
      <c r="E106" s="712">
        <f>ROUND('Subsidiary TB Converter'!E102,0)</f>
        <v>0</v>
      </c>
      <c r="F106" s="712"/>
      <c r="G106" s="661">
        <f t="shared" ref="G106" si="29">ROUND(ABS(C106),0)</f>
        <v>0</v>
      </c>
      <c r="H106" s="661">
        <f t="shared" ref="H106" si="30">ROUND(ABS(D106),0)</f>
        <v>0</v>
      </c>
    </row>
    <row r="107" spans="1:8" x14ac:dyDescent="0.25">
      <c r="A107" s="704">
        <v>2230</v>
      </c>
      <c r="B107" s="227" t="str">
        <f t="shared" si="27"/>
        <v>Furniture and Equipment</v>
      </c>
      <c r="C107" s="562">
        <f>ROUND('Subsidiary TB Converter'!C103,0)</f>
        <v>0</v>
      </c>
      <c r="D107" s="562">
        <f>ROUND('Subsidiary TB Converter'!D103,0)</f>
        <v>0</v>
      </c>
      <c r="E107" s="712">
        <f>ROUND('Subsidiary TB Converter'!E103,0)</f>
        <v>0</v>
      </c>
      <c r="F107" s="712"/>
      <c r="G107" s="594">
        <f t="shared" si="28"/>
        <v>0</v>
      </c>
      <c r="H107" s="594">
        <f t="shared" si="28"/>
        <v>0</v>
      </c>
    </row>
    <row r="108" spans="1:8" x14ac:dyDescent="0.25">
      <c r="A108" s="704">
        <v>2220</v>
      </c>
      <c r="B108" s="227" t="str">
        <f t="shared" si="27"/>
        <v>Information and Communication Technology</v>
      </c>
      <c r="C108" s="562">
        <f>ROUND('Subsidiary TB Converter'!C104,0)</f>
        <v>0</v>
      </c>
      <c r="D108" s="562">
        <f>ROUND('Subsidiary TB Converter'!D104,0)</f>
        <v>0</v>
      </c>
      <c r="E108" s="712">
        <f>ROUND('Subsidiary TB Converter'!E104,0)</f>
        <v>0</v>
      </c>
      <c r="F108" s="712"/>
      <c r="G108" s="594">
        <f t="shared" si="28"/>
        <v>0</v>
      </c>
      <c r="H108" s="594">
        <f t="shared" si="28"/>
        <v>0</v>
      </c>
    </row>
    <row r="109" spans="1:8" x14ac:dyDescent="0.25">
      <c r="A109" s="704">
        <v>2280</v>
      </c>
      <c r="B109" s="227" t="str">
        <f t="shared" si="27"/>
        <v>Intangible Assets</v>
      </c>
      <c r="C109" s="562">
        <f>ROUND('Subsidiary TB Converter'!C106,0)</f>
        <v>0</v>
      </c>
      <c r="D109" s="562">
        <f>ROUND('Subsidiary TB Converter'!D106,0)</f>
        <v>0</v>
      </c>
      <c r="E109" s="712">
        <f>ROUND('Subsidiary TB Converter'!E106,0)</f>
        <v>0</v>
      </c>
      <c r="F109" s="712"/>
      <c r="G109" s="594">
        <f t="shared" ref="G109" si="31">ROUND(ABS(C109),0)</f>
        <v>0</v>
      </c>
      <c r="H109" s="594">
        <f t="shared" ref="H109" si="32">ROUND(ABS(D109),0)</f>
        <v>0</v>
      </c>
    </row>
    <row r="110" spans="1:8" x14ac:dyDescent="0.25">
      <c r="A110" s="704">
        <v>2255</v>
      </c>
      <c r="B110" s="227" t="str">
        <f t="shared" si="27"/>
        <v>Motor Vehicles</v>
      </c>
      <c r="C110" s="562">
        <f>ROUND('Subsidiary TB Converter'!C106,0)</f>
        <v>0</v>
      </c>
      <c r="D110" s="562">
        <f>ROUND('Subsidiary TB Converter'!D106,0)</f>
        <v>0</v>
      </c>
      <c r="E110" s="712">
        <f>ROUND('Subsidiary TB Converter'!E106,0)</f>
        <v>0</v>
      </c>
      <c r="F110" s="712"/>
      <c r="G110" s="594">
        <f t="shared" si="28"/>
        <v>0</v>
      </c>
      <c r="H110" s="594">
        <f t="shared" si="28"/>
        <v>0</v>
      </c>
    </row>
    <row r="111" spans="1:8" x14ac:dyDescent="0.25">
      <c r="A111" s="704">
        <v>2253</v>
      </c>
      <c r="B111" s="227" t="str">
        <f t="shared" si="27"/>
        <v>Textbooks</v>
      </c>
      <c r="C111" s="562">
        <f>ROUND('Subsidiary TB Converter'!C107,0)</f>
        <v>0</v>
      </c>
      <c r="D111" s="562">
        <f>ROUND('Subsidiary TB Converter'!D107,0)</f>
        <v>0</v>
      </c>
      <c r="E111" s="712">
        <f>ROUND('Subsidiary TB Converter'!E107,0)</f>
        <v>0</v>
      </c>
      <c r="F111" s="712"/>
      <c r="G111" s="594">
        <f t="shared" si="28"/>
        <v>0</v>
      </c>
      <c r="H111" s="594">
        <f t="shared" si="28"/>
        <v>0</v>
      </c>
    </row>
    <row r="112" spans="1:8" x14ac:dyDescent="0.25">
      <c r="A112" s="704">
        <v>2256</v>
      </c>
      <c r="B112" s="227" t="str">
        <f t="shared" si="27"/>
        <v>Leased Assets</v>
      </c>
      <c r="C112" s="562">
        <f>ROUND('Subsidiary TB Converter'!C108,0)</f>
        <v>0</v>
      </c>
      <c r="D112" s="562">
        <f>ROUND('Subsidiary TB Converter'!D108,0)</f>
        <v>0</v>
      </c>
      <c r="E112" s="712">
        <f>ROUND('Subsidiary TB Converter'!E108,0)</f>
        <v>0</v>
      </c>
      <c r="F112" s="712"/>
      <c r="G112" s="594">
        <f t="shared" si="28"/>
        <v>0</v>
      </c>
      <c r="H112" s="594">
        <f t="shared" si="28"/>
        <v>0</v>
      </c>
    </row>
    <row r="113" spans="1:8" x14ac:dyDescent="0.25">
      <c r="A113" s="704">
        <v>2250</v>
      </c>
      <c r="B113" s="60" t="str">
        <f t="shared" si="27"/>
        <v>Library Resources</v>
      </c>
      <c r="C113" s="562">
        <f>ROUND('Subsidiary TB Converter'!C109,0)</f>
        <v>0</v>
      </c>
      <c r="D113" s="562">
        <f>ROUND('Subsidiary TB Converter'!D109,0)</f>
        <v>0</v>
      </c>
      <c r="E113" s="712">
        <f>ROUND('Subsidiary TB Converter'!E109,0)</f>
        <v>0</v>
      </c>
      <c r="F113" s="712"/>
      <c r="G113" s="594">
        <f t="shared" si="28"/>
        <v>0</v>
      </c>
      <c r="H113" s="594">
        <f t="shared" si="28"/>
        <v>0</v>
      </c>
    </row>
    <row r="114" spans="1:8" x14ac:dyDescent="0.25">
      <c r="A114" s="704"/>
      <c r="B114" s="227"/>
      <c r="C114" s="562"/>
      <c r="D114" s="562"/>
      <c r="E114" s="712"/>
      <c r="F114" s="712"/>
      <c r="G114" s="594"/>
      <c r="H114" s="594"/>
    </row>
    <row r="115" spans="1:8" ht="13" x14ac:dyDescent="0.3">
      <c r="A115" s="704"/>
      <c r="B115" s="571"/>
      <c r="C115" s="708"/>
      <c r="D115" s="708"/>
      <c r="E115" s="709"/>
      <c r="F115" s="710"/>
      <c r="G115" s="591"/>
      <c r="H115" s="602"/>
    </row>
    <row r="116" spans="1:8" ht="13" x14ac:dyDescent="0.25">
      <c r="A116" s="231"/>
      <c r="B116" s="237" t="s">
        <v>11</v>
      </c>
      <c r="C116" s="190"/>
      <c r="D116" s="190"/>
      <c r="E116" s="190"/>
      <c r="F116" s="246"/>
      <c r="G116" s="550"/>
      <c r="H116" s="550"/>
    </row>
    <row r="117" spans="1:8" ht="13" x14ac:dyDescent="0.3">
      <c r="A117" s="230"/>
      <c r="B117" s="232" t="s">
        <v>212</v>
      </c>
      <c r="C117" s="187"/>
      <c r="D117" s="187"/>
      <c r="E117" s="187"/>
      <c r="F117" s="245"/>
      <c r="G117" s="549"/>
      <c r="H117" s="549"/>
    </row>
    <row r="118" spans="1:8" ht="13" x14ac:dyDescent="0.3">
      <c r="A118" s="704"/>
      <c r="B118" s="166" t="s">
        <v>213</v>
      </c>
      <c r="C118" s="564"/>
      <c r="D118" s="564"/>
      <c r="E118" s="714"/>
      <c r="F118" s="715"/>
      <c r="G118" s="597"/>
      <c r="H118" s="597"/>
    </row>
    <row r="119" spans="1:8" x14ac:dyDescent="0.25">
      <c r="A119" s="704">
        <v>5109</v>
      </c>
      <c r="B119" s="60" t="str">
        <f>IFERROR(VLOOKUP($A119,SubsidiaryTBConverter,2,),"Missing")</f>
        <v>Bank Accounts</v>
      </c>
      <c r="C119" s="562">
        <f>ROUND('Subsidiary TB Converter'!C115,0)</f>
        <v>0</v>
      </c>
      <c r="D119" s="562">
        <f>ROUND('Subsidiary TB Converter'!D115,0)</f>
        <v>0</v>
      </c>
      <c r="E119" s="721">
        <f>ROUND('Subsidiary TB Converter'!E115,0)</f>
        <v>0</v>
      </c>
      <c r="F119" s="721">
        <f>ROUND('Subsidiary TB Converter'!F115,0)</f>
        <v>0</v>
      </c>
      <c r="G119" s="594">
        <f>ROUND(ABS(C119),0)</f>
        <v>0</v>
      </c>
      <c r="H119" s="594">
        <f t="shared" ref="G119:H120" si="33">ROUND(ABS(D119),0)</f>
        <v>0</v>
      </c>
    </row>
    <row r="120" spans="1:8" x14ac:dyDescent="0.25">
      <c r="A120" s="1102">
        <v>5120</v>
      </c>
      <c r="B120" s="60" t="str">
        <f>IFERROR(VLOOKUP($A120,SubsidiaryTBConverter,2,),"Missing")</f>
        <v>Short-term Bank Deposits with a Maturity of Three Months or Less</v>
      </c>
      <c r="C120" s="562">
        <f>ROUND('Subsidiary TB Converter'!C116,0)</f>
        <v>0</v>
      </c>
      <c r="D120" s="562">
        <f>ROUND('Subsidiary TB Converter'!D116,0)</f>
        <v>0</v>
      </c>
      <c r="E120" s="721">
        <f>ROUND('Subsidiary TB Converter'!E116,0)</f>
        <v>0</v>
      </c>
      <c r="F120" s="721">
        <f>ROUND('Subsidiary TB Converter'!F116,0)</f>
        <v>0</v>
      </c>
      <c r="G120" s="594">
        <f t="shared" si="33"/>
        <v>0</v>
      </c>
      <c r="H120" s="594">
        <f t="shared" si="33"/>
        <v>0</v>
      </c>
    </row>
    <row r="121" spans="1:8" ht="12.75" customHeight="1" x14ac:dyDescent="0.25">
      <c r="A121" s="704">
        <v>5210</v>
      </c>
      <c r="B121" s="60" t="str">
        <f>IFERROR(VLOOKUP($A121,SubsidiaryTBConverter,2,),"Missing")</f>
        <v>Bank Overdraft</v>
      </c>
      <c r="C121" s="562">
        <f>ROUND('Subsidiary TB Converter'!C117,0)</f>
        <v>0</v>
      </c>
      <c r="D121" s="562">
        <f>ROUND('Subsidiary TB Converter'!D117,0)</f>
        <v>0</v>
      </c>
      <c r="E121" s="721">
        <f>ROUND('Subsidiary TB Converter'!E117,0)</f>
        <v>0</v>
      </c>
      <c r="F121" s="721">
        <f>ROUND('Subsidiary TB Converter'!F117,0)</f>
        <v>0</v>
      </c>
      <c r="G121" s="594">
        <f>ROUND(C121,0)</f>
        <v>0</v>
      </c>
      <c r="H121" s="594">
        <f>ROUND(D121,0)</f>
        <v>0</v>
      </c>
    </row>
    <row r="122" spans="1:8" ht="12.75" customHeight="1" x14ac:dyDescent="0.25">
      <c r="A122" s="704"/>
      <c r="B122" s="60"/>
      <c r="C122" s="562"/>
      <c r="D122" s="562"/>
      <c r="E122" s="721"/>
      <c r="F122" s="721"/>
      <c r="G122" s="594"/>
      <c r="H122" s="594"/>
    </row>
    <row r="123" spans="1:8" ht="12.75" customHeight="1" x14ac:dyDescent="0.3">
      <c r="A123" s="704"/>
      <c r="B123" s="1"/>
      <c r="C123" s="708"/>
      <c r="D123" s="708"/>
      <c r="E123" s="709"/>
      <c r="F123" s="710"/>
      <c r="G123" s="597"/>
      <c r="H123" s="597"/>
    </row>
    <row r="124" spans="1:8" ht="13" x14ac:dyDescent="0.3">
      <c r="A124" s="230"/>
      <c r="B124" s="232" t="s">
        <v>217</v>
      </c>
      <c r="C124" s="187"/>
      <c r="D124" s="187"/>
      <c r="E124" s="187"/>
      <c r="F124" s="245"/>
      <c r="G124" s="549"/>
      <c r="H124" s="549"/>
    </row>
    <row r="125" spans="1:8" ht="12.75" customHeight="1" x14ac:dyDescent="0.3">
      <c r="A125" s="704"/>
      <c r="B125" s="561" t="s">
        <v>213</v>
      </c>
      <c r="C125" s="564"/>
      <c r="D125" s="564"/>
      <c r="E125" s="714"/>
      <c r="F125" s="715"/>
      <c r="G125" s="597"/>
      <c r="H125" s="597"/>
    </row>
    <row r="126" spans="1:8" ht="14.25" customHeight="1" x14ac:dyDescent="0.25">
      <c r="A126" s="704">
        <v>5129</v>
      </c>
      <c r="B126" s="60" t="str">
        <f t="shared" ref="B126:B131" si="34">IFERROR(VLOOKUP($A126,SubsidiaryTBConverter,2,),"Missing")</f>
        <v>Receivables</v>
      </c>
      <c r="C126" s="562">
        <f>ROUND('Subsidiary TB Converter'!C121,0)</f>
        <v>0</v>
      </c>
      <c r="D126" s="562">
        <f>ROUND('Subsidiary TB Converter'!D121,0)</f>
        <v>0</v>
      </c>
      <c r="E126" s="714">
        <f>ROUND('Subsidiary TB Converter'!E121,0)</f>
        <v>0</v>
      </c>
      <c r="F126" s="714">
        <f>ROUND('Subsidiary TB Converter'!F121,0)</f>
        <v>0</v>
      </c>
      <c r="G126" s="594">
        <f t="shared" ref="G126:H129" si="35">ROUND(ABS(C126),0)</f>
        <v>0</v>
      </c>
      <c r="H126" s="594">
        <f t="shared" si="35"/>
        <v>0</v>
      </c>
    </row>
    <row r="127" spans="1:8" ht="14.25" customHeight="1" x14ac:dyDescent="0.25">
      <c r="A127" s="704">
        <v>5130</v>
      </c>
      <c r="B127" s="60" t="str">
        <f t="shared" si="34"/>
        <v>Receivables from the Ministry of Education</v>
      </c>
      <c r="C127" s="562">
        <f>ROUND('Subsidiary TB Converter'!C122,0)</f>
        <v>0</v>
      </c>
      <c r="D127" s="562">
        <f>ROUND('Subsidiary TB Converter'!D122,0)</f>
        <v>0</v>
      </c>
      <c r="E127" s="714">
        <f>ROUND('Subsidiary TB Converter'!E122,0)</f>
        <v>0</v>
      </c>
      <c r="F127" s="714">
        <f>ROUND('Subsidiary TB Converter'!F122,0)</f>
        <v>0</v>
      </c>
      <c r="G127" s="594">
        <f t="shared" si="35"/>
        <v>0</v>
      </c>
      <c r="H127" s="594">
        <f t="shared" si="35"/>
        <v>0</v>
      </c>
    </row>
    <row r="128" spans="1:8" s="30" customFormat="1" x14ac:dyDescent="0.25">
      <c r="A128" s="719">
        <v>5138</v>
      </c>
      <c r="B128" s="60" t="str">
        <f t="shared" si="34"/>
        <v>Loss on Uncollectable Accounts Receivable</v>
      </c>
      <c r="C128" s="562">
        <f>ROUND('Subsidiary TB Converter'!C123,0)</f>
        <v>0</v>
      </c>
      <c r="D128" s="562">
        <f>ROUND('Subsidiary TB Converter'!D123,0)</f>
        <v>0</v>
      </c>
      <c r="E128" s="714">
        <f>ROUND('Subsidiary TB Converter'!E123,0)</f>
        <v>0</v>
      </c>
      <c r="F128" s="714">
        <f>ROUND('Subsidiary TB Converter'!F123,0)</f>
        <v>0</v>
      </c>
      <c r="G128" s="661">
        <f>ROUND(C128,0)</f>
        <v>0</v>
      </c>
      <c r="H128" s="661">
        <f>ROUND(D128,0)</f>
        <v>0</v>
      </c>
    </row>
    <row r="129" spans="1:8" s="30" customFormat="1" x14ac:dyDescent="0.25">
      <c r="A129" s="719">
        <v>5132</v>
      </c>
      <c r="B129" s="60" t="str">
        <f t="shared" si="34"/>
        <v>Interest Receivable</v>
      </c>
      <c r="C129" s="562">
        <f>ROUND('Subsidiary TB Converter'!C124,0)</f>
        <v>0</v>
      </c>
      <c r="D129" s="562">
        <f>ROUND('Subsidiary TB Converter'!D124,0)</f>
        <v>0</v>
      </c>
      <c r="E129" s="714">
        <f>ROUND('Subsidiary TB Converter'!E124,0)</f>
        <v>0</v>
      </c>
      <c r="F129" s="714">
        <f>ROUND('Subsidiary TB Converter'!F124,0)</f>
        <v>0</v>
      </c>
      <c r="G129" s="661">
        <f t="shared" si="35"/>
        <v>0</v>
      </c>
      <c r="H129" s="661">
        <f t="shared" si="35"/>
        <v>0</v>
      </c>
    </row>
    <row r="130" spans="1:8" s="30" customFormat="1" x14ac:dyDescent="0.25">
      <c r="A130" s="719">
        <v>5133</v>
      </c>
      <c r="B130" s="60" t="str">
        <f t="shared" si="34"/>
        <v>Banking Staffing Underuse</v>
      </c>
      <c r="C130" s="562">
        <f>ROUND('Subsidiary TB Converter'!C125,0)</f>
        <v>0</v>
      </c>
      <c r="D130" s="562">
        <f>ROUND('Subsidiary TB Converter'!D125,0)</f>
        <v>0</v>
      </c>
      <c r="E130" s="714">
        <f>ROUND('Subsidiary TB Converter'!E125,0)</f>
        <v>0</v>
      </c>
      <c r="F130" s="714">
        <f>ROUND('Subsidiary TB Converter'!F125,0)</f>
        <v>0</v>
      </c>
      <c r="G130" s="661">
        <f>ROUND(ABS(C130),0)</f>
        <v>0</v>
      </c>
      <c r="H130" s="661">
        <f>ROUND(ABS(D130),0)</f>
        <v>0</v>
      </c>
    </row>
    <row r="131" spans="1:8" x14ac:dyDescent="0.25">
      <c r="A131" s="704">
        <v>5134</v>
      </c>
      <c r="B131" s="60" t="str">
        <f t="shared" si="34"/>
        <v>Teacher Salaries Grant Receivable</v>
      </c>
      <c r="C131" s="562">
        <f>ROUND('Subsidiary TB Converter'!C126,0)</f>
        <v>0</v>
      </c>
      <c r="D131" s="562">
        <f>ROUND('Subsidiary TB Converter'!D126,0)</f>
        <v>0</v>
      </c>
      <c r="E131" s="714">
        <f>ROUND('Subsidiary TB Converter'!E126,0)</f>
        <v>0</v>
      </c>
      <c r="F131" s="714">
        <f>ROUND('Subsidiary TB Converter'!F126,0)</f>
        <v>0</v>
      </c>
      <c r="G131" s="594">
        <f>ROUND(ABS(C131),0)</f>
        <v>0</v>
      </c>
      <c r="H131" s="594">
        <f>ROUND(ABS(D131),0)</f>
        <v>0</v>
      </c>
    </row>
    <row r="132" spans="1:8" x14ac:dyDescent="0.25">
      <c r="A132" s="704"/>
      <c r="B132" s="227"/>
      <c r="C132" s="562"/>
      <c r="D132" s="562"/>
      <c r="E132" s="714"/>
      <c r="F132" s="714"/>
      <c r="G132" s="594"/>
      <c r="H132" s="594"/>
    </row>
    <row r="133" spans="1:8" ht="13" x14ac:dyDescent="0.3">
      <c r="A133" s="704"/>
      <c r="B133" s="1"/>
      <c r="C133" s="708"/>
      <c r="D133" s="708"/>
      <c r="E133" s="709"/>
      <c r="F133" s="710"/>
      <c r="G133" s="601"/>
      <c r="H133" s="601"/>
    </row>
    <row r="134" spans="1:8" ht="13" x14ac:dyDescent="0.3">
      <c r="A134" s="230"/>
      <c r="B134" s="232" t="s">
        <v>223</v>
      </c>
      <c r="C134" s="187"/>
      <c r="D134" s="187"/>
      <c r="E134" s="187"/>
      <c r="F134" s="245"/>
      <c r="G134" s="549"/>
      <c r="H134" s="549"/>
    </row>
    <row r="135" spans="1:8" ht="12.75" customHeight="1" x14ac:dyDescent="0.3">
      <c r="A135" s="704"/>
      <c r="B135" s="561" t="s">
        <v>213</v>
      </c>
      <c r="C135" s="564"/>
      <c r="D135" s="564"/>
      <c r="E135" s="714"/>
      <c r="F135" s="715"/>
      <c r="G135" s="597"/>
      <c r="H135" s="597"/>
    </row>
    <row r="136" spans="1:8" x14ac:dyDescent="0.25">
      <c r="A136" s="704">
        <v>5137</v>
      </c>
      <c r="B136" s="60" t="str">
        <f>IFERROR(VLOOKUP($A136,SubsidiaryTBConverter,2,),"Missing")</f>
        <v>Prepayments</v>
      </c>
      <c r="C136" s="562">
        <f>ROUND('Subsidiary TB Converter'!C130,0)</f>
        <v>0</v>
      </c>
      <c r="D136" s="562">
        <f>ROUND('Subsidiary TB Converter'!D130,0)</f>
        <v>0</v>
      </c>
      <c r="E136" s="714">
        <f>ROUND('Subsidiary TB Converter'!E130,0)</f>
        <v>0</v>
      </c>
      <c r="F136" s="714">
        <f>ROUND('Subsidiary TB Converter'!F130,0)</f>
        <v>0</v>
      </c>
      <c r="G136" s="594">
        <f>ROUND(ABS(C136),0)</f>
        <v>0</v>
      </c>
      <c r="H136" s="594">
        <f>ROUND(ABS(D136),0)</f>
        <v>0</v>
      </c>
    </row>
    <row r="137" spans="1:8" ht="12" customHeight="1" x14ac:dyDescent="0.25">
      <c r="A137" s="704">
        <v>5135</v>
      </c>
      <c r="B137" s="60" t="str">
        <f>IFERROR(VLOOKUP($A137,SubsidiaryTBConverter,2,),"Missing")</f>
        <v>GST Receivable</v>
      </c>
      <c r="C137" s="562">
        <f>ROUND('Subsidiary TB Converter'!C131,0)</f>
        <v>0</v>
      </c>
      <c r="D137" s="562">
        <f>ROUND('Subsidiary TB Converter'!D131,0)</f>
        <v>0</v>
      </c>
      <c r="E137" s="714">
        <f>ROUND('Subsidiary TB Converter'!E131,0)</f>
        <v>0</v>
      </c>
      <c r="F137" s="714">
        <f>ROUND('Subsidiary TB Converter'!F131,0)</f>
        <v>0</v>
      </c>
      <c r="G137" s="594">
        <f>ROUND(ABS(C137),0)</f>
        <v>0</v>
      </c>
      <c r="H137" s="594">
        <f>ROUND(ABS(D137),0)</f>
        <v>0</v>
      </c>
    </row>
    <row r="138" spans="1:8" ht="12" customHeight="1" x14ac:dyDescent="0.25">
      <c r="A138" s="704"/>
      <c r="B138" s="227"/>
      <c r="C138" s="562"/>
      <c r="D138" s="562"/>
      <c r="E138" s="714"/>
      <c r="F138" s="714"/>
      <c r="G138" s="594"/>
      <c r="H138" s="594"/>
    </row>
    <row r="139" spans="1:8" ht="12" customHeight="1" x14ac:dyDescent="0.3">
      <c r="A139" s="704"/>
      <c r="B139" s="1"/>
      <c r="C139" s="579"/>
      <c r="D139" s="579"/>
      <c r="E139" s="722"/>
      <c r="F139" s="722"/>
      <c r="G139" s="601"/>
      <c r="H139" s="601"/>
    </row>
    <row r="140" spans="1:8" ht="13" x14ac:dyDescent="0.3">
      <c r="A140" s="230"/>
      <c r="B140" s="232" t="s">
        <v>226</v>
      </c>
      <c r="C140" s="187"/>
      <c r="D140" s="187"/>
      <c r="E140" s="187"/>
      <c r="F140" s="187"/>
      <c r="G140" s="549"/>
      <c r="H140" s="549"/>
    </row>
    <row r="141" spans="1:8" ht="12" customHeight="1" x14ac:dyDescent="0.3">
      <c r="A141" s="704"/>
      <c r="B141" s="561" t="s">
        <v>213</v>
      </c>
      <c r="C141" s="564"/>
      <c r="D141" s="564"/>
      <c r="E141" s="714"/>
      <c r="F141" s="714"/>
      <c r="G141" s="601"/>
      <c r="H141" s="601"/>
    </row>
    <row r="142" spans="1:8" s="571" customFormat="1" ht="14.25" customHeight="1" x14ac:dyDescent="0.25">
      <c r="A142" s="704">
        <v>5142</v>
      </c>
      <c r="B142" s="60" t="str">
        <f>IFERROR(VLOOKUP($A142,SubsidiaryTBConverter,2,),"Missing")</f>
        <v xml:space="preserve">Stationery </v>
      </c>
      <c r="C142" s="562">
        <f>ROUND('Subsidiary TB Converter'!C135,0)</f>
        <v>0</v>
      </c>
      <c r="D142" s="562">
        <f>ROUND('Subsidiary TB Converter'!D135,0)</f>
        <v>0</v>
      </c>
      <c r="E142" s="714">
        <f>ROUND('Subsidiary TB Converter'!E135,0)</f>
        <v>0</v>
      </c>
      <c r="F142" s="714">
        <f>ROUND('Subsidiary TB Converter'!F135,0)</f>
        <v>0</v>
      </c>
      <c r="G142" s="594">
        <f t="shared" ref="G142:H144" si="36">ROUND(ABS(C142),0)</f>
        <v>0</v>
      </c>
      <c r="H142" s="594">
        <f t="shared" si="36"/>
        <v>0</v>
      </c>
    </row>
    <row r="143" spans="1:8" s="571" customFormat="1" ht="14.25" customHeight="1" x14ac:dyDescent="0.25">
      <c r="A143" s="704">
        <v>5144</v>
      </c>
      <c r="B143" s="60" t="str">
        <f>IFERROR(VLOOKUP($A143,SubsidiaryTBConverter,2,),"Missing")</f>
        <v>School Uniforms</v>
      </c>
      <c r="C143" s="562">
        <f>ROUND('Subsidiary TB Converter'!C136,0)</f>
        <v>0</v>
      </c>
      <c r="D143" s="562">
        <f>ROUND('Subsidiary TB Converter'!D136,0)</f>
        <v>0</v>
      </c>
      <c r="E143" s="714">
        <f>ROUND('Subsidiary TB Converter'!E136,0)</f>
        <v>0</v>
      </c>
      <c r="F143" s="714">
        <f>ROUND('Subsidiary TB Converter'!F136,0)</f>
        <v>0</v>
      </c>
      <c r="G143" s="594">
        <f t="shared" si="36"/>
        <v>0</v>
      </c>
      <c r="H143" s="594">
        <f t="shared" si="36"/>
        <v>0</v>
      </c>
    </row>
    <row r="144" spans="1:8" ht="12.75" customHeight="1" x14ac:dyDescent="0.25">
      <c r="A144" s="704">
        <v>5141</v>
      </c>
      <c r="B144" s="60" t="str">
        <f>IFERROR(VLOOKUP($A144,SubsidiaryTBConverter,2,),"Missing")</f>
        <v>Canteen</v>
      </c>
      <c r="C144" s="562">
        <f>ROUND('Subsidiary TB Converter'!C137,0)</f>
        <v>0</v>
      </c>
      <c r="D144" s="562">
        <f>ROUND('Subsidiary TB Converter'!D137,0)</f>
        <v>0</v>
      </c>
      <c r="E144" s="714">
        <f>ROUND('Subsidiary TB Converter'!E137,0)</f>
        <v>0</v>
      </c>
      <c r="F144" s="714">
        <f>ROUND('Subsidiary TB Converter'!F137,0)</f>
        <v>0</v>
      </c>
      <c r="G144" s="594">
        <f t="shared" si="36"/>
        <v>0</v>
      </c>
      <c r="H144" s="594">
        <f t="shared" si="36"/>
        <v>0</v>
      </c>
    </row>
    <row r="145" spans="1:8" ht="12.75" customHeight="1" x14ac:dyDescent="0.25">
      <c r="A145" s="704"/>
      <c r="B145" s="227"/>
      <c r="C145" s="562"/>
      <c r="D145" s="562"/>
      <c r="E145" s="714"/>
      <c r="F145" s="714"/>
      <c r="G145" s="594"/>
      <c r="H145" s="594"/>
    </row>
    <row r="146" spans="1:8" ht="12.75" customHeight="1" x14ac:dyDescent="0.3">
      <c r="A146" s="704"/>
      <c r="B146" s="1"/>
      <c r="C146" s="579"/>
      <c r="D146" s="579"/>
      <c r="E146" s="722"/>
      <c r="F146" s="722"/>
      <c r="G146" s="597"/>
      <c r="H146" s="597"/>
    </row>
    <row r="147" spans="1:8" ht="13" x14ac:dyDescent="0.3">
      <c r="A147" s="230"/>
      <c r="B147" s="232" t="s">
        <v>230</v>
      </c>
      <c r="C147" s="187"/>
      <c r="D147" s="187"/>
      <c r="E147" s="187"/>
      <c r="F147" s="187"/>
      <c r="G147" s="549"/>
      <c r="H147" s="549"/>
    </row>
    <row r="148" spans="1:8" ht="12" customHeight="1" x14ac:dyDescent="0.3">
      <c r="A148" s="704"/>
      <c r="B148" s="561" t="s">
        <v>213</v>
      </c>
      <c r="C148" s="564"/>
      <c r="D148" s="564"/>
      <c r="E148" s="714"/>
      <c r="F148" s="714"/>
      <c r="G148" s="601"/>
      <c r="H148" s="601"/>
    </row>
    <row r="149" spans="1:8" x14ac:dyDescent="0.25">
      <c r="A149" s="704">
        <v>5150</v>
      </c>
      <c r="B149" s="60" t="str">
        <f>IFERROR(VLOOKUP($A149,SubsidiaryTBConverter,2,),"Missing")</f>
        <v>Short-term Deposits with Maturities Between Three Months and One Year</v>
      </c>
      <c r="C149" s="562">
        <f>ROUND('Subsidiary TB Converter'!C141,0)</f>
        <v>0</v>
      </c>
      <c r="D149" s="562">
        <f>ROUND('Subsidiary TB Converter'!D141,0)</f>
        <v>0</v>
      </c>
      <c r="E149" s="714">
        <f>ROUND('Subsidiary TB Converter'!E141,0)</f>
        <v>0</v>
      </c>
      <c r="F149" s="714">
        <f>ROUND('Subsidiary TB Converter'!F141,0)</f>
        <v>0</v>
      </c>
      <c r="G149" s="594">
        <f>ROUND(ABS(C149),0)</f>
        <v>0</v>
      </c>
      <c r="H149" s="594">
        <f>ROUND(ABS(D149),0)</f>
        <v>0</v>
      </c>
    </row>
    <row r="150" spans="1:8" x14ac:dyDescent="0.25">
      <c r="A150" s="704"/>
      <c r="B150" s="60"/>
      <c r="C150" s="562"/>
      <c r="D150" s="562"/>
      <c r="E150" s="714"/>
      <c r="F150" s="714"/>
      <c r="G150" s="594"/>
      <c r="H150" s="594"/>
    </row>
    <row r="151" spans="1:8" ht="12.75" customHeight="1" x14ac:dyDescent="0.3">
      <c r="A151" s="704"/>
      <c r="B151" s="1"/>
      <c r="C151" s="579"/>
      <c r="D151" s="579"/>
      <c r="E151" s="722"/>
      <c r="F151" s="722"/>
      <c r="G151" s="597"/>
      <c r="H151" s="597"/>
    </row>
    <row r="152" spans="1:8" ht="13" x14ac:dyDescent="0.3">
      <c r="A152" s="230"/>
      <c r="B152" s="232" t="s">
        <v>232</v>
      </c>
      <c r="C152" s="187"/>
      <c r="D152" s="187"/>
      <c r="E152" s="187"/>
      <c r="F152" s="187"/>
      <c r="G152" s="549"/>
      <c r="H152" s="549"/>
    </row>
    <row r="153" spans="1:8" ht="12.75" customHeight="1" x14ac:dyDescent="0.3">
      <c r="A153" s="704"/>
      <c r="B153" s="561" t="s">
        <v>213</v>
      </c>
      <c r="C153" s="564"/>
      <c r="D153" s="564"/>
      <c r="E153" s="714"/>
      <c r="F153" s="714"/>
      <c r="G153" s="597"/>
      <c r="H153" s="597"/>
    </row>
    <row r="154" spans="1:8" x14ac:dyDescent="0.25">
      <c r="A154" s="704">
        <v>5770</v>
      </c>
      <c r="B154" s="60" t="str">
        <f t="shared" ref="B154:B164" si="37">IFERROR(VLOOKUP($A154,SubsidiaryTBConverter,2,),"Missing")</f>
        <v>Land - School</v>
      </c>
      <c r="C154" s="562">
        <f>ROUND('Subsidiary TB Converter'!C145,0)</f>
        <v>0</v>
      </c>
      <c r="D154" s="562">
        <f>ROUND('Subsidiary TB Converter'!D145,0)</f>
        <v>0</v>
      </c>
      <c r="E154" s="712">
        <f>ROUND('Subsidiary TB Converter'!E145,0)</f>
        <v>0</v>
      </c>
      <c r="F154" s="712">
        <f>ROUND('Subsidiary TB Converter'!F145,0)</f>
        <v>0</v>
      </c>
      <c r="G154" s="594">
        <f t="shared" ref="G154:H164" si="38">ROUND(ABS(C154),0)</f>
        <v>0</v>
      </c>
      <c r="H154" s="594">
        <f t="shared" si="38"/>
        <v>0</v>
      </c>
    </row>
    <row r="155" spans="1:8" x14ac:dyDescent="0.25">
      <c r="A155" s="704">
        <v>5762</v>
      </c>
      <c r="B155" s="60" t="str">
        <f t="shared" si="37"/>
        <v xml:space="preserve">Buildings - School </v>
      </c>
      <c r="C155" s="562">
        <f>ROUND('Subsidiary TB Converter'!C146,0)</f>
        <v>0</v>
      </c>
      <c r="D155" s="562">
        <f>ROUND('Subsidiary TB Converter'!D146,0)</f>
        <v>0</v>
      </c>
      <c r="E155" s="712">
        <f>ROUND('Subsidiary TB Converter'!E146,0)</f>
        <v>0</v>
      </c>
      <c r="F155" s="712">
        <f>ROUND('Subsidiary TB Converter'!F146,0)</f>
        <v>0</v>
      </c>
      <c r="G155" s="594">
        <f t="shared" si="38"/>
        <v>0</v>
      </c>
      <c r="H155" s="594">
        <f t="shared" si="38"/>
        <v>0</v>
      </c>
    </row>
    <row r="156" spans="1:8" ht="12.75" customHeight="1" x14ac:dyDescent="0.25">
      <c r="A156" s="704">
        <v>5602</v>
      </c>
      <c r="B156" s="60" t="str">
        <f t="shared" si="37"/>
        <v>Building improvements - Crown</v>
      </c>
      <c r="C156" s="562">
        <f>ROUND('Subsidiary TB Converter'!C147,0)</f>
        <v>0</v>
      </c>
      <c r="D156" s="562">
        <f>ROUND('Subsidiary TB Converter'!D147,0)</f>
        <v>0</v>
      </c>
      <c r="E156" s="712">
        <f>ROUND('Subsidiary TB Converter'!E147,0)</f>
        <v>0</v>
      </c>
      <c r="F156" s="712">
        <f>ROUND('Subsidiary TB Converter'!F147,0)</f>
        <v>0</v>
      </c>
      <c r="G156" s="594">
        <f t="shared" si="38"/>
        <v>0</v>
      </c>
      <c r="H156" s="594">
        <f t="shared" si="38"/>
        <v>0</v>
      </c>
    </row>
    <row r="157" spans="1:8" s="30" customFormat="1" ht="12.75" customHeight="1" x14ac:dyDescent="0.25">
      <c r="A157" s="719">
        <v>5606</v>
      </c>
      <c r="B157" s="60" t="str">
        <f t="shared" si="37"/>
        <v>Hostel</v>
      </c>
      <c r="C157" s="148">
        <f>ROUND('Subsidiary TB Converter'!C148,0)</f>
        <v>0</v>
      </c>
      <c r="D157" s="148">
        <f>ROUND('Subsidiary TB Converter'!D148,0)</f>
        <v>0</v>
      </c>
      <c r="E157" s="712">
        <f>ROUND('Subsidiary TB Converter'!E148,0)</f>
        <v>0</v>
      </c>
      <c r="F157" s="712">
        <f>ROUND('Subsidiary TB Converter'!F148,0)</f>
        <v>0</v>
      </c>
      <c r="G157" s="661">
        <f t="shared" ref="G157" si="39">ROUND(ABS(C157),0)</f>
        <v>0</v>
      </c>
      <c r="H157" s="661">
        <f t="shared" ref="H157" si="40">ROUND(ABS(D157),0)</f>
        <v>0</v>
      </c>
    </row>
    <row r="158" spans="1:8" ht="12.75" customHeight="1" x14ac:dyDescent="0.25">
      <c r="A158" s="704">
        <v>5722</v>
      </c>
      <c r="B158" s="227" t="str">
        <f t="shared" si="37"/>
        <v>Furniture and Equipment</v>
      </c>
      <c r="C158" s="562">
        <f>ROUND('Subsidiary TB Converter'!C149,0)</f>
        <v>0</v>
      </c>
      <c r="D158" s="562">
        <f>ROUND('Subsidiary TB Converter'!D149,0)</f>
        <v>0</v>
      </c>
      <c r="E158" s="712">
        <f>ROUND('Subsidiary TB Converter'!E149,0)</f>
        <v>0</v>
      </c>
      <c r="F158" s="712">
        <f>ROUND('Subsidiary TB Converter'!F149,0)</f>
        <v>0</v>
      </c>
      <c r="G158" s="594">
        <f t="shared" si="38"/>
        <v>0</v>
      </c>
      <c r="H158" s="594">
        <f t="shared" si="38"/>
        <v>0</v>
      </c>
    </row>
    <row r="159" spans="1:8" ht="12.75" customHeight="1" x14ac:dyDescent="0.25">
      <c r="A159" s="704">
        <v>5712</v>
      </c>
      <c r="B159" s="227" t="str">
        <f t="shared" si="37"/>
        <v>Information and Communication Technology</v>
      </c>
      <c r="C159" s="562">
        <f>ROUND('Subsidiary TB Converter'!C150,0)</f>
        <v>0</v>
      </c>
      <c r="D159" s="562">
        <f>ROUND('Subsidiary TB Converter'!D150,0)</f>
        <v>0</v>
      </c>
      <c r="E159" s="712">
        <f>ROUND('Subsidiary TB Converter'!E150,0)</f>
        <v>0</v>
      </c>
      <c r="F159" s="712">
        <f>ROUND('Subsidiary TB Converter'!F150,0)</f>
        <v>0</v>
      </c>
      <c r="G159" s="594">
        <f t="shared" si="38"/>
        <v>0</v>
      </c>
      <c r="H159" s="594">
        <f t="shared" si="38"/>
        <v>0</v>
      </c>
    </row>
    <row r="160" spans="1:8" ht="12.75" customHeight="1" x14ac:dyDescent="0.25">
      <c r="A160" s="704">
        <v>5812</v>
      </c>
      <c r="B160" s="227" t="str">
        <f t="shared" si="37"/>
        <v>Intangible Assets</v>
      </c>
      <c r="C160" s="562">
        <f>ROUND('Subsidiary TB Converter'!C152,0)</f>
        <v>0</v>
      </c>
      <c r="D160" s="562">
        <f>ROUND('Subsidiary TB Converter'!D152,0)</f>
        <v>0</v>
      </c>
      <c r="E160" s="712">
        <f>ROUND('Subsidiary TB Converter'!E152,0)</f>
        <v>0</v>
      </c>
      <c r="F160" s="712">
        <f>ROUND('Subsidiary TB Converter'!F152,0)</f>
        <v>0</v>
      </c>
      <c r="G160" s="594">
        <f t="shared" ref="G160" si="41">ROUND(ABS(C160),0)</f>
        <v>0</v>
      </c>
      <c r="H160" s="594">
        <f t="shared" ref="H160" si="42">ROUND(ABS(D160),0)</f>
        <v>0</v>
      </c>
    </row>
    <row r="161" spans="1:8" ht="12.75" customHeight="1" x14ac:dyDescent="0.25">
      <c r="A161" s="704">
        <v>5752</v>
      </c>
      <c r="B161" s="227" t="str">
        <f t="shared" si="37"/>
        <v>Motor Vehicles</v>
      </c>
      <c r="C161" s="562">
        <f>ROUND('Subsidiary TB Converter'!C152,0)</f>
        <v>0</v>
      </c>
      <c r="D161" s="562">
        <f>ROUND('Subsidiary TB Converter'!D152,0)</f>
        <v>0</v>
      </c>
      <c r="E161" s="712">
        <f>ROUND('Subsidiary TB Converter'!E152,0)</f>
        <v>0</v>
      </c>
      <c r="F161" s="712">
        <f>ROUND('Subsidiary TB Converter'!F152,0)</f>
        <v>0</v>
      </c>
      <c r="G161" s="594">
        <f t="shared" si="38"/>
        <v>0</v>
      </c>
      <c r="H161" s="594">
        <f t="shared" si="38"/>
        <v>0</v>
      </c>
    </row>
    <row r="162" spans="1:8" ht="12.75" customHeight="1" x14ac:dyDescent="0.25">
      <c r="A162" s="704">
        <v>5612</v>
      </c>
      <c r="B162" s="227" t="str">
        <f t="shared" si="37"/>
        <v>Textbooks</v>
      </c>
      <c r="C162" s="562">
        <f>ROUND('Subsidiary TB Converter'!C153,0)</f>
        <v>0</v>
      </c>
      <c r="D162" s="562">
        <f>ROUND('Subsidiary TB Converter'!D153,0)</f>
        <v>0</v>
      </c>
      <c r="E162" s="712">
        <f>ROUND('Subsidiary TB Converter'!E153,0)</f>
        <v>0</v>
      </c>
      <c r="F162" s="712">
        <f>ROUND('Subsidiary TB Converter'!F153,0)</f>
        <v>0</v>
      </c>
      <c r="G162" s="594">
        <f t="shared" si="38"/>
        <v>0</v>
      </c>
      <c r="H162" s="594">
        <f t="shared" si="38"/>
        <v>0</v>
      </c>
    </row>
    <row r="163" spans="1:8" ht="12.75" customHeight="1" x14ac:dyDescent="0.25">
      <c r="A163" s="704">
        <v>5622</v>
      </c>
      <c r="B163" s="60" t="str">
        <f t="shared" si="37"/>
        <v>Leased Assets</v>
      </c>
      <c r="C163" s="562">
        <f>ROUND('Subsidiary TB Converter'!C154,0)</f>
        <v>0</v>
      </c>
      <c r="D163" s="562">
        <f>ROUND('Subsidiary TB Converter'!D154,0)</f>
        <v>0</v>
      </c>
      <c r="E163" s="712">
        <f>ROUND('Subsidiary TB Converter'!E154,0)</f>
        <v>0</v>
      </c>
      <c r="F163" s="712">
        <f>ROUND('Subsidiary TB Converter'!F154,0)</f>
        <v>0</v>
      </c>
      <c r="G163" s="594">
        <f t="shared" si="38"/>
        <v>0</v>
      </c>
      <c r="H163" s="594">
        <f t="shared" si="38"/>
        <v>0</v>
      </c>
    </row>
    <row r="164" spans="1:8" ht="12.75" customHeight="1" x14ac:dyDescent="0.25">
      <c r="A164" s="704">
        <v>5732</v>
      </c>
      <c r="B164" s="60" t="str">
        <f t="shared" si="37"/>
        <v>Library Resources</v>
      </c>
      <c r="C164" s="562">
        <f>ROUND('Subsidiary TB Converter'!C155,0)</f>
        <v>0</v>
      </c>
      <c r="D164" s="562">
        <f>ROUND('Subsidiary TB Converter'!D155,0)</f>
        <v>0</v>
      </c>
      <c r="E164" s="712">
        <f>ROUND('Subsidiary TB Converter'!E155,0)</f>
        <v>0</v>
      </c>
      <c r="F164" s="712">
        <f>ROUND('Subsidiary TB Converter'!F155,0)</f>
        <v>0</v>
      </c>
      <c r="G164" s="594">
        <f t="shared" si="38"/>
        <v>0</v>
      </c>
      <c r="H164" s="594">
        <f t="shared" si="38"/>
        <v>0</v>
      </c>
    </row>
    <row r="165" spans="1:8" ht="12.75" customHeight="1" x14ac:dyDescent="0.25">
      <c r="A165" s="704">
        <v>5782</v>
      </c>
      <c r="B165" s="227" t="s">
        <v>331</v>
      </c>
      <c r="C165" s="562">
        <v>0</v>
      </c>
      <c r="D165" s="562">
        <v>0</v>
      </c>
      <c r="E165" s="712">
        <v>0</v>
      </c>
      <c r="F165" s="712">
        <v>0</v>
      </c>
      <c r="G165" s="594">
        <v>0</v>
      </c>
      <c r="H165" s="594">
        <v>0</v>
      </c>
    </row>
    <row r="166" spans="1:8" ht="12.75" customHeight="1" x14ac:dyDescent="0.3">
      <c r="A166" s="704"/>
      <c r="B166" s="1"/>
      <c r="C166" s="708"/>
      <c r="D166" s="708"/>
      <c r="E166" s="709"/>
      <c r="F166" s="709"/>
      <c r="G166" s="597"/>
      <c r="H166" s="597"/>
    </row>
    <row r="167" spans="1:8" ht="13" x14ac:dyDescent="0.3">
      <c r="A167" s="230"/>
      <c r="B167" s="232" t="s">
        <v>235</v>
      </c>
      <c r="C167" s="187"/>
      <c r="D167" s="187"/>
      <c r="E167" s="187"/>
      <c r="F167" s="187"/>
      <c r="G167" s="549"/>
      <c r="H167" s="549"/>
    </row>
    <row r="168" spans="1:8" ht="12.75" customHeight="1" x14ac:dyDescent="0.3">
      <c r="A168" s="704"/>
      <c r="B168" s="561" t="s">
        <v>213</v>
      </c>
      <c r="C168" s="564"/>
      <c r="D168" s="564"/>
      <c r="E168" s="714"/>
      <c r="F168" s="714"/>
      <c r="G168" s="597"/>
      <c r="H168" s="597"/>
    </row>
    <row r="169" spans="1:8" ht="12.75" customHeight="1" x14ac:dyDescent="0.25">
      <c r="A169" s="704">
        <v>5764</v>
      </c>
      <c r="B169" s="60" t="str">
        <f t="shared" ref="B169:B178" si="43">IFERROR(VLOOKUP($A169,SubsidiaryTBConverter,2,),"Missing")</f>
        <v xml:space="preserve">Buildings - School </v>
      </c>
      <c r="C169" s="562">
        <f>ROUND('Subsidiary TB Converter'!C159,0)</f>
        <v>0</v>
      </c>
      <c r="D169" s="562">
        <f>ROUND('Subsidiary TB Converter'!D159,0)</f>
        <v>0</v>
      </c>
      <c r="E169" s="712">
        <f>ROUND('Subsidiary TB Converter'!E159,0)</f>
        <v>0</v>
      </c>
      <c r="F169" s="712">
        <f>ROUND('Subsidiary TB Converter'!F159,0)</f>
        <v>0</v>
      </c>
      <c r="G169" s="594">
        <f t="shared" ref="G169:H178" si="44">ROUND(ABS(C169),0)</f>
        <v>0</v>
      </c>
      <c r="H169" s="594">
        <f t="shared" si="44"/>
        <v>0</v>
      </c>
    </row>
    <row r="170" spans="1:8" ht="12.75" customHeight="1" x14ac:dyDescent="0.25">
      <c r="A170" s="704">
        <v>5603</v>
      </c>
      <c r="B170" s="60" t="str">
        <f t="shared" si="43"/>
        <v>Building Improvements - Crown</v>
      </c>
      <c r="C170" s="562">
        <f>ROUND('Subsidiary TB Converter'!C160,0)</f>
        <v>0</v>
      </c>
      <c r="D170" s="562">
        <f>ROUND('Subsidiary TB Converter'!D160,0)</f>
        <v>0</v>
      </c>
      <c r="E170" s="712">
        <f>ROUND('Subsidiary TB Converter'!E160,0)</f>
        <v>0</v>
      </c>
      <c r="F170" s="712">
        <f>ROUND('Subsidiary TB Converter'!F160,0)</f>
        <v>0</v>
      </c>
      <c r="G170" s="594">
        <f t="shared" si="44"/>
        <v>0</v>
      </c>
      <c r="H170" s="594">
        <f t="shared" si="44"/>
        <v>0</v>
      </c>
    </row>
    <row r="171" spans="1:8" s="30" customFormat="1" ht="12.75" customHeight="1" x14ac:dyDescent="0.25">
      <c r="A171" s="719">
        <v>5607</v>
      </c>
      <c r="B171" s="60" t="str">
        <f t="shared" si="43"/>
        <v>Hostel</v>
      </c>
      <c r="C171" s="148">
        <f>ROUND('Subsidiary TB Converter'!C161,0)</f>
        <v>0</v>
      </c>
      <c r="D171" s="148">
        <f>ROUND('Subsidiary TB Converter'!D161,0)</f>
        <v>0</v>
      </c>
      <c r="E171" s="712">
        <f>ROUND('Subsidiary TB Converter'!E161,0)</f>
        <v>0</v>
      </c>
      <c r="F171" s="712">
        <f>ROUND('Subsidiary TB Converter'!F161,0)</f>
        <v>0</v>
      </c>
      <c r="G171" s="661">
        <f t="shared" ref="G171" si="45">ROUND(ABS(C171),0)</f>
        <v>0</v>
      </c>
      <c r="H171" s="661">
        <f t="shared" ref="H171" si="46">ROUND(ABS(D171),0)</f>
        <v>0</v>
      </c>
    </row>
    <row r="172" spans="1:8" ht="12.75" customHeight="1" x14ac:dyDescent="0.25">
      <c r="A172" s="704">
        <v>5724</v>
      </c>
      <c r="B172" s="60" t="str">
        <f t="shared" si="43"/>
        <v>Furniture and Equipment</v>
      </c>
      <c r="C172" s="562">
        <f>ROUND('Subsidiary TB Converter'!C162,0)</f>
        <v>0</v>
      </c>
      <c r="D172" s="562">
        <f>ROUND('Subsidiary TB Converter'!D162,0)</f>
        <v>0</v>
      </c>
      <c r="E172" s="712">
        <f>ROUND('Subsidiary TB Converter'!E162,0)</f>
        <v>0</v>
      </c>
      <c r="F172" s="712">
        <f>ROUND('Subsidiary TB Converter'!F162,0)</f>
        <v>0</v>
      </c>
      <c r="G172" s="594">
        <f t="shared" si="44"/>
        <v>0</v>
      </c>
      <c r="H172" s="594">
        <f t="shared" si="44"/>
        <v>0</v>
      </c>
    </row>
    <row r="173" spans="1:8" ht="12.75" customHeight="1" x14ac:dyDescent="0.25">
      <c r="A173" s="704">
        <v>5714</v>
      </c>
      <c r="B173" s="227" t="str">
        <f t="shared" si="43"/>
        <v>Information and Communication Technology</v>
      </c>
      <c r="C173" s="562">
        <f>ROUND('Subsidiary TB Converter'!C163,0)</f>
        <v>0</v>
      </c>
      <c r="D173" s="562">
        <f>ROUND('Subsidiary TB Converter'!D163,0)</f>
        <v>0</v>
      </c>
      <c r="E173" s="712">
        <f>ROUND('Subsidiary TB Converter'!E163,0)</f>
        <v>0</v>
      </c>
      <c r="F173" s="712">
        <f>ROUND('Subsidiary TB Converter'!F163,0)</f>
        <v>0</v>
      </c>
      <c r="G173" s="594">
        <f t="shared" si="44"/>
        <v>0</v>
      </c>
      <c r="H173" s="594">
        <f t="shared" si="44"/>
        <v>0</v>
      </c>
    </row>
    <row r="174" spans="1:8" ht="12.75" customHeight="1" x14ac:dyDescent="0.25">
      <c r="A174" s="704">
        <v>5814</v>
      </c>
      <c r="B174" s="227" t="str">
        <f t="shared" si="43"/>
        <v>Intangible Assets</v>
      </c>
      <c r="C174" s="562">
        <f>ROUND('Subsidiary TB Converter'!C165,0)</f>
        <v>0</v>
      </c>
      <c r="D174" s="562">
        <f>ROUND('Subsidiary TB Converter'!D165,0)</f>
        <v>0</v>
      </c>
      <c r="E174" s="712">
        <f>ROUND('Subsidiary TB Converter'!E165,0)</f>
        <v>0</v>
      </c>
      <c r="F174" s="712">
        <f>ROUND('Subsidiary TB Converter'!F165,0)</f>
        <v>0</v>
      </c>
      <c r="G174" s="594">
        <f t="shared" ref="G174" si="47">ROUND(ABS(C174),0)</f>
        <v>0</v>
      </c>
      <c r="H174" s="594">
        <f t="shared" ref="H174" si="48">ROUND(ABS(D174),0)</f>
        <v>0</v>
      </c>
    </row>
    <row r="175" spans="1:8" ht="12.75" customHeight="1" x14ac:dyDescent="0.25">
      <c r="A175" s="704">
        <v>5754</v>
      </c>
      <c r="B175" s="227" t="str">
        <f t="shared" si="43"/>
        <v>Motor Vehicles</v>
      </c>
      <c r="C175" s="562">
        <f>ROUND('Subsidiary TB Converter'!C165,0)</f>
        <v>0</v>
      </c>
      <c r="D175" s="562">
        <f>ROUND('Subsidiary TB Converter'!D165,0)</f>
        <v>0</v>
      </c>
      <c r="E175" s="712">
        <f>ROUND('Subsidiary TB Converter'!E165,0)</f>
        <v>0</v>
      </c>
      <c r="F175" s="712">
        <f>ROUND('Subsidiary TB Converter'!F165,0)</f>
        <v>0</v>
      </c>
      <c r="G175" s="594">
        <f t="shared" si="44"/>
        <v>0</v>
      </c>
      <c r="H175" s="594">
        <f t="shared" si="44"/>
        <v>0</v>
      </c>
    </row>
    <row r="176" spans="1:8" ht="12.75" customHeight="1" x14ac:dyDescent="0.25">
      <c r="A176" s="704">
        <v>5614</v>
      </c>
      <c r="B176" s="60" t="str">
        <f t="shared" si="43"/>
        <v>Textbooks</v>
      </c>
      <c r="C176" s="562">
        <f>ROUND('Subsidiary TB Converter'!C166,0)</f>
        <v>0</v>
      </c>
      <c r="D176" s="562">
        <f>ROUND('Subsidiary TB Converter'!D166,0)</f>
        <v>0</v>
      </c>
      <c r="E176" s="712">
        <f>ROUND('Subsidiary TB Converter'!E166,0)</f>
        <v>0</v>
      </c>
      <c r="F176" s="712">
        <f>ROUND('Subsidiary TB Converter'!F166,0)</f>
        <v>0</v>
      </c>
      <c r="G176" s="594">
        <f t="shared" si="44"/>
        <v>0</v>
      </c>
      <c r="H176" s="594">
        <f t="shared" si="44"/>
        <v>0</v>
      </c>
    </row>
    <row r="177" spans="1:8" ht="12.75" customHeight="1" x14ac:dyDescent="0.25">
      <c r="A177" s="704">
        <v>5624</v>
      </c>
      <c r="B177" s="60" t="str">
        <f t="shared" si="43"/>
        <v>Leased Assets</v>
      </c>
      <c r="C177" s="562">
        <f>ROUND('Subsidiary TB Converter'!C167,0)</f>
        <v>0</v>
      </c>
      <c r="D177" s="562">
        <f>ROUND('Subsidiary TB Converter'!D167,0)</f>
        <v>0</v>
      </c>
      <c r="E177" s="712">
        <f>ROUND('Subsidiary TB Converter'!E167,0)</f>
        <v>0</v>
      </c>
      <c r="F177" s="712">
        <f>ROUND('Subsidiary TB Converter'!F167,0)</f>
        <v>0</v>
      </c>
      <c r="G177" s="594">
        <f t="shared" si="44"/>
        <v>0</v>
      </c>
      <c r="H177" s="594">
        <f t="shared" si="44"/>
        <v>0</v>
      </c>
    </row>
    <row r="178" spans="1:8" x14ac:dyDescent="0.25">
      <c r="A178" s="704">
        <v>5734</v>
      </c>
      <c r="B178" s="60" t="str">
        <f t="shared" si="43"/>
        <v>Library Resources</v>
      </c>
      <c r="C178" s="562">
        <f>ROUND('Subsidiary TB Converter'!C168,0)</f>
        <v>0</v>
      </c>
      <c r="D178" s="562">
        <f>ROUND('Subsidiary TB Converter'!D168,0)</f>
        <v>0</v>
      </c>
      <c r="E178" s="712">
        <f>ROUND('Subsidiary TB Converter'!E168,0)</f>
        <v>0</v>
      </c>
      <c r="F178" s="712">
        <f>ROUND('Subsidiary TB Converter'!F168,0)</f>
        <v>0</v>
      </c>
      <c r="G178" s="594">
        <f t="shared" si="44"/>
        <v>0</v>
      </c>
      <c r="H178" s="594">
        <f t="shared" si="44"/>
        <v>0</v>
      </c>
    </row>
    <row r="179" spans="1:8" x14ac:dyDescent="0.25">
      <c r="A179" s="704"/>
      <c r="B179" s="227"/>
      <c r="C179" s="562"/>
      <c r="D179" s="562"/>
      <c r="E179" s="712"/>
      <c r="F179" s="712"/>
      <c r="G179" s="594"/>
      <c r="H179" s="594"/>
    </row>
    <row r="180" spans="1:8" ht="13" x14ac:dyDescent="0.3">
      <c r="A180" s="704"/>
      <c r="B180" s="67"/>
      <c r="C180" s="579"/>
      <c r="D180" s="579"/>
      <c r="E180" s="722"/>
      <c r="F180" s="722"/>
      <c r="G180" s="597"/>
      <c r="H180" s="597"/>
    </row>
    <row r="181" spans="1:8" ht="13" x14ac:dyDescent="0.3">
      <c r="A181" s="230"/>
      <c r="B181" s="232" t="s">
        <v>313</v>
      </c>
      <c r="C181" s="187"/>
      <c r="D181" s="187"/>
      <c r="E181" s="187"/>
      <c r="F181" s="187"/>
      <c r="G181" s="549"/>
      <c r="H181" s="549"/>
    </row>
    <row r="182" spans="1:8" ht="13" x14ac:dyDescent="0.3">
      <c r="A182" s="704"/>
      <c r="B182" s="561" t="s">
        <v>213</v>
      </c>
      <c r="C182" s="564"/>
      <c r="D182" s="564"/>
      <c r="E182" s="714"/>
      <c r="F182" s="714"/>
      <c r="G182" s="597"/>
      <c r="H182" s="597"/>
    </row>
    <row r="183" spans="1:8" x14ac:dyDescent="0.25">
      <c r="A183" s="719">
        <v>5562</v>
      </c>
      <c r="B183" s="60" t="str">
        <f>IFERROR(VLOOKUP($A183,SubsidiaryTBConverter,2,),"Missing")</f>
        <v>Long-term Deposits with Maturities Greater Than One Year</v>
      </c>
      <c r="C183" s="147">
        <f>ROUND('Subsidiary TB Converter'!C172,0)</f>
        <v>0</v>
      </c>
      <c r="D183" s="147">
        <f>ROUND('Subsidiary TB Converter'!D172,0)</f>
        <v>0</v>
      </c>
      <c r="E183" s="714">
        <f>ROUND('Subsidiary TB Converter'!E172,0)</f>
        <v>0</v>
      </c>
      <c r="F183" s="714">
        <f>ROUND('Subsidiary TB Converter'!F172,0)</f>
        <v>0</v>
      </c>
      <c r="G183" s="661">
        <f>ROUND(ABS(C183),0)</f>
        <v>0</v>
      </c>
      <c r="H183" s="661">
        <f>ROUND(ABS(D183),0)</f>
        <v>0</v>
      </c>
    </row>
    <row r="184" spans="1:8" s="30" customFormat="1" x14ac:dyDescent="0.25">
      <c r="A184" s="74">
        <v>5564</v>
      </c>
      <c r="B184" s="60" t="str">
        <f>IFERROR(VLOOKUP($A184,SubsidiaryTBConverter,2,),"Missing")</f>
        <v>Equity Investments</v>
      </c>
      <c r="C184" s="147">
        <f>ROUND('Subsidiary TB Converter'!C173,0)</f>
        <v>0</v>
      </c>
      <c r="D184" s="147">
        <f>ROUND('Subsidiary TB Converter'!D173,0)</f>
        <v>0</v>
      </c>
      <c r="E184" s="714">
        <f>ROUND('Subsidiary TB Converter'!E173,0)</f>
        <v>0</v>
      </c>
      <c r="F184" s="714">
        <f>ROUND('Subsidiary TB Converter'!F173,0)</f>
        <v>0</v>
      </c>
      <c r="G184" s="661">
        <f t="shared" ref="G184:H184" si="49">ROUND(ABS(C184),0)</f>
        <v>0</v>
      </c>
      <c r="H184" s="729">
        <f t="shared" si="49"/>
        <v>0</v>
      </c>
    </row>
    <row r="185" spans="1:8" s="30" customFormat="1" x14ac:dyDescent="0.25">
      <c r="A185" s="74">
        <v>5567</v>
      </c>
      <c r="B185" s="60" t="str">
        <f>IFERROR(VLOOKUP($A185,SubsidiaryTBConverter,2,),"Missing")</f>
        <v>Other Non-Cash Investments</v>
      </c>
      <c r="C185" s="147">
        <f>ROUND('Subsidiary TB Converter'!C174,0)</f>
        <v>0</v>
      </c>
      <c r="D185" s="147">
        <f>ROUND('Subsidiary TB Converter'!D174,0)</f>
        <v>0</v>
      </c>
      <c r="E185" s="714">
        <f>ROUND('Subsidiary TB Converter'!E174,0)</f>
        <v>0</v>
      </c>
      <c r="F185" s="714">
        <f>ROUND('Subsidiary TB Converter'!F174,0)</f>
        <v>0</v>
      </c>
      <c r="G185" s="661">
        <f t="shared" ref="G185" si="50">ROUND(ABS(C185),0)</f>
        <v>0</v>
      </c>
      <c r="H185" s="729">
        <f t="shared" ref="H185" si="51">ROUND(ABS(D185),0)</f>
        <v>0</v>
      </c>
    </row>
    <row r="186" spans="1:8" s="30" customFormat="1" x14ac:dyDescent="0.25">
      <c r="A186" s="74"/>
      <c r="B186" s="227"/>
      <c r="C186" s="147"/>
      <c r="D186" s="147"/>
      <c r="E186" s="714"/>
      <c r="F186" s="714"/>
      <c r="G186" s="661"/>
      <c r="H186" s="729"/>
    </row>
    <row r="187" spans="1:8" ht="13" x14ac:dyDescent="0.3">
      <c r="A187" s="704"/>
      <c r="B187" s="1"/>
      <c r="C187" s="579"/>
      <c r="D187" s="579"/>
      <c r="E187" s="722"/>
      <c r="F187" s="722"/>
      <c r="G187" s="600"/>
      <c r="H187" s="600"/>
    </row>
    <row r="188" spans="1:8" ht="13" x14ac:dyDescent="0.3">
      <c r="A188" s="230"/>
      <c r="B188" s="232" t="s">
        <v>240</v>
      </c>
      <c r="C188" s="187"/>
      <c r="D188" s="187"/>
      <c r="E188" s="187"/>
      <c r="F188" s="187"/>
      <c r="G188" s="549"/>
      <c r="H188" s="549"/>
    </row>
    <row r="189" spans="1:8" ht="13" x14ac:dyDescent="0.3">
      <c r="A189" s="704"/>
      <c r="B189" s="166" t="s">
        <v>241</v>
      </c>
      <c r="C189" s="564"/>
      <c r="D189" s="564"/>
      <c r="E189" s="714"/>
      <c r="F189" s="714"/>
      <c r="G189" s="597"/>
      <c r="H189" s="597"/>
    </row>
    <row r="190" spans="1:8" x14ac:dyDescent="0.25">
      <c r="A190" s="704">
        <v>5217</v>
      </c>
      <c r="B190" s="60" t="str">
        <f>IFERROR(VLOOKUP($A190,SubsidiaryTBConverter,2,),"Missing")</f>
        <v>Creditors</v>
      </c>
      <c r="C190" s="562">
        <f>ROUND('Subsidiary TB Converter'!C178,0)</f>
        <v>0</v>
      </c>
      <c r="D190" s="562">
        <f>ROUND('Subsidiary TB Converter'!D178,0)</f>
        <v>0</v>
      </c>
      <c r="E190" s="714">
        <f>ROUND('Subsidiary TB Converter'!E178,0)</f>
        <v>0</v>
      </c>
      <c r="F190" s="714">
        <f>ROUND('Subsidiary TB Converter'!F178,0)</f>
        <v>0</v>
      </c>
      <c r="G190" s="594">
        <f t="shared" ref="G190:H194" si="52">ROUND(ABS(C190),0)</f>
        <v>0</v>
      </c>
      <c r="H190" s="594">
        <f t="shared" si="52"/>
        <v>0</v>
      </c>
    </row>
    <row r="191" spans="1:8" x14ac:dyDescent="0.25">
      <c r="A191" s="704">
        <v>5218</v>
      </c>
      <c r="B191" s="60" t="str">
        <f>IFERROR(VLOOKUP($A191,SubsidiaryTBConverter,2,),"Missing")</f>
        <v>Accruals</v>
      </c>
      <c r="C191" s="562">
        <f>ROUND('Subsidiary TB Converter'!C179,0)</f>
        <v>0</v>
      </c>
      <c r="D191" s="562">
        <f>ROUND('Subsidiary TB Converter'!D179,0)</f>
        <v>0</v>
      </c>
      <c r="E191" s="714">
        <f>ROUND('Subsidiary TB Converter'!E179,0)</f>
        <v>0</v>
      </c>
      <c r="F191" s="714">
        <f>ROUND('Subsidiary TB Converter'!F179,0)</f>
        <v>0</v>
      </c>
      <c r="G191" s="594">
        <f t="shared" si="52"/>
        <v>0</v>
      </c>
      <c r="H191" s="594">
        <f t="shared" si="52"/>
        <v>0</v>
      </c>
    </row>
    <row r="192" spans="1:8" x14ac:dyDescent="0.25">
      <c r="A192" s="704">
        <v>5224</v>
      </c>
      <c r="B192" s="60" t="str">
        <f>IFERROR(VLOOKUP($A192,SubsidiaryTBConverter,2,),"Missing")</f>
        <v>Banking Staffing Overuse</v>
      </c>
      <c r="C192" s="562">
        <f>ROUND('Subsidiary TB Converter'!C180,0)</f>
        <v>0</v>
      </c>
      <c r="D192" s="562">
        <f>ROUND('Subsidiary TB Converter'!D180,0)</f>
        <v>0</v>
      </c>
      <c r="E192" s="714">
        <f>ROUND('Subsidiary TB Converter'!E180,0)</f>
        <v>0</v>
      </c>
      <c r="F192" s="714">
        <f>ROUND('Subsidiary TB Converter'!F180,0)</f>
        <v>0</v>
      </c>
      <c r="G192" s="594">
        <f t="shared" si="52"/>
        <v>0</v>
      </c>
      <c r="H192" s="594">
        <f t="shared" si="52"/>
        <v>0</v>
      </c>
    </row>
    <row r="193" spans="1:8" x14ac:dyDescent="0.25">
      <c r="A193" s="704">
        <v>5222</v>
      </c>
      <c r="B193" s="60" t="str">
        <f>IFERROR(VLOOKUP($A193,SubsidiaryTBConverter,2,),"Missing")</f>
        <v xml:space="preserve">Employee Entitlements - Salaries </v>
      </c>
      <c r="C193" s="562">
        <f>ROUND('Subsidiary TB Converter'!C181,0)</f>
        <v>0</v>
      </c>
      <c r="D193" s="562">
        <f>ROUND('Subsidiary TB Converter'!D181,0)</f>
        <v>0</v>
      </c>
      <c r="E193" s="714">
        <f>ROUND('Subsidiary TB Converter'!E181,0)</f>
        <v>0</v>
      </c>
      <c r="F193" s="714">
        <f>ROUND('Subsidiary TB Converter'!F181,0)</f>
        <v>0</v>
      </c>
      <c r="G193" s="594">
        <f t="shared" si="52"/>
        <v>0</v>
      </c>
      <c r="H193" s="594">
        <f t="shared" si="52"/>
        <v>0</v>
      </c>
    </row>
    <row r="194" spans="1:8" x14ac:dyDescent="0.25">
      <c r="A194" s="704">
        <v>5277</v>
      </c>
      <c r="B194" s="60" t="str">
        <f>IFERROR(VLOOKUP($A194,SubsidiaryTBConverter,2,),"Missing")</f>
        <v>Employee Entitlements - Leave Accrual</v>
      </c>
      <c r="C194" s="562">
        <f>ROUND('Subsidiary TB Converter'!C182,0)</f>
        <v>0</v>
      </c>
      <c r="D194" s="562">
        <f>ROUND('Subsidiary TB Converter'!D182,0)</f>
        <v>0</v>
      </c>
      <c r="E194" s="714">
        <f>ROUND('Subsidiary TB Converter'!E182,0)</f>
        <v>0</v>
      </c>
      <c r="F194" s="714">
        <f>ROUND('Subsidiary TB Converter'!F182,0)</f>
        <v>0</v>
      </c>
      <c r="G194" s="594">
        <f t="shared" si="52"/>
        <v>0</v>
      </c>
      <c r="H194" s="594">
        <f t="shared" si="52"/>
        <v>0</v>
      </c>
    </row>
    <row r="195" spans="1:8" x14ac:dyDescent="0.25">
      <c r="A195" s="704"/>
      <c r="B195" s="227"/>
      <c r="C195" s="562"/>
      <c r="D195" s="562"/>
      <c r="E195" s="714"/>
      <c r="F195" s="714"/>
      <c r="G195" s="594"/>
      <c r="H195" s="594"/>
    </row>
    <row r="196" spans="1:8" ht="13" x14ac:dyDescent="0.3">
      <c r="A196" s="704"/>
      <c r="B196" s="1"/>
      <c r="C196" s="579"/>
      <c r="D196" s="579"/>
      <c r="E196" s="722"/>
      <c r="F196" s="722"/>
      <c r="G196" s="597"/>
      <c r="H196" s="597"/>
    </row>
    <row r="197" spans="1:8" ht="13" x14ac:dyDescent="0.3">
      <c r="A197" s="230"/>
      <c r="B197" s="232" t="s">
        <v>247</v>
      </c>
      <c r="C197" s="187"/>
      <c r="D197" s="187"/>
      <c r="E197" s="187"/>
      <c r="F197" s="187"/>
      <c r="G197" s="549"/>
      <c r="H197" s="549"/>
    </row>
    <row r="198" spans="1:8" ht="13" x14ac:dyDescent="0.3">
      <c r="A198" s="704"/>
      <c r="B198" s="561" t="s">
        <v>241</v>
      </c>
      <c r="C198" s="564"/>
      <c r="D198" s="564"/>
      <c r="E198" s="714"/>
      <c r="F198" s="714"/>
      <c r="G198" s="597"/>
      <c r="H198" s="597"/>
    </row>
    <row r="199" spans="1:8" ht="12.75" customHeight="1" x14ac:dyDescent="0.25">
      <c r="A199" s="704">
        <v>5247</v>
      </c>
      <c r="B199" s="60" t="str">
        <f>IFERROR(VLOOKUP($A199,SubsidiaryTBConverter,2,),"Missing")</f>
        <v>Borrowing (Due in One Year)</v>
      </c>
      <c r="C199" s="562">
        <f>ROUND('Subsidiary TB Converter'!C186,0)</f>
        <v>0</v>
      </c>
      <c r="D199" s="562">
        <f>ROUND('Subsidiary TB Converter'!D186,0)</f>
        <v>0</v>
      </c>
      <c r="E199" s="714">
        <f>ROUND('Subsidiary TB Converter'!E186,0)</f>
        <v>0</v>
      </c>
      <c r="F199" s="714">
        <f>ROUND('Subsidiary TB Converter'!F186,0)</f>
        <v>0</v>
      </c>
      <c r="G199" s="594">
        <f t="shared" ref="G199:H202" si="53">ROUND(ABS(C199),0)</f>
        <v>0</v>
      </c>
      <c r="H199" s="594">
        <f t="shared" si="53"/>
        <v>0</v>
      </c>
    </row>
    <row r="200" spans="1:8" ht="14.25" customHeight="1" x14ac:dyDescent="0.25">
      <c r="A200" s="719">
        <v>5930</v>
      </c>
      <c r="B200" s="60" t="str">
        <f>IFERROR(VLOOKUP($A200,SubsidiaryTBConverter,2,),"Missing")</f>
        <v>Borrowing (Due Beyond One Year)</v>
      </c>
      <c r="C200" s="562">
        <f>ROUND('Subsidiary TB Converter'!C187,0)</f>
        <v>0</v>
      </c>
      <c r="D200" s="562">
        <f>ROUND('Subsidiary TB Converter'!D187,0)</f>
        <v>0</v>
      </c>
      <c r="E200" s="714">
        <f>ROUND('Subsidiary TB Converter'!E187,0)</f>
        <v>0</v>
      </c>
      <c r="F200" s="714">
        <f>ROUND('Subsidiary TB Converter'!F187,0)</f>
        <v>0</v>
      </c>
      <c r="G200" s="594">
        <f t="shared" si="53"/>
        <v>0</v>
      </c>
      <c r="H200" s="594">
        <f t="shared" si="53"/>
        <v>0</v>
      </c>
    </row>
    <row r="201" spans="1:8" s="571" customFormat="1" ht="13" x14ac:dyDescent="0.25">
      <c r="A201" s="704">
        <v>5245</v>
      </c>
      <c r="B201" s="60" t="str">
        <f>IFERROR(VLOOKUP($A201,SubsidiaryTBConverter,2,),"Missing")</f>
        <v>PMS Current Liability</v>
      </c>
      <c r="C201" s="562">
        <f>ROUND('Subsidiary TB Converter'!C188,0)</f>
        <v>0</v>
      </c>
      <c r="D201" s="562">
        <f>ROUND('Subsidiary TB Converter'!D188,0)</f>
        <v>0</v>
      </c>
      <c r="E201" s="714">
        <f>ROUND('Subsidiary TB Converter'!E188,0)</f>
        <v>0</v>
      </c>
      <c r="F201" s="714">
        <f>ROUND('Subsidiary TB Converter'!F188,0)</f>
        <v>0</v>
      </c>
      <c r="G201" s="594">
        <f t="shared" si="53"/>
        <v>0</v>
      </c>
      <c r="H201" s="594">
        <f t="shared" si="53"/>
        <v>0</v>
      </c>
    </row>
    <row r="202" spans="1:8" ht="12.75" customHeight="1" x14ac:dyDescent="0.25">
      <c r="A202" s="719">
        <v>5925</v>
      </c>
      <c r="B202" s="60" t="str">
        <f>IFERROR(VLOOKUP($A202,SubsidiaryTBConverter,2,),"Missing")</f>
        <v>PMS Non Current Liability</v>
      </c>
      <c r="C202" s="562">
        <f>ROUND('Subsidiary TB Converter'!C189,0)</f>
        <v>0</v>
      </c>
      <c r="D202" s="562">
        <f>ROUND('Subsidiary TB Converter'!D189,0)</f>
        <v>0</v>
      </c>
      <c r="E202" s="714">
        <f>ROUND('Subsidiary TB Converter'!E189,0)</f>
        <v>0</v>
      </c>
      <c r="F202" s="714">
        <f>ROUND('Subsidiary TB Converter'!F189,0)</f>
        <v>0</v>
      </c>
      <c r="G202" s="594">
        <f t="shared" si="53"/>
        <v>0</v>
      </c>
      <c r="H202" s="594">
        <f t="shared" si="53"/>
        <v>0</v>
      </c>
    </row>
    <row r="203" spans="1:8" x14ac:dyDescent="0.25">
      <c r="A203" s="704"/>
      <c r="B203" s="569"/>
      <c r="C203" s="564"/>
      <c r="D203" s="564"/>
      <c r="E203" s="714"/>
      <c r="F203" s="714"/>
      <c r="G203" s="597"/>
      <c r="H203" s="597"/>
    </row>
    <row r="204" spans="1:8" ht="13" x14ac:dyDescent="0.3">
      <c r="A204" s="230"/>
      <c r="B204" s="232" t="s">
        <v>252</v>
      </c>
      <c r="C204" s="187"/>
      <c r="D204" s="187"/>
      <c r="E204" s="187"/>
      <c r="F204" s="187"/>
      <c r="G204" s="549"/>
      <c r="H204" s="549"/>
    </row>
    <row r="205" spans="1:8" ht="13" x14ac:dyDescent="0.3">
      <c r="A205" s="704"/>
      <c r="B205" s="561" t="s">
        <v>241</v>
      </c>
      <c r="C205" s="564"/>
      <c r="D205" s="564"/>
      <c r="E205" s="714"/>
      <c r="F205" s="714"/>
      <c r="G205" s="597"/>
      <c r="H205" s="597"/>
    </row>
    <row r="206" spans="1:8" x14ac:dyDescent="0.25">
      <c r="A206" s="704">
        <v>5240</v>
      </c>
      <c r="B206" s="60" t="str">
        <f>IFERROR(VLOOKUP($A206,SubsidiaryTBConverter,2,),"Missing")</f>
        <v>Grants in Advance - Ministry</v>
      </c>
      <c r="C206" s="562">
        <f>ROUND('Subsidiary TB Converter'!C193,0)</f>
        <v>0</v>
      </c>
      <c r="D206" s="562">
        <f>ROUND('Subsidiary TB Converter'!D193,0)</f>
        <v>0</v>
      </c>
      <c r="E206" s="714">
        <f>ROUND('Subsidiary TB Converter'!E193,0)</f>
        <v>0</v>
      </c>
      <c r="F206" s="714">
        <f>ROUND('Subsidiary TB Converter'!F193,0)</f>
        <v>0</v>
      </c>
      <c r="G206" s="594">
        <f t="shared" ref="G206:H209" si="54">ROUND(ABS(C206),0)</f>
        <v>0</v>
      </c>
      <c r="H206" s="594">
        <f t="shared" si="54"/>
        <v>0</v>
      </c>
    </row>
    <row r="207" spans="1:8" x14ac:dyDescent="0.25">
      <c r="A207" s="704">
        <v>5227</v>
      </c>
      <c r="B207" s="60" t="str">
        <f>IFERROR(VLOOKUP($A207,SubsidiaryTBConverter,2,),"Missing")</f>
        <v xml:space="preserve">International Student Fees </v>
      </c>
      <c r="C207" s="562">
        <f>ROUND('Subsidiary TB Converter'!C194,0)</f>
        <v>0</v>
      </c>
      <c r="D207" s="562">
        <f>ROUND('Subsidiary TB Converter'!D194,0)</f>
        <v>0</v>
      </c>
      <c r="E207" s="714">
        <f>ROUND('Subsidiary TB Converter'!E194,0)</f>
        <v>0</v>
      </c>
      <c r="F207" s="714">
        <f>ROUND('Subsidiary TB Converter'!F194,0)</f>
        <v>0</v>
      </c>
      <c r="G207" s="594">
        <f t="shared" si="54"/>
        <v>0</v>
      </c>
      <c r="H207" s="594">
        <f t="shared" si="54"/>
        <v>0</v>
      </c>
    </row>
    <row r="208" spans="1:8" x14ac:dyDescent="0.25">
      <c r="A208" s="704">
        <v>5228</v>
      </c>
      <c r="B208" s="60" t="str">
        <f>IFERROR(VLOOKUP($A208,SubsidiaryTBConverter,2,),"Missing")</f>
        <v xml:space="preserve">Hostel Fees </v>
      </c>
      <c r="C208" s="562">
        <f>ROUND('Subsidiary TB Converter'!C195,0)</f>
        <v>0</v>
      </c>
      <c r="D208" s="562">
        <f>ROUND('Subsidiary TB Converter'!D195,0)</f>
        <v>0</v>
      </c>
      <c r="E208" s="714">
        <f>ROUND('Subsidiary TB Converter'!E195,0)</f>
        <v>0</v>
      </c>
      <c r="F208" s="714">
        <f>ROUND('Subsidiary TB Converter'!F195,0)</f>
        <v>0</v>
      </c>
      <c r="G208" s="594">
        <f t="shared" si="54"/>
        <v>0</v>
      </c>
      <c r="H208" s="594">
        <f t="shared" si="54"/>
        <v>0</v>
      </c>
    </row>
    <row r="209" spans="1:8" x14ac:dyDescent="0.25">
      <c r="A209" s="704">
        <v>5230</v>
      </c>
      <c r="B209" s="60" t="str">
        <f>IFERROR(VLOOKUP($A209,SubsidiaryTBConverter,2,),"Missing")</f>
        <v>Other</v>
      </c>
      <c r="C209" s="562">
        <f>ROUND('Subsidiary TB Converter'!C196,0)</f>
        <v>0</v>
      </c>
      <c r="D209" s="562">
        <f>ROUND('Subsidiary TB Converter'!D196,0)</f>
        <v>0</v>
      </c>
      <c r="E209" s="714">
        <f>ROUND('Subsidiary TB Converter'!E196,0)</f>
        <v>0</v>
      </c>
      <c r="F209" s="714">
        <f>ROUND('Subsidiary TB Converter'!F196,0)</f>
        <v>0</v>
      </c>
      <c r="G209" s="594">
        <f t="shared" si="54"/>
        <v>0</v>
      </c>
      <c r="H209" s="594">
        <f t="shared" si="54"/>
        <v>0</v>
      </c>
    </row>
    <row r="210" spans="1:8" x14ac:dyDescent="0.25">
      <c r="A210" s="704"/>
      <c r="B210" s="569"/>
      <c r="C210" s="564"/>
      <c r="D210" s="564"/>
      <c r="E210" s="714"/>
      <c r="F210" s="714"/>
      <c r="G210" s="597"/>
      <c r="H210" s="597"/>
    </row>
    <row r="211" spans="1:8" ht="13" x14ac:dyDescent="0.3">
      <c r="A211" s="230"/>
      <c r="B211" s="232" t="s">
        <v>257</v>
      </c>
      <c r="C211" s="187"/>
      <c r="D211" s="187"/>
      <c r="E211" s="187"/>
      <c r="F211" s="187"/>
      <c r="G211" s="549"/>
      <c r="H211" s="549"/>
    </row>
    <row r="212" spans="1:8" ht="13" x14ac:dyDescent="0.3">
      <c r="A212" s="704"/>
      <c r="B212" s="561" t="s">
        <v>241</v>
      </c>
      <c r="C212" s="564"/>
      <c r="D212" s="564"/>
      <c r="E212" s="714"/>
      <c r="F212" s="714"/>
      <c r="G212" s="597"/>
      <c r="H212" s="597"/>
    </row>
    <row r="213" spans="1:8" ht="13.5" customHeight="1" x14ac:dyDescent="0.25">
      <c r="A213" s="704">
        <v>5223</v>
      </c>
      <c r="B213" s="60" t="str">
        <f>IFERROR(VLOOKUP($A213,SubsidiaryTBConverter,2,),"Missing")</f>
        <v>GST Payable</v>
      </c>
      <c r="C213" s="562">
        <f>ROUND('Subsidiary TB Converter'!C200,0)</f>
        <v>0</v>
      </c>
      <c r="D213" s="562">
        <f>ROUND('Subsidiary TB Converter'!D200,0)</f>
        <v>0</v>
      </c>
      <c r="E213" s="714">
        <f>ROUND('Subsidiary TB Converter'!E200,0)</f>
        <v>0</v>
      </c>
      <c r="F213" s="714">
        <f>ROUND('Subsidiary TB Converter'!F200,0)</f>
        <v>0</v>
      </c>
      <c r="G213" s="594">
        <f>ROUND(ABS(C213),0)</f>
        <v>0</v>
      </c>
      <c r="H213" s="594">
        <f>ROUND(ABS(D213),0)</f>
        <v>0</v>
      </c>
    </row>
    <row r="214" spans="1:8" ht="12.75" customHeight="1" x14ac:dyDescent="0.25">
      <c r="A214" s="704"/>
      <c r="C214" s="377"/>
      <c r="D214" s="377"/>
      <c r="E214" s="723"/>
      <c r="F214" s="723"/>
      <c r="G214" s="593"/>
      <c r="H214" s="593"/>
    </row>
    <row r="215" spans="1:8" ht="13" x14ac:dyDescent="0.3">
      <c r="A215" s="230"/>
      <c r="B215" s="232" t="s">
        <v>259</v>
      </c>
      <c r="C215" s="187"/>
      <c r="D215" s="187"/>
      <c r="E215" s="187"/>
      <c r="F215" s="187"/>
      <c r="G215" s="549"/>
      <c r="H215" s="549"/>
    </row>
    <row r="216" spans="1:8" ht="13" x14ac:dyDescent="0.3">
      <c r="A216" s="704"/>
      <c r="B216" s="561" t="s">
        <v>241</v>
      </c>
      <c r="C216" s="564"/>
      <c r="D216" s="564"/>
      <c r="E216" s="714"/>
      <c r="F216" s="714"/>
      <c r="G216" s="597"/>
      <c r="H216" s="597"/>
    </row>
    <row r="217" spans="1:8" s="571" customFormat="1" ht="13" x14ac:dyDescent="0.25">
      <c r="A217" s="704">
        <v>5270</v>
      </c>
      <c r="B217" s="60" t="str">
        <f>IFERROR(VLOOKUP($A217,SubsidiaryTBConverter,2,),"Missing")</f>
        <v>Cyclical Maintenance - Current</v>
      </c>
      <c r="C217" s="562">
        <f>ROUND('Subsidiary TB Converter'!C204,0)</f>
        <v>0</v>
      </c>
      <c r="D217" s="562">
        <f>ROUND('Subsidiary TB Converter'!D204,0)</f>
        <v>0</v>
      </c>
      <c r="E217" s="714">
        <f>ROUND('Subsidiary TB Converter'!E204,0)</f>
        <v>0</v>
      </c>
      <c r="F217" s="714">
        <f>ROUND('Subsidiary TB Converter'!F204,0)</f>
        <v>0</v>
      </c>
      <c r="G217" s="661">
        <f>ROUND(C217,0)</f>
        <v>0</v>
      </c>
      <c r="H217" s="661">
        <f>ROUND(D217,0)</f>
        <v>0</v>
      </c>
    </row>
    <row r="218" spans="1:8" ht="12.75" customHeight="1" x14ac:dyDescent="0.25">
      <c r="A218" s="704">
        <v>5920</v>
      </c>
      <c r="B218" s="60" t="str">
        <f>IFERROR(VLOOKUP($A218,SubsidiaryTBConverter,2,),"Missing")</f>
        <v>Cyclical Maintenance - Term</v>
      </c>
      <c r="C218" s="562">
        <f>ROUND('Subsidiary TB Converter'!C205,0)</f>
        <v>0</v>
      </c>
      <c r="D218" s="562">
        <f>ROUND('Subsidiary TB Converter'!D205,0)</f>
        <v>0</v>
      </c>
      <c r="E218" s="714">
        <f>ROUND('Subsidiary TB Converter'!E205,0)</f>
        <v>0</v>
      </c>
      <c r="F218" s="714">
        <f>ROUND('Subsidiary TB Converter'!F205,0)</f>
        <v>0</v>
      </c>
      <c r="G218" s="661">
        <f>ROUND(C218,0)</f>
        <v>0</v>
      </c>
      <c r="H218" s="661">
        <f>ROUND(D218,0)</f>
        <v>0</v>
      </c>
    </row>
    <row r="219" spans="1:8" s="571" customFormat="1" ht="13" x14ac:dyDescent="0.3">
      <c r="A219" s="704"/>
      <c r="B219" s="1"/>
      <c r="C219" s="584"/>
      <c r="D219" s="584"/>
      <c r="E219" s="724"/>
      <c r="F219" s="724"/>
      <c r="G219" s="599"/>
      <c r="H219" s="599"/>
    </row>
    <row r="220" spans="1:8" ht="13" x14ac:dyDescent="0.3">
      <c r="A220" s="230"/>
      <c r="B220" s="232" t="s">
        <v>262</v>
      </c>
      <c r="C220" s="187"/>
      <c r="D220" s="187"/>
      <c r="E220" s="187"/>
      <c r="F220" s="187"/>
      <c r="G220" s="549">
        <f>IF(C220&lt;=0,-C220,C220)</f>
        <v>0</v>
      </c>
      <c r="H220" s="549">
        <f>IF(D220&lt;=0,-D220,D220)</f>
        <v>0</v>
      </c>
    </row>
    <row r="221" spans="1:8" ht="13" x14ac:dyDescent="0.3">
      <c r="A221" s="704"/>
      <c r="B221" s="561" t="s">
        <v>241</v>
      </c>
      <c r="C221" s="564"/>
      <c r="D221" s="564"/>
      <c r="E221" s="714"/>
      <c r="F221" s="714"/>
      <c r="G221" s="597"/>
      <c r="H221" s="597"/>
    </row>
    <row r="222" spans="1:8" s="571" customFormat="1" ht="13" x14ac:dyDescent="0.25">
      <c r="A222" s="704">
        <v>5272</v>
      </c>
      <c r="B222" s="60" t="str">
        <f>IFERROR(VLOOKUP($A222,SubsidiaryTBConverter,2,),"Missing")</f>
        <v>No Later than One Year</v>
      </c>
      <c r="C222" s="562">
        <f>ROUND('Subsidiary TB Converter'!C209,0)</f>
        <v>0</v>
      </c>
      <c r="D222" s="562">
        <f>ROUND('Subsidiary TB Converter'!D209,0)</f>
        <v>0</v>
      </c>
      <c r="E222" s="714">
        <f>ROUND('Subsidiary TB Converter'!E209,0)</f>
        <v>0</v>
      </c>
      <c r="F222" s="714">
        <f>ROUND('Subsidiary TB Converter'!F209,0)</f>
        <v>0</v>
      </c>
      <c r="G222" s="594">
        <f t="shared" ref="G222:H223" si="55">ROUND(ABS(C222),0)</f>
        <v>0</v>
      </c>
      <c r="H222" s="594">
        <f t="shared" si="55"/>
        <v>0</v>
      </c>
    </row>
    <row r="223" spans="1:8" s="571" customFormat="1" ht="13" x14ac:dyDescent="0.25">
      <c r="A223" s="704">
        <v>5960</v>
      </c>
      <c r="B223" s="227" t="str">
        <f>IFERROR(VLOOKUP($A223,SubsidiaryTBConverter,2,),"Missing")</f>
        <v>Later than One Year</v>
      </c>
      <c r="C223" s="562">
        <f>ROUND('Subsidiary TB Converter'!C210,0)</f>
        <v>0</v>
      </c>
      <c r="D223" s="562">
        <f>ROUND('Subsidiary TB Converter'!D210,0)</f>
        <v>0</v>
      </c>
      <c r="E223" s="714">
        <f>ROUND('Subsidiary TB Converter'!E210,0)</f>
        <v>0</v>
      </c>
      <c r="F223" s="714">
        <f>ROUND('Subsidiary TB Converter'!F210,0)</f>
        <v>0</v>
      </c>
      <c r="G223" s="594">
        <f t="shared" si="55"/>
        <v>0</v>
      </c>
      <c r="H223" s="594">
        <f t="shared" si="55"/>
        <v>0</v>
      </c>
    </row>
    <row r="224" spans="1:8" x14ac:dyDescent="0.25">
      <c r="A224" s="704"/>
      <c r="B224" s="227"/>
      <c r="C224" s="577"/>
      <c r="D224" s="577"/>
      <c r="E224" s="725"/>
      <c r="F224" s="725"/>
      <c r="G224" s="598"/>
      <c r="H224" s="598"/>
    </row>
    <row r="225" spans="1:8" ht="13" x14ac:dyDescent="0.3">
      <c r="A225" s="230"/>
      <c r="B225" s="232" t="s">
        <v>265</v>
      </c>
      <c r="C225" s="187"/>
      <c r="D225" s="187"/>
      <c r="E225" s="187"/>
      <c r="F225" s="187"/>
      <c r="G225" s="549"/>
      <c r="H225" s="549"/>
    </row>
    <row r="226" spans="1:8" ht="13" x14ac:dyDescent="0.3">
      <c r="A226" s="704"/>
      <c r="B226" s="561" t="s">
        <v>241</v>
      </c>
      <c r="C226" s="564"/>
      <c r="D226" s="564"/>
      <c r="E226" s="714"/>
      <c r="F226" s="714"/>
      <c r="G226" s="597"/>
      <c r="H226" s="597"/>
    </row>
    <row r="227" spans="1:8" x14ac:dyDescent="0.25">
      <c r="A227" s="704">
        <v>5241</v>
      </c>
      <c r="B227" s="60" t="str">
        <f>IFERROR(VLOOKUP($A227,SubsidiaryTBConverter,2,),"Missing")</f>
        <v>Funds Held in Trust on Behalf of Third Parties - Current</v>
      </c>
      <c r="C227" s="562">
        <f>ROUND('Subsidiary TB Converter'!C214,0)</f>
        <v>0</v>
      </c>
      <c r="D227" s="562">
        <f>ROUND('Subsidiary TB Converter'!D214,0)</f>
        <v>0</v>
      </c>
      <c r="E227" s="714">
        <f>ROUND('Subsidiary TB Converter'!E214,0)</f>
        <v>0</v>
      </c>
      <c r="F227" s="714">
        <f>ROUND('Subsidiary TB Converter'!F214,0)</f>
        <v>0</v>
      </c>
      <c r="G227" s="594">
        <f>ROUND(ABS(C227),0)</f>
        <v>0</v>
      </c>
      <c r="H227" s="594">
        <f>ROUND(ABS(D227),0)</f>
        <v>0</v>
      </c>
    </row>
    <row r="228" spans="1:8" x14ac:dyDescent="0.25">
      <c r="A228" s="704">
        <v>5890</v>
      </c>
      <c r="B228" s="60" t="str">
        <f>IFERROR(VLOOKUP($A228,SubsidiaryTBConverter,2,),"Missing")</f>
        <v>Funds Held in Trust on Behalf of Third Parties - Non-current</v>
      </c>
      <c r="C228" s="562">
        <f>ROUND('Subsidiary TB Converter'!C215,0)</f>
        <v>0</v>
      </c>
      <c r="D228" s="562">
        <f>ROUND('Subsidiary TB Converter'!D215,0)</f>
        <v>0</v>
      </c>
      <c r="E228" s="714">
        <f>ROUND('Subsidiary TB Converter'!E215,0)</f>
        <v>0</v>
      </c>
      <c r="F228" s="714">
        <f>ROUND('Subsidiary TB Converter'!F215,0)</f>
        <v>0</v>
      </c>
      <c r="G228" s="594">
        <f>ROUND(ABS(C228),0)</f>
        <v>0</v>
      </c>
      <c r="H228" s="594">
        <f>ROUND(ABS(D228),0)</f>
        <v>0</v>
      </c>
    </row>
    <row r="229" spans="1:8" ht="12.75" customHeight="1" x14ac:dyDescent="0.25">
      <c r="A229" s="704"/>
      <c r="C229" s="562"/>
      <c r="D229" s="562"/>
      <c r="E229" s="712"/>
      <c r="F229" s="712"/>
      <c r="G229" s="591"/>
      <c r="H229" s="591"/>
    </row>
    <row r="230" spans="1:8" ht="13" x14ac:dyDescent="0.3">
      <c r="A230" s="230"/>
      <c r="B230" s="232" t="s">
        <v>268</v>
      </c>
      <c r="C230" s="187"/>
      <c r="D230" s="187"/>
      <c r="E230" s="187"/>
      <c r="F230" s="187"/>
      <c r="G230" s="549"/>
      <c r="H230" s="549"/>
    </row>
    <row r="231" spans="1:8" ht="13" x14ac:dyDescent="0.3">
      <c r="A231" s="704"/>
      <c r="B231" s="561" t="s">
        <v>241</v>
      </c>
      <c r="C231" s="564"/>
      <c r="D231" s="564"/>
      <c r="E231" s="714"/>
      <c r="F231" s="714"/>
      <c r="G231" s="597"/>
      <c r="H231" s="597"/>
    </row>
    <row r="232" spans="1:8" ht="12.75" customHeight="1" x14ac:dyDescent="0.25">
      <c r="A232" s="704">
        <v>5260</v>
      </c>
      <c r="B232" s="240" t="s">
        <v>269</v>
      </c>
      <c r="C232" s="562">
        <f>ROUND('Subsidiary TB Converter'!C219,0)</f>
        <v>0</v>
      </c>
      <c r="D232" s="562">
        <f>ROUND('Subsidiary TB Converter'!D219,0)</f>
        <v>0</v>
      </c>
      <c r="E232" s="714">
        <f>ROUND('Subsidiary TB Converter'!E219,0)</f>
        <v>0</v>
      </c>
      <c r="F232" s="714">
        <f>ROUND('Subsidiary TB Converter'!F219,0)</f>
        <v>0</v>
      </c>
      <c r="G232" s="661">
        <f>ROUND(-C232,0)</f>
        <v>0</v>
      </c>
      <c r="H232" s="661">
        <f>ROUND(-D232,0)</f>
        <v>0</v>
      </c>
    </row>
    <row r="233" spans="1:8" ht="12.75" customHeight="1" x14ac:dyDescent="0.25">
      <c r="A233" s="704">
        <v>5260</v>
      </c>
      <c r="B233" s="240" t="s">
        <v>332</v>
      </c>
      <c r="C233" s="562">
        <f>ROUND('Subsidiary TB Converter'!C220,0)</f>
        <v>0</v>
      </c>
      <c r="D233" s="562">
        <f>ROUND('Subsidiary TB Converter'!D220,0)</f>
        <v>0</v>
      </c>
      <c r="E233" s="714">
        <f>ROUND('Subsidiary TB Converter'!E220,0)</f>
        <v>0</v>
      </c>
      <c r="F233" s="714">
        <f>ROUND('Subsidiary TB Converter'!F220,0)</f>
        <v>0</v>
      </c>
      <c r="G233" s="661">
        <f t="shared" ref="G233:G247" si="56">ROUND(-C233,0)</f>
        <v>0</v>
      </c>
      <c r="H233" s="661">
        <f t="shared" ref="H233:H247" si="57">ROUND(-D233,0)</f>
        <v>0</v>
      </c>
    </row>
    <row r="234" spans="1:8" ht="12.75" customHeight="1" x14ac:dyDescent="0.25">
      <c r="A234" s="704">
        <v>5260</v>
      </c>
      <c r="B234" s="240" t="s">
        <v>333</v>
      </c>
      <c r="C234" s="562">
        <f>ROUND('Subsidiary TB Converter'!C221,0)</f>
        <v>0</v>
      </c>
      <c r="D234" s="562">
        <f>ROUND('Subsidiary TB Converter'!D221,0)</f>
        <v>0</v>
      </c>
      <c r="E234" s="714">
        <f>ROUND('Subsidiary TB Converter'!E221,0)</f>
        <v>0</v>
      </c>
      <c r="F234" s="714">
        <f>ROUND('Subsidiary TB Converter'!F221,0)</f>
        <v>0</v>
      </c>
      <c r="G234" s="661">
        <f t="shared" si="56"/>
        <v>0</v>
      </c>
      <c r="H234" s="661">
        <f t="shared" si="57"/>
        <v>0</v>
      </c>
    </row>
    <row r="235" spans="1:8" x14ac:dyDescent="0.25">
      <c r="A235" s="704">
        <v>5260</v>
      </c>
      <c r="B235" s="1162" t="s">
        <v>334</v>
      </c>
      <c r="C235" s="562">
        <f>ROUND('Subsidiary TB Converter'!C222,0)</f>
        <v>0</v>
      </c>
      <c r="D235" s="562">
        <f>ROUND('Subsidiary TB Converter'!D222,0)</f>
        <v>0</v>
      </c>
      <c r="E235" s="714">
        <f>ROUND('Subsidiary TB Converter'!E222,0)</f>
        <v>0</v>
      </c>
      <c r="F235" s="714">
        <f>ROUND('Subsidiary TB Converter'!F222,0)</f>
        <v>0</v>
      </c>
      <c r="G235" s="661">
        <f t="shared" si="56"/>
        <v>0</v>
      </c>
      <c r="H235" s="661">
        <f t="shared" si="57"/>
        <v>0</v>
      </c>
    </row>
    <row r="236" spans="1:8" x14ac:dyDescent="0.25">
      <c r="A236" s="704">
        <v>5260</v>
      </c>
      <c r="B236" s="1162" t="s">
        <v>273</v>
      </c>
      <c r="C236" s="562">
        <f>ROUND('Subsidiary TB Converter'!C223,0)</f>
        <v>0</v>
      </c>
      <c r="D236" s="562">
        <f>ROUND('Subsidiary TB Converter'!D223,0)</f>
        <v>0</v>
      </c>
      <c r="E236" s="714">
        <f>ROUND('Subsidiary TB Converter'!E223,0)</f>
        <v>0</v>
      </c>
      <c r="F236" s="714">
        <f>ROUND('Subsidiary TB Converter'!F223,0)</f>
        <v>0</v>
      </c>
      <c r="G236" s="661">
        <f t="shared" si="56"/>
        <v>0</v>
      </c>
      <c r="H236" s="661">
        <f t="shared" si="57"/>
        <v>0</v>
      </c>
    </row>
    <row r="237" spans="1:8" x14ac:dyDescent="0.25">
      <c r="A237" s="704">
        <v>5260</v>
      </c>
      <c r="B237" s="1162" t="s">
        <v>273</v>
      </c>
      <c r="C237" s="562">
        <f>ROUND('Subsidiary TB Converter'!C224,0)</f>
        <v>0</v>
      </c>
      <c r="D237" s="562">
        <f>ROUND('Subsidiary TB Converter'!D224,0)</f>
        <v>0</v>
      </c>
      <c r="E237" s="714">
        <f>ROUND('Subsidiary TB Converter'!E224,0)</f>
        <v>0</v>
      </c>
      <c r="F237" s="714">
        <f>ROUND('Subsidiary TB Converter'!F224,0)</f>
        <v>0</v>
      </c>
      <c r="G237" s="661">
        <f t="shared" si="56"/>
        <v>0</v>
      </c>
      <c r="H237" s="661">
        <f t="shared" si="57"/>
        <v>0</v>
      </c>
    </row>
    <row r="238" spans="1:8" x14ac:dyDescent="0.25">
      <c r="A238" s="704">
        <v>5260</v>
      </c>
      <c r="B238" s="1162" t="s">
        <v>273</v>
      </c>
      <c r="C238" s="562">
        <f>ROUND('Subsidiary TB Converter'!C225,0)</f>
        <v>0</v>
      </c>
      <c r="D238" s="562">
        <f>ROUND('Subsidiary TB Converter'!D225,0)</f>
        <v>0</v>
      </c>
      <c r="E238" s="714">
        <f>ROUND('Subsidiary TB Converter'!E225,0)</f>
        <v>0</v>
      </c>
      <c r="F238" s="714">
        <f>ROUND('Subsidiary TB Converter'!F225,0)</f>
        <v>0</v>
      </c>
      <c r="G238" s="661">
        <f t="shared" si="56"/>
        <v>0</v>
      </c>
      <c r="H238" s="661">
        <f t="shared" si="57"/>
        <v>0</v>
      </c>
    </row>
    <row r="239" spans="1:8" x14ac:dyDescent="0.25">
      <c r="A239" s="704">
        <v>5260</v>
      </c>
      <c r="B239" s="1162" t="s">
        <v>273</v>
      </c>
      <c r="C239" s="562">
        <f>ROUND('Subsidiary TB Converter'!C226,0)</f>
        <v>0</v>
      </c>
      <c r="D239" s="562">
        <f>ROUND('Subsidiary TB Converter'!D226,0)</f>
        <v>0</v>
      </c>
      <c r="E239" s="714">
        <f>ROUND('Subsidiary TB Converter'!E226,0)</f>
        <v>0</v>
      </c>
      <c r="F239" s="714">
        <f>ROUND('Subsidiary TB Converter'!F226,0)</f>
        <v>0</v>
      </c>
      <c r="G239" s="661">
        <f t="shared" si="56"/>
        <v>0</v>
      </c>
      <c r="H239" s="661">
        <f t="shared" si="57"/>
        <v>0</v>
      </c>
    </row>
    <row r="240" spans="1:8" x14ac:dyDescent="0.25">
      <c r="A240" s="704">
        <v>5260</v>
      </c>
      <c r="B240" s="1162" t="s">
        <v>273</v>
      </c>
      <c r="C240" s="562">
        <f>ROUND('Subsidiary TB Converter'!C227,0)</f>
        <v>0</v>
      </c>
      <c r="D240" s="562">
        <f>ROUND('Subsidiary TB Converter'!D227,0)</f>
        <v>0</v>
      </c>
      <c r="E240" s="714">
        <f>ROUND('Subsidiary TB Converter'!E227,0)</f>
        <v>0</v>
      </c>
      <c r="F240" s="714">
        <f>ROUND('Subsidiary TB Converter'!F227,0)</f>
        <v>0</v>
      </c>
      <c r="G240" s="661">
        <f t="shared" si="56"/>
        <v>0</v>
      </c>
      <c r="H240" s="661">
        <f t="shared" si="57"/>
        <v>0</v>
      </c>
    </row>
    <row r="241" spans="1:8" x14ac:dyDescent="0.25">
      <c r="A241" s="704">
        <v>5260</v>
      </c>
      <c r="B241" s="1162" t="s">
        <v>273</v>
      </c>
      <c r="C241" s="562">
        <f>ROUND('Subsidiary TB Converter'!C228,0)</f>
        <v>0</v>
      </c>
      <c r="D241" s="562">
        <f>ROUND('Subsidiary TB Converter'!D228,0)</f>
        <v>0</v>
      </c>
      <c r="E241" s="714">
        <f>ROUND('Subsidiary TB Converter'!E228,0)</f>
        <v>0</v>
      </c>
      <c r="F241" s="714">
        <f>ROUND('Subsidiary TB Converter'!F228,0)</f>
        <v>0</v>
      </c>
      <c r="G241" s="661">
        <f t="shared" si="56"/>
        <v>0</v>
      </c>
      <c r="H241" s="661">
        <f t="shared" si="57"/>
        <v>0</v>
      </c>
    </row>
    <row r="242" spans="1:8" x14ac:dyDescent="0.25">
      <c r="A242" s="704">
        <v>5260</v>
      </c>
      <c r="B242" s="1162" t="s">
        <v>273</v>
      </c>
      <c r="C242" s="562">
        <f>ROUND('Subsidiary TB Converter'!C229,0)</f>
        <v>0</v>
      </c>
      <c r="D242" s="562">
        <f>ROUND('Subsidiary TB Converter'!D229,0)</f>
        <v>0</v>
      </c>
      <c r="E242" s="714">
        <f>ROUND('Subsidiary TB Converter'!E229,0)</f>
        <v>0</v>
      </c>
      <c r="F242" s="714">
        <f>ROUND('Subsidiary TB Converter'!F229,0)</f>
        <v>0</v>
      </c>
      <c r="G242" s="661">
        <f t="shared" si="56"/>
        <v>0</v>
      </c>
      <c r="H242" s="661">
        <f t="shared" si="57"/>
        <v>0</v>
      </c>
    </row>
    <row r="243" spans="1:8" x14ac:dyDescent="0.25">
      <c r="A243" s="704">
        <v>5260</v>
      </c>
      <c r="B243" s="1162" t="s">
        <v>273</v>
      </c>
      <c r="C243" s="562">
        <f>ROUND('Subsidiary TB Converter'!C230,0)</f>
        <v>0</v>
      </c>
      <c r="D243" s="562">
        <f>ROUND('Subsidiary TB Converter'!D230,0)</f>
        <v>0</v>
      </c>
      <c r="E243" s="714">
        <f>ROUND('Subsidiary TB Converter'!E230,0)</f>
        <v>0</v>
      </c>
      <c r="F243" s="714">
        <f>ROUND('Subsidiary TB Converter'!F230,0)</f>
        <v>0</v>
      </c>
      <c r="G243" s="661">
        <f t="shared" si="56"/>
        <v>0</v>
      </c>
      <c r="H243" s="661">
        <f t="shared" si="57"/>
        <v>0</v>
      </c>
    </row>
    <row r="244" spans="1:8" x14ac:dyDescent="0.25">
      <c r="A244" s="704">
        <v>5260</v>
      </c>
      <c r="B244" s="1162" t="s">
        <v>273</v>
      </c>
      <c r="C244" s="562">
        <f>ROUND('Subsidiary TB Converter'!C231,0)</f>
        <v>0</v>
      </c>
      <c r="D244" s="562">
        <f>ROUND('Subsidiary TB Converter'!D231,0)</f>
        <v>0</v>
      </c>
      <c r="E244" s="714">
        <f>ROUND('Subsidiary TB Converter'!E231,0)</f>
        <v>0</v>
      </c>
      <c r="F244" s="714">
        <f>ROUND('Subsidiary TB Converter'!F231,0)</f>
        <v>0</v>
      </c>
      <c r="G244" s="661">
        <f t="shared" si="56"/>
        <v>0</v>
      </c>
      <c r="H244" s="661">
        <f t="shared" si="57"/>
        <v>0</v>
      </c>
    </row>
    <row r="245" spans="1:8" x14ac:dyDescent="0.25">
      <c r="A245" s="704">
        <v>5260</v>
      </c>
      <c r="B245" s="1162" t="s">
        <v>273</v>
      </c>
      <c r="C245" s="562">
        <f>ROUND('Subsidiary TB Converter'!C232,0)</f>
        <v>0</v>
      </c>
      <c r="D245" s="562">
        <f>ROUND('Subsidiary TB Converter'!D232,0)</f>
        <v>0</v>
      </c>
      <c r="E245" s="714">
        <f>ROUND('Subsidiary TB Converter'!E232,0)</f>
        <v>0</v>
      </c>
      <c r="F245" s="714">
        <f>ROUND('Subsidiary TB Converter'!F232,0)</f>
        <v>0</v>
      </c>
      <c r="G245" s="661">
        <f t="shared" si="56"/>
        <v>0</v>
      </c>
      <c r="H245" s="661">
        <f t="shared" si="57"/>
        <v>0</v>
      </c>
    </row>
    <row r="246" spans="1:8" x14ac:dyDescent="0.25">
      <c r="A246" s="704">
        <v>5260</v>
      </c>
      <c r="B246" s="1162" t="s">
        <v>273</v>
      </c>
      <c r="C246" s="562">
        <f>ROUND('Subsidiary TB Converter'!C233,0)</f>
        <v>0</v>
      </c>
      <c r="D246" s="562">
        <f>ROUND('Subsidiary TB Converter'!D233,0)</f>
        <v>0</v>
      </c>
      <c r="E246" s="714">
        <f>ROUND('Subsidiary TB Converter'!E233,0)</f>
        <v>0</v>
      </c>
      <c r="F246" s="714">
        <f>ROUND('Subsidiary TB Converter'!F233,0)</f>
        <v>0</v>
      </c>
      <c r="G246" s="661">
        <f t="shared" si="56"/>
        <v>0</v>
      </c>
      <c r="H246" s="661">
        <f t="shared" si="57"/>
        <v>0</v>
      </c>
    </row>
    <row r="247" spans="1:8" x14ac:dyDescent="0.25">
      <c r="A247" s="704">
        <v>5260</v>
      </c>
      <c r="B247" s="1162" t="s">
        <v>273</v>
      </c>
      <c r="C247" s="562">
        <f>ROUND('Subsidiary TB Converter'!C234,0)</f>
        <v>0</v>
      </c>
      <c r="D247" s="562">
        <f>ROUND('Subsidiary TB Converter'!D234,0)</f>
        <v>0</v>
      </c>
      <c r="E247" s="714">
        <f>ROUND('Subsidiary TB Converter'!E234,0)</f>
        <v>0</v>
      </c>
      <c r="F247" s="714">
        <f>ROUND('Subsidiary TB Converter'!F234,0)</f>
        <v>0</v>
      </c>
      <c r="G247" s="661">
        <f t="shared" si="56"/>
        <v>0</v>
      </c>
      <c r="H247" s="661">
        <f t="shared" si="57"/>
        <v>0</v>
      </c>
    </row>
    <row r="248" spans="1:8" x14ac:dyDescent="0.25">
      <c r="A248" s="704"/>
      <c r="B248" s="240"/>
      <c r="C248" s="562"/>
      <c r="D248" s="562"/>
      <c r="E248" s="714"/>
      <c r="F248" s="714"/>
      <c r="G248" s="661"/>
      <c r="H248" s="661"/>
    </row>
    <row r="249" spans="1:8" x14ac:dyDescent="0.25">
      <c r="A249" s="704"/>
      <c r="B249" s="240"/>
      <c r="C249" s="562"/>
      <c r="D249" s="562"/>
      <c r="E249" s="714"/>
      <c r="F249" s="714"/>
      <c r="G249" s="661"/>
      <c r="H249" s="661"/>
    </row>
    <row r="250" spans="1:8" x14ac:dyDescent="0.25">
      <c r="A250" s="704"/>
      <c r="C250" s="562"/>
      <c r="D250" s="562"/>
      <c r="E250" s="712"/>
      <c r="F250" s="712"/>
      <c r="G250" s="509"/>
      <c r="H250" s="509"/>
    </row>
    <row r="251" spans="1:8" ht="13" x14ac:dyDescent="0.3">
      <c r="A251" s="230"/>
      <c r="B251" s="232" t="s">
        <v>274</v>
      </c>
      <c r="C251" s="187"/>
      <c r="D251" s="187"/>
      <c r="E251" s="187"/>
      <c r="F251" s="187"/>
      <c r="G251" s="549"/>
      <c r="H251" s="549"/>
    </row>
    <row r="252" spans="1:8" ht="13" x14ac:dyDescent="0.3">
      <c r="A252" s="704"/>
      <c r="B252" s="561" t="s">
        <v>241</v>
      </c>
      <c r="C252" s="564"/>
      <c r="D252" s="564"/>
      <c r="E252" s="714"/>
      <c r="F252" s="714"/>
      <c r="G252" s="597"/>
      <c r="H252" s="597"/>
    </row>
    <row r="253" spans="1:8" ht="12.75" customHeight="1" x14ac:dyDescent="0.25">
      <c r="A253" s="704">
        <v>5261</v>
      </c>
      <c r="B253" s="60" t="str">
        <f>IFERROR(VLOOKUP($A253,SubsidiaryTBConverter,2,),"Missing")</f>
        <v>Cluster Funds Held at Year End</v>
      </c>
      <c r="C253" s="562">
        <f>ROUND('Subsidiary TB Converter'!C238,0)</f>
        <v>0</v>
      </c>
      <c r="D253" s="562">
        <f>ROUND('Subsidiary TB Converter'!D238,0)</f>
        <v>0</v>
      </c>
      <c r="E253" s="714">
        <f>ROUND('Subsidiary TB Converter'!E238,0)</f>
        <v>0</v>
      </c>
      <c r="F253" s="714">
        <f>ROUND('Subsidiary TB Converter'!F238,0)</f>
        <v>0</v>
      </c>
      <c r="G253" s="661">
        <f t="shared" ref="G253:H253" si="58">ROUND(-C253,0)</f>
        <v>0</v>
      </c>
      <c r="H253" s="661">
        <f t="shared" si="58"/>
        <v>0</v>
      </c>
    </row>
    <row r="254" spans="1:8" s="569" customFormat="1" x14ac:dyDescent="0.25">
      <c r="A254" s="704"/>
      <c r="B254" s="6"/>
      <c r="C254" s="562"/>
      <c r="D254" s="562"/>
      <c r="E254" s="712"/>
      <c r="F254" s="712"/>
      <c r="G254" s="591"/>
      <c r="H254" s="591"/>
    </row>
    <row r="255" spans="1:8" ht="13" x14ac:dyDescent="0.3">
      <c r="A255" s="230"/>
      <c r="B255" s="232" t="s">
        <v>276</v>
      </c>
      <c r="C255" s="187"/>
      <c r="D255" s="187"/>
      <c r="E255" s="187"/>
      <c r="F255" s="187"/>
      <c r="G255" s="549"/>
      <c r="H255" s="549"/>
    </row>
    <row r="256" spans="1:8" ht="13" x14ac:dyDescent="0.3">
      <c r="A256" s="704"/>
      <c r="B256" s="561" t="s">
        <v>277</v>
      </c>
      <c r="C256" s="564"/>
      <c r="D256" s="564"/>
      <c r="E256" s="714"/>
      <c r="F256" s="714"/>
      <c r="G256" s="597"/>
      <c r="H256" s="597"/>
    </row>
    <row r="257" spans="1:8" ht="12.75" customHeight="1" x14ac:dyDescent="0.25">
      <c r="A257" s="704">
        <v>3220</v>
      </c>
      <c r="B257" s="60" t="str">
        <f>IFERROR(VLOOKUP($A257,SubsidiaryTBConverter,2,),"Missing")</f>
        <v>Contribution - F&amp;E</v>
      </c>
      <c r="C257" s="562">
        <f>ROUND('Subsidiary TB Converter'!C242,0)</f>
        <v>0</v>
      </c>
      <c r="D257" s="562">
        <f>ROUND('Subsidiary TB Converter'!D242,0)</f>
        <v>0</v>
      </c>
      <c r="E257" s="714">
        <f>ROUND('Subsidiary TB Converter'!E242,0)</f>
        <v>0</v>
      </c>
      <c r="F257" s="714">
        <f>ROUND('Subsidiary TB Converter'!F242,0)</f>
        <v>0</v>
      </c>
      <c r="G257" s="594">
        <f t="shared" ref="G257:H261" si="59">ROUND(ABS(C257),0)</f>
        <v>0</v>
      </c>
      <c r="H257" s="594">
        <f t="shared" si="59"/>
        <v>0</v>
      </c>
    </row>
    <row r="258" spans="1:8" ht="12.75" customHeight="1" x14ac:dyDescent="0.25">
      <c r="A258" s="719">
        <v>3230</v>
      </c>
      <c r="B258" s="60" t="str">
        <f>IFERROR(VLOOKUP($A258,SubsidiaryTBConverter,2,),"Missing")</f>
        <v>Contribution - Other</v>
      </c>
      <c r="C258" s="148">
        <f>ROUND('Subsidiary TB Converter'!C242,0)</f>
        <v>0</v>
      </c>
      <c r="D258" s="148">
        <f>ROUND('Subsidiary TB Converter'!D242,0)</f>
        <v>0</v>
      </c>
      <c r="E258" s="714">
        <f>ROUND('Subsidiary TB Converter'!E242,0)</f>
        <v>0</v>
      </c>
      <c r="F258" s="714">
        <f>ROUND('Subsidiary TB Converter'!F242,0)</f>
        <v>0</v>
      </c>
      <c r="G258" s="661">
        <f t="shared" si="59"/>
        <v>0</v>
      </c>
      <c r="H258" s="661">
        <f t="shared" si="59"/>
        <v>0</v>
      </c>
    </row>
    <row r="259" spans="1:8" ht="12.75" customHeight="1" x14ac:dyDescent="0.25">
      <c r="A259" s="719">
        <v>3240</v>
      </c>
      <c r="B259" s="60" t="str">
        <f>IFERROR(VLOOKUP($A259,SubsidiaryTBConverter,2,),"Missing")</f>
        <v>Distribution to MOE</v>
      </c>
      <c r="C259" s="148">
        <f>ROUND('Subsidiary TB Converter'!C243,0)</f>
        <v>0</v>
      </c>
      <c r="D259" s="148">
        <f>ROUND('Subsidiary TB Converter'!D243,0)</f>
        <v>0</v>
      </c>
      <c r="E259" s="714">
        <f>ROUND('Subsidiary TB Converter'!E243,0)</f>
        <v>0</v>
      </c>
      <c r="F259" s="714">
        <f>ROUND('Subsidiary TB Converter'!F243,0)</f>
        <v>0</v>
      </c>
      <c r="G259" s="661">
        <f t="shared" ref="G259" si="60">ROUND(ABS(C259),0)</f>
        <v>0</v>
      </c>
      <c r="H259" s="661">
        <f t="shared" ref="H259" si="61">ROUND(ABS(D259),0)</f>
        <v>0</v>
      </c>
    </row>
    <row r="260" spans="1:8" ht="12.75" customHeight="1" x14ac:dyDescent="0.25">
      <c r="A260" s="704">
        <v>3200</v>
      </c>
      <c r="B260" s="60" t="str">
        <f>IFERROR(VLOOKUP($A260,SubsidiaryTBConverter,2,),"Missing")</f>
        <v>Accumulated surplus/(deficit)</v>
      </c>
      <c r="C260" s="562">
        <f>ROUND('Subsidiary TB Converter'!C245,0)</f>
        <v>0</v>
      </c>
      <c r="D260" s="562">
        <f>ROUND('Subsidiary TB Converter'!D245,0)</f>
        <v>0</v>
      </c>
      <c r="E260" s="714">
        <f>ROUND('Subsidiary TB Converter'!E245,0)</f>
        <v>0</v>
      </c>
      <c r="F260" s="714">
        <f>ROUND('Subsidiary TB Converter'!F245,0)</f>
        <v>0</v>
      </c>
      <c r="G260" s="594">
        <f t="shared" si="59"/>
        <v>0</v>
      </c>
      <c r="H260" s="594">
        <f t="shared" si="59"/>
        <v>0</v>
      </c>
    </row>
    <row r="261" spans="1:8" ht="12.75" customHeight="1" x14ac:dyDescent="0.25">
      <c r="A261" s="704">
        <v>3202</v>
      </c>
      <c r="B261" s="60" t="str">
        <f>IFERROR(VLOOKUP($A261,SubsidiaryTBConverter,2,),"Missing")</f>
        <v>Other Equity Reserves</v>
      </c>
      <c r="C261" s="562">
        <f>ROUND('Subsidiary TB Converter'!C246,0)</f>
        <v>0</v>
      </c>
      <c r="D261" s="562">
        <f>ROUND('Subsidiary TB Converter'!D246,0)</f>
        <v>0</v>
      </c>
      <c r="E261" s="714">
        <f>ROUND('Subsidiary TB Converter'!E246,0)</f>
        <v>0</v>
      </c>
      <c r="F261" s="714">
        <f>ROUND('Subsidiary TB Converter'!F246,0)</f>
        <v>0</v>
      </c>
      <c r="G261" s="594">
        <f t="shared" si="59"/>
        <v>0</v>
      </c>
      <c r="H261" s="594">
        <f t="shared" si="59"/>
        <v>0</v>
      </c>
    </row>
    <row r="262" spans="1:8" x14ac:dyDescent="0.25">
      <c r="C262" s="377"/>
      <c r="D262" s="377"/>
      <c r="E262" s="714"/>
      <c r="F262" s="714"/>
      <c r="G262" s="593"/>
      <c r="H262" s="593"/>
    </row>
    <row r="263" spans="1:8" ht="13" x14ac:dyDescent="0.3">
      <c r="B263" s="726" t="s">
        <v>316</v>
      </c>
      <c r="C263" s="727">
        <f>SUBTOTAL(9,C12:C262)</f>
        <v>0</v>
      </c>
      <c r="D263" s="727">
        <f>SUBTOTAL(9,D12:D262)</f>
        <v>0</v>
      </c>
      <c r="E263" s="727">
        <f>SUBTOTAL(9,E12:E262)</f>
        <v>0</v>
      </c>
      <c r="F263" s="727">
        <f>SUBTOTAL(9,F12:F262)</f>
        <v>0</v>
      </c>
      <c r="G263" s="728"/>
      <c r="H263" s="728"/>
    </row>
  </sheetData>
  <mergeCells count="3">
    <mergeCell ref="J3:N3"/>
    <mergeCell ref="G4:H4"/>
    <mergeCell ref="J4:N6"/>
  </mergeCells>
  <conditionalFormatting sqref="C4:G4">
    <cfRule type="containsText" dxfId="24" priority="1" operator="containsText" text="Does Not">
      <formula>NOT(ISERROR(SEARCH("Does Not",C4)))</formula>
    </cfRule>
    <cfRule type="containsText" dxfId="23" priority="2" operator="containsText" text="Balances">
      <formula>NOT(ISERROR(SEARCH("Balances",C4)))</formula>
    </cfRule>
  </conditionalFormatting>
  <printOptions headings="1"/>
  <pageMargins left="0.70866141732283472" right="0.70866141732283472" top="0.74803149606299213" bottom="0.74803149606299213" header="0.31496062992125984" footer="0.31496062992125984"/>
  <pageSetup paperSize="8" scale="96" fitToHeight="3" orientation="portrait" r:id="rId1"/>
  <headerFooter>
    <oddHeader>&amp;C&amp;"Calibri"&amp;10&amp;K000000 [UNCLASSIFIED]&amp;1#_x000D_</oddHeader>
    <oddFooter>&amp;C_x000D_&amp;1#&amp;"Calibri"&amp;10&amp;K000000 [UNCLASSIFIED]</oddFooter>
  </headerFooter>
  <ignoredErrors>
    <ignoredError sqref="E6 G128:H128"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theme="4"/>
    <pageSetUpPr fitToPage="1"/>
  </sheetPr>
  <dimension ref="A1:M260"/>
  <sheetViews>
    <sheetView showGridLines="0" zoomScaleNormal="100" workbookViewId="0">
      <pane ySplit="8" topLeftCell="A9" activePane="bottomLeft" state="frozen"/>
      <selection activeCell="C363" sqref="C361:M369"/>
      <selection pane="bottomLeft" activeCell="A9" sqref="A9"/>
    </sheetView>
  </sheetViews>
  <sheetFormatPr defaultColWidth="8.81640625" defaultRowHeight="12.5" x14ac:dyDescent="0.25"/>
  <cols>
    <col min="1" max="1" width="12.54296875" style="7" customWidth="1"/>
    <col min="2" max="2" width="63.54296875" style="7" bestFit="1" customWidth="1"/>
    <col min="3" max="3" width="67.54296875" style="7" customWidth="1"/>
    <col min="4" max="5" width="19.81640625" style="554" customWidth="1"/>
    <col min="6" max="6" width="36" style="5" hidden="1" customWidth="1"/>
    <col min="7" max="7" width="11" style="5" hidden="1" customWidth="1"/>
    <col min="8" max="10" width="18.54296875" style="5" hidden="1" customWidth="1"/>
    <col min="11" max="11" width="7.54296875" style="5" customWidth="1"/>
    <col min="12" max="12" width="15.54296875" style="5" bestFit="1" customWidth="1"/>
    <col min="13" max="14" width="10.453125" style="5" bestFit="1" customWidth="1"/>
    <col min="15" max="16384" width="8.81640625" style="5"/>
  </cols>
  <sheetData>
    <row r="1" spans="1:10" ht="13" x14ac:dyDescent="0.3">
      <c r="A1" s="194" t="s">
        <v>335</v>
      </c>
      <c r="B1" s="194"/>
      <c r="C1" s="388"/>
      <c r="D1" s="447"/>
      <c r="E1" s="447"/>
    </row>
    <row r="2" spans="1:10" ht="12.75" customHeight="1" x14ac:dyDescent="0.3">
      <c r="I2" s="161">
        <f>FY</f>
        <v>2026</v>
      </c>
      <c r="J2" s="161">
        <f>FY-1</f>
        <v>2025</v>
      </c>
    </row>
    <row r="3" spans="1:10" ht="12.75" customHeight="1" x14ac:dyDescent="0.3">
      <c r="A3" s="1536" t="s">
        <v>336</v>
      </c>
      <c r="B3" s="1536"/>
      <c r="C3" s="1536"/>
      <c r="D3" s="555"/>
      <c r="E3" s="555"/>
      <c r="F3" s="556"/>
      <c r="G3" s="557"/>
      <c r="H3" s="837" t="e">
        <f>IF(SUM(H9:H253)=0,"Balances","Does Not Balance")</f>
        <v>#REF!</v>
      </c>
      <c r="I3" s="161"/>
      <c r="J3" s="161"/>
    </row>
    <row r="4" spans="1:10" ht="27.75" customHeight="1" x14ac:dyDescent="0.3">
      <c r="A4" s="1536"/>
      <c r="B4" s="1536"/>
      <c r="C4" s="1536"/>
      <c r="D4" s="558"/>
      <c r="E4" s="558"/>
      <c r="F4" s="557"/>
      <c r="G4" s="557"/>
      <c r="H4" s="559"/>
      <c r="I4" s="161"/>
      <c r="J4" s="161"/>
    </row>
    <row r="5" spans="1:10" ht="12.75" customHeight="1" x14ac:dyDescent="0.3">
      <c r="A5" s="527" t="s">
        <v>1702</v>
      </c>
      <c r="B5" s="527"/>
      <c r="C5"/>
      <c r="D5" s="1537" t="s">
        <v>337</v>
      </c>
      <c r="E5" s="1537"/>
      <c r="F5" s="8"/>
      <c r="H5" s="161"/>
      <c r="I5" s="161"/>
      <c r="J5" s="161"/>
    </row>
    <row r="6" spans="1:10" ht="12.75" customHeight="1" x14ac:dyDescent="0.3">
      <c r="A6"/>
      <c r="B6"/>
      <c r="C6"/>
      <c r="D6" s="854"/>
      <c r="E6" s="854"/>
      <c r="F6" s="8"/>
      <c r="H6" s="161"/>
      <c r="I6" s="161"/>
      <c r="J6" s="161"/>
    </row>
    <row r="7" spans="1:10" ht="12.75" customHeight="1" x14ac:dyDescent="0.3">
      <c r="A7"/>
      <c r="B7"/>
      <c r="C7"/>
      <c r="D7" s="558">
        <f>SUM(D11:D260)</f>
        <v>0</v>
      </c>
      <c r="E7" s="558">
        <f>SUM(E11:E260)</f>
        <v>0</v>
      </c>
      <c r="F7" s="8"/>
      <c r="H7" s="161"/>
      <c r="I7" s="161"/>
      <c r="J7" s="161"/>
    </row>
    <row r="8" spans="1:10" ht="26" x14ac:dyDescent="0.3">
      <c r="A8" s="1167" t="s">
        <v>150</v>
      </c>
      <c r="B8" s="1167"/>
      <c r="C8" s="1168" t="s">
        <v>338</v>
      </c>
      <c r="D8" s="1169" t="s">
        <v>339</v>
      </c>
      <c r="E8" s="1169" t="s">
        <v>340</v>
      </c>
      <c r="F8" s="1168" t="s">
        <v>121</v>
      </c>
      <c r="G8" s="588"/>
      <c r="H8" s="1167" t="s">
        <v>291</v>
      </c>
      <c r="I8" s="1167" t="s">
        <v>292</v>
      </c>
      <c r="J8" s="1167" t="s">
        <v>291</v>
      </c>
    </row>
    <row r="9" spans="1:10" ht="12.75" customHeight="1" x14ac:dyDescent="0.3">
      <c r="A9" s="188"/>
      <c r="B9" s="203" t="s">
        <v>151</v>
      </c>
      <c r="C9" s="241"/>
      <c r="D9" s="1207"/>
      <c r="E9" s="449"/>
      <c r="F9" s="203" t="s">
        <v>151</v>
      </c>
      <c r="G9" s="1166"/>
      <c r="H9" s="1136"/>
      <c r="I9" s="1136"/>
      <c r="J9" s="1136"/>
    </row>
    <row r="10" spans="1:10" ht="12.75" customHeight="1" x14ac:dyDescent="0.3">
      <c r="A10" s="1165"/>
      <c r="B10" s="232" t="s">
        <v>153</v>
      </c>
      <c r="C10" s="230"/>
      <c r="D10" s="1208"/>
      <c r="E10" s="448"/>
      <c r="F10" s="232" t="s">
        <v>153</v>
      </c>
      <c r="G10" s="186"/>
      <c r="H10" s="391"/>
      <c r="I10" s="391"/>
      <c r="J10" s="391"/>
    </row>
    <row r="11" spans="1:10" ht="12.75" customHeight="1" x14ac:dyDescent="0.3">
      <c r="C11" s="704"/>
      <c r="D11" s="1209"/>
      <c r="F11" s="561" t="s">
        <v>154</v>
      </c>
      <c r="I11" s="79"/>
      <c r="J11" s="79"/>
    </row>
    <row r="12" spans="1:10" ht="12.75" customHeight="1" x14ac:dyDescent="0.25">
      <c r="A12" s="7">
        <v>1120</v>
      </c>
      <c r="B12" s="730" t="str">
        <f>+VLOOKUP(A12,'Sch Parent TB Converter'!$A$16:$B$247,2,0)</f>
        <v>Government Grants - Ministry of Education</v>
      </c>
      <c r="C12" s="704"/>
      <c r="D12" s="1209"/>
      <c r="F12" s="227" t="s">
        <v>341</v>
      </c>
      <c r="H12" s="552">
        <f t="shared" ref="H12:H14" si="0">D12</f>
        <v>0</v>
      </c>
      <c r="I12" s="562"/>
      <c r="J12" s="562"/>
    </row>
    <row r="13" spans="1:10" x14ac:dyDescent="0.25">
      <c r="A13" s="7">
        <v>1160</v>
      </c>
      <c r="B13" s="730" t="str">
        <f>+VLOOKUP(A13,'Sch Parent TB Converter'!$A$16:$B$247,2,0)</f>
        <v>Teachers' Salaries Grants</v>
      </c>
      <c r="C13" s="704"/>
      <c r="D13" s="1209"/>
      <c r="F13" s="227" t="s">
        <v>156</v>
      </c>
      <c r="H13" s="552">
        <f t="shared" si="0"/>
        <v>0</v>
      </c>
      <c r="I13" s="562"/>
      <c r="J13" s="562"/>
    </row>
    <row r="14" spans="1:10" x14ac:dyDescent="0.25">
      <c r="A14" s="7">
        <v>1170</v>
      </c>
      <c r="B14" s="730" t="str">
        <f>+VLOOKUP(A14,'Sch Parent TB Converter'!$A$16:$B$247,2,0)</f>
        <v>Use of Land and Buildings Grants</v>
      </c>
      <c r="C14" s="704"/>
      <c r="D14" s="1209"/>
      <c r="F14" s="227" t="s">
        <v>157</v>
      </c>
      <c r="H14" s="552">
        <f t="shared" si="0"/>
        <v>0</v>
      </c>
      <c r="I14" s="564"/>
      <c r="J14" s="562"/>
    </row>
    <row r="15" spans="1:10" x14ac:dyDescent="0.25">
      <c r="A15" s="7">
        <v>1181</v>
      </c>
      <c r="B15" s="730" t="s">
        <v>124</v>
      </c>
      <c r="C15" s="704"/>
      <c r="D15" s="1209"/>
      <c r="F15" s="227" t="s">
        <v>158</v>
      </c>
      <c r="H15" s="552" t="e">
        <f>#REF!</f>
        <v>#REF!</v>
      </c>
      <c r="I15" s="564"/>
      <c r="J15" s="562"/>
    </row>
    <row r="16" spans="1:10" x14ac:dyDescent="0.25">
      <c r="A16" s="7">
        <v>1130</v>
      </c>
      <c r="B16" s="730" t="str">
        <f>+VLOOKUP(A16,'Sch Parent TB Converter'!$A$16:$B$247,2,0)</f>
        <v>Other Government Grants</v>
      </c>
      <c r="C16" s="704"/>
      <c r="D16" s="1209"/>
      <c r="F16" s="227"/>
      <c r="H16" s="552"/>
      <c r="I16" s="564"/>
      <c r="J16" s="562"/>
    </row>
    <row r="19" spans="1:13" ht="13" x14ac:dyDescent="0.3">
      <c r="A19" s="1165"/>
      <c r="B19" s="232" t="s">
        <v>159</v>
      </c>
      <c r="C19" s="230"/>
      <c r="D19" s="1208"/>
      <c r="E19" s="448"/>
      <c r="F19" s="232" t="s">
        <v>159</v>
      </c>
      <c r="G19" s="186"/>
      <c r="H19" s="445"/>
      <c r="I19" s="187"/>
      <c r="J19" s="711"/>
      <c r="K19" s="1214"/>
    </row>
    <row r="20" spans="1:13" ht="13" x14ac:dyDescent="0.3">
      <c r="B20" s="561" t="s">
        <v>154</v>
      </c>
      <c r="C20" s="704"/>
      <c r="D20" s="1209"/>
      <c r="F20" s="561" t="s">
        <v>154</v>
      </c>
      <c r="H20" s="552"/>
      <c r="I20" s="564"/>
      <c r="J20" s="562"/>
      <c r="K20" s="1214"/>
    </row>
    <row r="21" spans="1:13" x14ac:dyDescent="0.25">
      <c r="A21" s="7">
        <v>1510</v>
      </c>
      <c r="B21" s="730" t="str">
        <f>+VLOOKUP(A21,'Sch Parent TB Converter'!$A$16:$B$247,2,0)</f>
        <v>Fees for Extra Curricular Activities</v>
      </c>
      <c r="C21" s="704"/>
      <c r="D21" s="1209"/>
      <c r="F21" s="94" t="s">
        <v>342</v>
      </c>
      <c r="G21" s="19"/>
      <c r="H21" s="566">
        <f>D21</f>
        <v>0</v>
      </c>
      <c r="I21" s="562"/>
      <c r="J21" s="562"/>
      <c r="K21" s="1214"/>
    </row>
    <row r="22" spans="1:13" ht="13" x14ac:dyDescent="0.3">
      <c r="A22" s="7">
        <v>1520</v>
      </c>
      <c r="B22" s="730" t="str">
        <f>+VLOOKUP(A22,'Sch Parent TB Converter'!$A$16:$B$247,2,0)</f>
        <v>Donations and Bequests</v>
      </c>
      <c r="C22" s="704" t="s">
        <v>343</v>
      </c>
      <c r="D22" s="1209"/>
      <c r="F22" s="227" t="s">
        <v>344</v>
      </c>
      <c r="H22" s="552">
        <f>D22</f>
        <v>0</v>
      </c>
      <c r="I22" s="562"/>
      <c r="J22" s="562"/>
      <c r="K22" s="1215" t="s">
        <v>345</v>
      </c>
    </row>
    <row r="23" spans="1:13" x14ac:dyDescent="0.25">
      <c r="A23" s="7">
        <v>1530</v>
      </c>
      <c r="B23" s="730" t="str">
        <f>+VLOOKUP(A23,'Sch Parent TB Converter'!$A$16:$B$247,2,0)</f>
        <v>Fundraising &amp; Community Grants</v>
      </c>
      <c r="C23" s="704"/>
      <c r="D23" s="1209"/>
      <c r="F23" s="567" t="s">
        <v>163</v>
      </c>
      <c r="H23" s="566">
        <f>D23</f>
        <v>0</v>
      </c>
      <c r="I23" s="564"/>
      <c r="J23" s="564"/>
      <c r="K23" s="1216"/>
    </row>
    <row r="24" spans="1:13" x14ac:dyDescent="0.25">
      <c r="A24" s="7">
        <v>1560</v>
      </c>
      <c r="B24" s="730" t="str">
        <f>+VLOOKUP(A24,'Sch Parent TB Converter'!$A$16:$B$247,2,0)</f>
        <v>Trading</v>
      </c>
      <c r="C24" s="704"/>
      <c r="D24" s="1209"/>
      <c r="F24" s="227" t="s">
        <v>162</v>
      </c>
      <c r="H24" s="566">
        <f t="shared" ref="H24:H33" si="1">D24</f>
        <v>0</v>
      </c>
      <c r="I24" s="564"/>
      <c r="J24" s="564"/>
      <c r="K24" s="1216"/>
    </row>
    <row r="25" spans="1:13" x14ac:dyDescent="0.25">
      <c r="A25" s="7">
        <v>1570</v>
      </c>
      <c r="B25" s="730" t="str">
        <f>+VLOOKUP(A25,'Sch Parent TB Converter'!$A$16:$B$247,2,0)</f>
        <v>Other Revenue</v>
      </c>
      <c r="C25" s="704"/>
      <c r="D25" s="1209"/>
      <c r="F25" s="567" t="s">
        <v>346</v>
      </c>
      <c r="H25" s="566">
        <f t="shared" si="1"/>
        <v>0</v>
      </c>
      <c r="I25" s="1159"/>
      <c r="J25" s="1159"/>
      <c r="K25" s="1217"/>
    </row>
    <row r="26" spans="1:13" x14ac:dyDescent="0.25">
      <c r="A26" s="7">
        <v>1473</v>
      </c>
      <c r="B26" s="730" t="str">
        <f>+VLOOKUP(A26,'Sch Parent TB Converter'!$A$16:$B$247,2,0)</f>
        <v>International Student Fees</v>
      </c>
      <c r="C26" s="704"/>
      <c r="D26" s="1209"/>
      <c r="F26" s="568"/>
      <c r="H26" s="566"/>
      <c r="I26" s="562"/>
      <c r="J26" s="562"/>
      <c r="K26" s="1214"/>
    </row>
    <row r="27" spans="1:13" x14ac:dyDescent="0.25">
      <c r="B27" s="730"/>
      <c r="C27" s="704"/>
      <c r="D27" s="1209"/>
      <c r="F27" s="568"/>
      <c r="H27" s="566"/>
      <c r="I27" s="562"/>
      <c r="J27" s="562"/>
      <c r="K27" s="1214"/>
    </row>
    <row r="28" spans="1:13" x14ac:dyDescent="0.25">
      <c r="B28" s="730"/>
      <c r="C28" s="704"/>
      <c r="D28" s="1209"/>
      <c r="F28" s="568"/>
      <c r="H28" s="566"/>
      <c r="I28" s="562"/>
      <c r="J28" s="562"/>
      <c r="K28" s="1214"/>
    </row>
    <row r="29" spans="1:13" ht="13" x14ac:dyDescent="0.3">
      <c r="B29" s="1160" t="s">
        <v>166</v>
      </c>
      <c r="C29" s="704"/>
      <c r="D29" s="1209"/>
      <c r="F29" s="1160" t="s">
        <v>166</v>
      </c>
      <c r="H29" s="566">
        <f t="shared" si="1"/>
        <v>0</v>
      </c>
      <c r="I29" s="562"/>
      <c r="J29" s="562"/>
      <c r="K29" s="1214"/>
      <c r="M29" s="5" t="str">
        <f>TRIM(F26)</f>
        <v/>
      </c>
    </row>
    <row r="30" spans="1:13" ht="13" x14ac:dyDescent="0.3">
      <c r="A30" s="7">
        <v>2410</v>
      </c>
      <c r="B30" s="730" t="str">
        <f>+VLOOKUP(A30,'Sch Parent TB Converter'!$A$16:$B$247,2,0)</f>
        <v>Extra Curricular Activities Costs</v>
      </c>
      <c r="C30" s="1206"/>
      <c r="D30" s="1209"/>
      <c r="F30" s="227" t="s">
        <v>346</v>
      </c>
      <c r="G30" s="569"/>
      <c r="H30" s="566">
        <f t="shared" si="1"/>
        <v>0</v>
      </c>
      <c r="I30" s="562"/>
      <c r="J30" s="562"/>
      <c r="K30" s="1214"/>
    </row>
    <row r="31" spans="1:13" s="569" customFormat="1" x14ac:dyDescent="0.25">
      <c r="A31" s="7">
        <v>2440</v>
      </c>
      <c r="B31" s="730" t="str">
        <f>+VLOOKUP(A31,'Sch Parent TB Converter'!$A$16:$B$247,2,0)</f>
        <v>Trading</v>
      </c>
      <c r="C31" s="704"/>
      <c r="D31" s="1209"/>
      <c r="E31" s="554"/>
      <c r="F31" s="227" t="s">
        <v>163</v>
      </c>
      <c r="H31" s="566">
        <f t="shared" si="1"/>
        <v>0</v>
      </c>
      <c r="I31" s="562"/>
      <c r="J31" s="562"/>
      <c r="K31" s="1214"/>
      <c r="L31" s="5"/>
      <c r="M31" s="5"/>
    </row>
    <row r="32" spans="1:13" s="569" customFormat="1" x14ac:dyDescent="0.25">
      <c r="A32" s="7">
        <v>2420</v>
      </c>
      <c r="B32" s="730" t="str">
        <f>+VLOOKUP(A32,'Sch Parent TB Converter'!$A$16:$B$247,2,0)</f>
        <v>Fundraising and Community Grant Costs</v>
      </c>
      <c r="C32" s="704"/>
      <c r="D32" s="1209"/>
      <c r="E32" s="554"/>
      <c r="F32" s="227" t="s">
        <v>347</v>
      </c>
      <c r="H32" s="566">
        <f t="shared" si="1"/>
        <v>0</v>
      </c>
      <c r="I32" s="562"/>
      <c r="J32" s="562"/>
      <c r="K32" s="1214"/>
      <c r="L32" s="5"/>
      <c r="M32" s="5"/>
    </row>
    <row r="33" spans="1:8" s="569" customFormat="1" x14ac:dyDescent="0.25">
      <c r="A33" s="7">
        <v>2430</v>
      </c>
      <c r="B33" s="730" t="str">
        <f>+VLOOKUP(A33,'Sch Parent TB Converter'!$A$16:$B$247,2,0)</f>
        <v>Other Locally Raised Funds Expenditure</v>
      </c>
      <c r="C33" s="704"/>
      <c r="D33" s="1209"/>
      <c r="E33" s="554"/>
      <c r="F33" s="227" t="s">
        <v>169</v>
      </c>
      <c r="H33" s="566">
        <f t="shared" si="1"/>
        <v>0</v>
      </c>
    </row>
    <row r="34" spans="1:8" ht="13" x14ac:dyDescent="0.3">
      <c r="A34" s="7">
        <v>2060</v>
      </c>
      <c r="B34" s="730" t="str">
        <f>+VLOOKUP(A34,'Sch Parent TB Converter'!$A$16:$B$247,2,0)</f>
        <v>International Student - Employee Benefits - Salaries</v>
      </c>
      <c r="C34" s="704"/>
      <c r="D34" s="1209"/>
      <c r="F34" s="1" t="s">
        <v>172</v>
      </c>
      <c r="H34" s="566"/>
    </row>
    <row r="35" spans="1:8" ht="13" x14ac:dyDescent="0.3">
      <c r="A35" s="7">
        <v>2062</v>
      </c>
      <c r="B35" s="730" t="str">
        <f>+VLOOKUP(A35,'Sch Parent TB Converter'!$A$16:$B$247,2,0)</f>
        <v>International Student - Other Expenses</v>
      </c>
      <c r="C35" s="704"/>
      <c r="D35" s="1209"/>
      <c r="F35" s="561" t="s">
        <v>154</v>
      </c>
      <c r="H35" s="552"/>
    </row>
    <row r="36" spans="1:8" ht="13" x14ac:dyDescent="0.3">
      <c r="B36" s="730"/>
      <c r="C36" s="704"/>
      <c r="D36" s="1209"/>
      <c r="F36" s="561"/>
      <c r="H36" s="552"/>
    </row>
    <row r="37" spans="1:8" ht="13" x14ac:dyDescent="0.3">
      <c r="B37" s="730"/>
      <c r="C37" s="704"/>
      <c r="D37" s="1209"/>
      <c r="F37" s="561"/>
      <c r="H37" s="552"/>
    </row>
    <row r="38" spans="1:8" ht="13" x14ac:dyDescent="0.3">
      <c r="A38" s="1165"/>
      <c r="B38" s="232" t="s">
        <v>172</v>
      </c>
      <c r="C38" s="230"/>
      <c r="D38" s="1208"/>
      <c r="E38" s="448"/>
      <c r="F38" s="561"/>
      <c r="H38" s="552"/>
    </row>
    <row r="39" spans="1:8" ht="13" x14ac:dyDescent="0.3">
      <c r="B39" s="561" t="s">
        <v>154</v>
      </c>
      <c r="C39" s="704"/>
      <c r="D39" s="1209"/>
      <c r="F39" s="567" t="s">
        <v>173</v>
      </c>
      <c r="H39" s="552">
        <f>D39</f>
        <v>0</v>
      </c>
    </row>
    <row r="40" spans="1:8" x14ac:dyDescent="0.25">
      <c r="A40" s="7">
        <v>1410</v>
      </c>
      <c r="B40" s="730" t="str">
        <f>+VLOOKUP(A40,'Sch Parent TB Converter'!$A$16:$B$247,2,0)</f>
        <v>Hostel Fees</v>
      </c>
      <c r="C40" s="704"/>
      <c r="D40" s="1209"/>
      <c r="F40" s="567" t="s">
        <v>173</v>
      </c>
      <c r="H40" s="552">
        <f>D40</f>
        <v>0</v>
      </c>
    </row>
    <row r="41" spans="1:8" x14ac:dyDescent="0.25">
      <c r="A41" s="7">
        <v>1450</v>
      </c>
      <c r="B41" s="730" t="str">
        <f>+VLOOKUP(A41,'Sch Parent TB Converter'!$A$16:$B$247,2,0)</f>
        <v>Other Revenue</v>
      </c>
      <c r="C41" s="704"/>
      <c r="D41" s="1209"/>
      <c r="F41" s="567" t="s">
        <v>162</v>
      </c>
      <c r="H41" s="552">
        <f>D41</f>
        <v>0</v>
      </c>
    </row>
    <row r="42" spans="1:8" x14ac:dyDescent="0.25">
      <c r="A42" s="7">
        <v>1430</v>
      </c>
      <c r="B42" s="730" t="str">
        <f>+VLOOKUP(A42,'Sch Parent TB Converter'!$A$16:$B$247,2,0)</f>
        <v>Student Contributions</v>
      </c>
      <c r="C42" s="704"/>
      <c r="D42" s="1209"/>
      <c r="F42" s="567" t="s">
        <v>174</v>
      </c>
      <c r="H42" s="552">
        <f>D42</f>
        <v>0</v>
      </c>
    </row>
    <row r="43" spans="1:8" x14ac:dyDescent="0.25">
      <c r="C43" s="704"/>
      <c r="D43" s="1209"/>
      <c r="F43" s="568"/>
      <c r="H43" s="552"/>
    </row>
    <row r="44" spans="1:8" ht="13" x14ac:dyDescent="0.3">
      <c r="C44" s="704"/>
      <c r="D44" s="1209"/>
      <c r="F44" s="561" t="s">
        <v>175</v>
      </c>
      <c r="H44" s="552"/>
    </row>
    <row r="45" spans="1:8" ht="13" x14ac:dyDescent="0.3">
      <c r="B45" s="561" t="s">
        <v>175</v>
      </c>
      <c r="C45" s="704"/>
      <c r="D45" s="1209"/>
      <c r="F45" s="561"/>
      <c r="H45" s="552"/>
    </row>
    <row r="46" spans="1:8" ht="13" x14ac:dyDescent="0.25">
      <c r="A46" s="7">
        <v>2024</v>
      </c>
      <c r="B46" s="730" t="str">
        <f>+VLOOKUP(A46,'Sch Parent TB Converter'!$A$16:$B$247,2,0)</f>
        <v>Other Hostel Expenses</v>
      </c>
      <c r="C46" s="704"/>
      <c r="D46" s="1209"/>
      <c r="F46" s="567" t="s">
        <v>348</v>
      </c>
      <c r="G46" s="571"/>
      <c r="H46" s="572">
        <f t="shared" ref="H46:H47" si="2">D46</f>
        <v>0</v>
      </c>
    </row>
    <row r="47" spans="1:8" x14ac:dyDescent="0.25">
      <c r="A47" s="7">
        <v>2038</v>
      </c>
      <c r="B47" s="730" t="str">
        <f>+VLOOKUP(A47,'Sch Parent TB Converter'!$A$16:$B$247,2,0)</f>
        <v>Employee Benefit - Salaries</v>
      </c>
      <c r="C47" s="704"/>
      <c r="D47" s="1209"/>
      <c r="F47" s="567" t="s">
        <v>177</v>
      </c>
      <c r="H47" s="552">
        <f t="shared" si="2"/>
        <v>0</v>
      </c>
    </row>
    <row r="50" spans="1:8" ht="13" x14ac:dyDescent="0.3">
      <c r="A50" s="1165"/>
      <c r="B50" s="232" t="s">
        <v>178</v>
      </c>
      <c r="C50" s="230"/>
      <c r="D50" s="1208"/>
      <c r="E50" s="448"/>
      <c r="F50" s="232" t="s">
        <v>349</v>
      </c>
      <c r="G50" s="186"/>
      <c r="H50" s="445"/>
    </row>
    <row r="51" spans="1:8" ht="13" x14ac:dyDescent="0.3">
      <c r="B51" s="561" t="s">
        <v>166</v>
      </c>
      <c r="C51" s="704"/>
      <c r="D51" s="1209"/>
      <c r="F51" s="561"/>
      <c r="H51" s="552"/>
    </row>
    <row r="52" spans="1:8" x14ac:dyDescent="0.25">
      <c r="A52" s="7">
        <v>2310</v>
      </c>
      <c r="B52" s="730" t="str">
        <f>+VLOOKUP(A52,'Sch Parent TB Converter'!$A$16:$B$247,2,0)</f>
        <v>Curricular</v>
      </c>
      <c r="C52" s="704"/>
      <c r="D52" s="1209"/>
      <c r="F52" s="227" t="s">
        <v>179</v>
      </c>
      <c r="H52" s="552">
        <f>D52</f>
        <v>0</v>
      </c>
    </row>
    <row r="53" spans="1:8" x14ac:dyDescent="0.25">
      <c r="A53" s="7">
        <v>2325</v>
      </c>
      <c r="B53" s="730" t="str">
        <f>+VLOOKUP(A53,'Sch Parent TB Converter'!$A$16:$B$247,2,0)</f>
        <v>Information and Communication Technology</v>
      </c>
      <c r="C53" s="704"/>
      <c r="D53" s="1209"/>
      <c r="F53" s="227" t="s">
        <v>180</v>
      </c>
      <c r="H53" s="552">
        <f>D53</f>
        <v>0</v>
      </c>
    </row>
    <row r="54" spans="1:8" x14ac:dyDescent="0.25">
      <c r="A54" s="7">
        <v>2360</v>
      </c>
      <c r="B54" s="730" t="str">
        <f>+VLOOKUP(A54,'Sch Parent TB Converter'!$A$16:$B$247,2,0)</f>
        <v>Other Learning Resource Expenses</v>
      </c>
      <c r="C54" s="704"/>
      <c r="D54" s="1209"/>
      <c r="F54" s="227"/>
      <c r="H54" s="552"/>
    </row>
    <row r="55" spans="1:8" s="571" customFormat="1" ht="13" x14ac:dyDescent="0.25">
      <c r="A55" s="7">
        <v>2370</v>
      </c>
      <c r="B55" s="730" t="str">
        <f>+VLOOKUP(A55,'Sch Parent TB Converter'!$A$16:$B$247,2,0)</f>
        <v>Employee Benefits - Salaries</v>
      </c>
      <c r="C55" s="704"/>
      <c r="D55" s="1209"/>
      <c r="E55" s="554"/>
      <c r="F55" s="227" t="s">
        <v>181</v>
      </c>
      <c r="G55" s="5"/>
      <c r="H55" s="552">
        <f>D55</f>
        <v>0</v>
      </c>
    </row>
    <row r="56" spans="1:8" x14ac:dyDescent="0.25">
      <c r="A56" s="7">
        <v>2380</v>
      </c>
      <c r="B56" s="730" t="str">
        <f>+VLOOKUP(A56,'Sch Parent TB Converter'!$A$16:$B$247,2,0)</f>
        <v>Staff Development</v>
      </c>
      <c r="C56" s="704"/>
      <c r="D56" s="1209"/>
      <c r="F56" s="227" t="s">
        <v>182</v>
      </c>
      <c r="H56" s="552">
        <f t="shared" ref="H56:H62" si="3">D56</f>
        <v>0</v>
      </c>
    </row>
    <row r="57" spans="1:8" x14ac:dyDescent="0.25">
      <c r="B57" s="730"/>
      <c r="C57" s="704"/>
      <c r="D57" s="1209"/>
      <c r="F57" s="227"/>
      <c r="H57" s="552"/>
    </row>
    <row r="58" spans="1:8" x14ac:dyDescent="0.25">
      <c r="C58" s="704"/>
      <c r="D58" s="1209"/>
      <c r="H58" s="552"/>
    </row>
    <row r="59" spans="1:8" ht="13" x14ac:dyDescent="0.3">
      <c r="A59" s="1165"/>
      <c r="B59" s="232" t="s">
        <v>184</v>
      </c>
      <c r="C59" s="230"/>
      <c r="D59" s="1208"/>
      <c r="E59" s="448"/>
      <c r="F59" s="232" t="s">
        <v>350</v>
      </c>
      <c r="G59" s="186"/>
      <c r="H59" s="445"/>
    </row>
    <row r="60" spans="1:8" ht="13" x14ac:dyDescent="0.3">
      <c r="B60" s="561" t="s">
        <v>166</v>
      </c>
      <c r="C60" s="704"/>
      <c r="D60" s="1209"/>
      <c r="F60" s="561" t="s">
        <v>166</v>
      </c>
      <c r="H60" s="552"/>
    </row>
    <row r="61" spans="1:8" x14ac:dyDescent="0.25">
      <c r="A61" s="7">
        <v>2120</v>
      </c>
      <c r="B61" s="730" t="str">
        <f>+VLOOKUP(A61,'Sch Parent TB Converter'!$A$16:$B$247,2,0)</f>
        <v>Audit Fee</v>
      </c>
      <c r="C61" s="704"/>
      <c r="D61" s="1209"/>
      <c r="F61" s="227" t="s">
        <v>186</v>
      </c>
      <c r="H61" s="552">
        <f t="shared" si="3"/>
        <v>0</v>
      </c>
    </row>
    <row r="62" spans="1:8" x14ac:dyDescent="0.25">
      <c r="A62" s="7">
        <v>2130</v>
      </c>
      <c r="B62" s="730" t="str">
        <f>+VLOOKUP(A62,'Sch Parent TB Converter'!$A$16:$B$247,2,0)</f>
        <v>Board Fees and Expenses</v>
      </c>
      <c r="C62" s="704"/>
      <c r="D62" s="1209"/>
      <c r="F62" s="227" t="s">
        <v>351</v>
      </c>
      <c r="H62" s="552">
        <f t="shared" si="3"/>
        <v>0</v>
      </c>
    </row>
    <row r="63" spans="1:8" ht="12.75" customHeight="1" x14ac:dyDescent="0.25">
      <c r="A63" s="7">
        <v>2136</v>
      </c>
      <c r="B63" s="730" t="str">
        <f>+VLOOKUP(A63,'Sch Parent TB Converter'!$A$16:$B$247,2,0)</f>
        <v>Intervention Costs</v>
      </c>
      <c r="C63" s="704"/>
      <c r="D63" s="1209"/>
      <c r="F63" s="227" t="s">
        <v>131</v>
      </c>
      <c r="H63" s="552" t="e">
        <f>#REF!</f>
        <v>#REF!</v>
      </c>
    </row>
    <row r="64" spans="1:8" x14ac:dyDescent="0.25">
      <c r="A64" s="7">
        <v>2170</v>
      </c>
      <c r="B64" s="730" t="str">
        <f>+VLOOKUP(A64,'Sch Parent TB Converter'!$A$16:$B$247,2,0)</f>
        <v xml:space="preserve">Operating Lease </v>
      </c>
      <c r="C64" s="704"/>
      <c r="D64" s="1209"/>
      <c r="F64" s="227" t="s">
        <v>188</v>
      </c>
      <c r="H64" s="552" t="e">
        <f>#REF!</f>
        <v>#REF!</v>
      </c>
    </row>
    <row r="65" spans="1:11" x14ac:dyDescent="0.25">
      <c r="A65" s="7">
        <v>2155</v>
      </c>
      <c r="B65" s="730" t="str">
        <f>+VLOOKUP(A65,'Sch Parent TB Converter'!$A$16:$B$247,2,0)</f>
        <v>Legal Fees</v>
      </c>
      <c r="C65" s="704"/>
      <c r="D65" s="1209"/>
      <c r="F65" s="227" t="s">
        <v>189</v>
      </c>
      <c r="H65" s="552">
        <f>D66</f>
        <v>0</v>
      </c>
      <c r="I65" s="562"/>
      <c r="J65" s="562"/>
      <c r="K65" s="1214"/>
    </row>
    <row r="66" spans="1:11" ht="13" x14ac:dyDescent="0.3">
      <c r="A66" s="7">
        <v>2160</v>
      </c>
      <c r="B66" s="730" t="str">
        <f>+VLOOKUP(A66,'Sch Parent TB Converter'!$A$16:$B$247,2,0)</f>
        <v>Other Adminstration Expenses</v>
      </c>
      <c r="C66" s="704" t="s">
        <v>352</v>
      </c>
      <c r="D66" s="1209"/>
      <c r="F66" s="227" t="s">
        <v>256</v>
      </c>
      <c r="H66" s="552">
        <f t="shared" ref="H66" si="4">D68</f>
        <v>0</v>
      </c>
      <c r="I66" s="562"/>
      <c r="J66" s="562"/>
      <c r="K66" s="1218" t="s">
        <v>353</v>
      </c>
    </row>
    <row r="67" spans="1:11" s="571" customFormat="1" ht="13" x14ac:dyDescent="0.25">
      <c r="A67" s="7">
        <v>2180</v>
      </c>
      <c r="B67" s="730" t="str">
        <f>+VLOOKUP(A67,'Sch Parent TB Converter'!$A$16:$B$247,2,0)</f>
        <v>Employee Benefits - Salaries</v>
      </c>
      <c r="C67" s="704"/>
      <c r="D67" s="1209"/>
      <c r="E67" s="554"/>
      <c r="F67" s="227" t="s">
        <v>181</v>
      </c>
      <c r="G67" s="5"/>
      <c r="H67" s="552">
        <f>D69</f>
        <v>0</v>
      </c>
      <c r="I67" s="562"/>
      <c r="J67" s="562"/>
      <c r="K67" s="1214"/>
    </row>
    <row r="68" spans="1:11" s="571" customFormat="1" ht="13" x14ac:dyDescent="0.25">
      <c r="A68" s="7">
        <v>2195</v>
      </c>
      <c r="B68" s="730" t="str">
        <f>+VLOOKUP(A68,'Sch Parent TB Converter'!$A$16:$B$247,2,0)</f>
        <v>Insurance</v>
      </c>
      <c r="C68" s="704"/>
      <c r="D68" s="1209"/>
      <c r="E68" s="554"/>
      <c r="F68" s="227" t="s">
        <v>132</v>
      </c>
      <c r="G68" s="5"/>
      <c r="H68" s="552">
        <f>D72</f>
        <v>0</v>
      </c>
      <c r="I68" s="562"/>
      <c r="J68" s="562"/>
      <c r="K68" s="1214"/>
    </row>
    <row r="69" spans="1:11" s="571" customFormat="1" ht="13" x14ac:dyDescent="0.25">
      <c r="A69" s="7">
        <v>2110</v>
      </c>
      <c r="B69" s="730" t="str">
        <f>+VLOOKUP(A69,'Sch Parent TB Converter'!$A$16:$B$247,2,0)</f>
        <v>Service Providers, Contractors and Consultancy</v>
      </c>
      <c r="C69" s="704"/>
      <c r="D69" s="1209"/>
      <c r="E69" s="554"/>
      <c r="F69" s="227" t="s">
        <v>185</v>
      </c>
      <c r="G69" s="5"/>
      <c r="H69" s="552">
        <f>D73</f>
        <v>0</v>
      </c>
      <c r="I69" s="562"/>
      <c r="J69" s="562"/>
      <c r="K69" s="1214"/>
    </row>
    <row r="70" spans="1:11" s="571" customFormat="1" ht="13" x14ac:dyDescent="0.25">
      <c r="A70" s="74">
        <v>2196</v>
      </c>
      <c r="B70" s="730" t="str">
        <f>+VLOOKUP(A70,'Sch Parent TB Converter'!$A$16:$B$247,2,0)</f>
        <v>Ka Ora, Ka Ako - Healthy School Lunches Programme</v>
      </c>
      <c r="C70" s="704"/>
      <c r="D70" s="1209"/>
      <c r="E70" s="554"/>
      <c r="F70" s="227"/>
      <c r="G70" s="5"/>
      <c r="H70" s="552"/>
      <c r="I70" s="562"/>
      <c r="J70" s="562"/>
      <c r="K70" s="1214"/>
    </row>
    <row r="71" spans="1:11" s="571" customFormat="1" ht="13" x14ac:dyDescent="0.25">
      <c r="A71" s="7"/>
      <c r="B71" s="730"/>
      <c r="C71" s="704"/>
      <c r="D71" s="1209"/>
      <c r="E71" s="554"/>
      <c r="F71" s="227"/>
      <c r="G71" s="5"/>
      <c r="H71" s="552"/>
      <c r="I71" s="562"/>
      <c r="J71" s="562"/>
      <c r="K71" s="1214"/>
    </row>
    <row r="72" spans="1:11" x14ac:dyDescent="0.25">
      <c r="C72" s="704"/>
      <c r="D72" s="1209"/>
      <c r="H72" s="552"/>
      <c r="I72" s="562"/>
      <c r="J72" s="562"/>
      <c r="K72" s="1216"/>
    </row>
    <row r="73" spans="1:11" ht="13" x14ac:dyDescent="0.3">
      <c r="A73" s="1165"/>
      <c r="B73" s="232" t="s">
        <v>191</v>
      </c>
      <c r="C73" s="230"/>
      <c r="D73" s="1208"/>
      <c r="E73" s="448"/>
      <c r="F73" s="232" t="s">
        <v>354</v>
      </c>
      <c r="G73" s="186"/>
      <c r="H73" s="445"/>
      <c r="I73" s="187"/>
      <c r="J73" s="187"/>
      <c r="K73" s="1216"/>
    </row>
    <row r="74" spans="1:11" ht="13" x14ac:dyDescent="0.3">
      <c r="C74" s="704"/>
      <c r="D74" s="1209"/>
      <c r="F74" s="561" t="s">
        <v>154</v>
      </c>
      <c r="H74" s="552"/>
      <c r="I74" s="564"/>
      <c r="J74" s="564"/>
      <c r="K74" s="1216"/>
    </row>
    <row r="75" spans="1:11" x14ac:dyDescent="0.25">
      <c r="A75" s="7">
        <v>1710</v>
      </c>
      <c r="B75" s="730" t="str">
        <f>+VLOOKUP(A75,'Sch Parent TB Converter'!$A$16:$B$247,2,0)</f>
        <v>Gain/Loss on Sale of Assets</v>
      </c>
      <c r="C75" s="704"/>
      <c r="D75" s="1209"/>
      <c r="F75" s="227" t="s">
        <v>355</v>
      </c>
      <c r="H75" s="552">
        <f>D76</f>
        <v>0</v>
      </c>
      <c r="I75" s="564"/>
      <c r="J75" s="564"/>
      <c r="K75" s="1216"/>
    </row>
    <row r="76" spans="1:11" x14ac:dyDescent="0.25">
      <c r="A76" s="7">
        <v>1320</v>
      </c>
      <c r="B76" s="730" t="str">
        <f>+VLOOKUP(A76,'Sch Parent TB Converter'!$A$16:$B$247,2,0)</f>
        <v>Interest Received</v>
      </c>
      <c r="C76" s="704"/>
      <c r="D76" s="1209"/>
      <c r="F76" s="227" t="s">
        <v>192</v>
      </c>
      <c r="H76" s="552"/>
      <c r="I76" s="564"/>
      <c r="J76" s="564"/>
      <c r="K76" s="1216"/>
    </row>
    <row r="77" spans="1:11" x14ac:dyDescent="0.25">
      <c r="A77" s="7">
        <v>1330</v>
      </c>
      <c r="B77" s="730" t="str">
        <f>+VLOOKUP(A77,'Sch Parent TB Converter'!$A$16:$B$247,2,0)</f>
        <v>Other Investment Income</v>
      </c>
      <c r="C77" s="704"/>
      <c r="D77" s="1209"/>
      <c r="F77" s="227" t="s">
        <v>193</v>
      </c>
      <c r="H77" s="552">
        <f>D78</f>
        <v>0</v>
      </c>
      <c r="I77" s="564"/>
      <c r="J77" s="564"/>
      <c r="K77" s="1216"/>
    </row>
    <row r="78" spans="1:11" x14ac:dyDescent="0.25">
      <c r="A78" s="7">
        <v>1720</v>
      </c>
      <c r="B78" s="730" t="str">
        <f>+VLOOKUP(A78,'Sch Parent TB Converter'!$A$16:$B$247,2,0)</f>
        <v>Other Revenue</v>
      </c>
      <c r="C78" s="704"/>
      <c r="D78" s="1209"/>
      <c r="F78" s="227" t="s">
        <v>162</v>
      </c>
      <c r="H78" s="552">
        <f>D79</f>
        <v>0</v>
      </c>
      <c r="I78" s="564"/>
      <c r="J78" s="564"/>
      <c r="K78" s="1216"/>
    </row>
    <row r="79" spans="1:11" x14ac:dyDescent="0.25">
      <c r="A79" s="7">
        <v>1703</v>
      </c>
      <c r="B79" s="730" t="str">
        <f>+VLOOKUP(A79,'Sch Parent TB Converter'!$A$16:$B$247,2,0)</f>
        <v>Use of Land and Buildings Integrated</v>
      </c>
      <c r="C79" s="704"/>
      <c r="D79" s="1209"/>
      <c r="F79" s="227" t="s">
        <v>194</v>
      </c>
      <c r="H79" s="552"/>
      <c r="I79" s="564"/>
      <c r="J79" s="564"/>
      <c r="K79" s="1216"/>
    </row>
    <row r="81" spans="1:8" s="571" customFormat="1" ht="13" x14ac:dyDescent="0.3">
      <c r="A81" s="7"/>
      <c r="B81" s="7"/>
      <c r="C81" s="704"/>
      <c r="D81" s="1209"/>
      <c r="E81" s="554"/>
      <c r="F81" s="561" t="s">
        <v>166</v>
      </c>
      <c r="G81" s="5"/>
      <c r="H81" s="552">
        <f>D82</f>
        <v>0</v>
      </c>
    </row>
    <row r="82" spans="1:8" x14ac:dyDescent="0.25">
      <c r="A82" s="7">
        <v>2090</v>
      </c>
      <c r="B82" s="730" t="str">
        <f>+VLOOKUP(A82,'Sch Parent TB Converter'!$A$16:$B$247,2,0)</f>
        <v>Interest</v>
      </c>
      <c r="C82" s="704"/>
      <c r="D82" s="1209"/>
      <c r="F82" s="227" t="s">
        <v>323</v>
      </c>
      <c r="H82" s="552">
        <f>D83</f>
        <v>0</v>
      </c>
    </row>
    <row r="83" spans="1:8" x14ac:dyDescent="0.25">
      <c r="A83" s="7">
        <v>2084</v>
      </c>
      <c r="B83" s="730" t="str">
        <f>+VLOOKUP(A83,'Sch Parent TB Converter'!$A$16:$B$247,2,0)</f>
        <v>Impairment of PPE</v>
      </c>
      <c r="C83" s="704"/>
      <c r="D83" s="1209"/>
      <c r="F83" s="227" t="s">
        <v>195</v>
      </c>
      <c r="H83" s="552">
        <f>D84</f>
        <v>0</v>
      </c>
    </row>
    <row r="84" spans="1:8" s="569" customFormat="1" x14ac:dyDescent="0.25">
      <c r="A84" s="7">
        <v>2070</v>
      </c>
      <c r="B84" s="730" t="str">
        <f>+VLOOKUP(A84,'Sch Parent TB Converter'!$A$16:$B$247,2,0)</f>
        <v>Loss on Disposal of Assets</v>
      </c>
      <c r="C84" s="704"/>
      <c r="D84" s="1209"/>
      <c r="E84" s="554"/>
      <c r="F84" s="227" t="s">
        <v>196</v>
      </c>
      <c r="G84" s="5"/>
      <c r="H84" s="552"/>
    </row>
    <row r="85" spans="1:8" s="569" customFormat="1" x14ac:dyDescent="0.25">
      <c r="A85" s="7">
        <v>2082</v>
      </c>
      <c r="B85" s="730" t="str">
        <f>+VLOOKUP(A85,'Sch Parent TB Converter'!$A$16:$B$247,2,0)</f>
        <v>Loss on Uncollectable Accounts Receivable</v>
      </c>
      <c r="C85" s="704"/>
      <c r="D85" s="1209"/>
      <c r="E85" s="554"/>
      <c r="F85" s="227" t="s">
        <v>356</v>
      </c>
      <c r="H85" s="570"/>
    </row>
    <row r="86" spans="1:8" s="569" customFormat="1" x14ac:dyDescent="0.25">
      <c r="A86" s="7">
        <v>2086</v>
      </c>
      <c r="B86" s="730" t="str">
        <f>+VLOOKUP(A86,'Sch Parent TB Converter'!$A$16:$B$247,2,0)</f>
        <v>Impairment Loss - Other</v>
      </c>
      <c r="C86" s="704"/>
      <c r="D86" s="1209"/>
      <c r="E86" s="554"/>
      <c r="F86" s="227" t="s">
        <v>198</v>
      </c>
      <c r="H86" s="570">
        <f>D87</f>
        <v>0</v>
      </c>
    </row>
    <row r="87" spans="1:8" s="571" customFormat="1" ht="13" x14ac:dyDescent="0.25">
      <c r="A87" s="7">
        <v>2185</v>
      </c>
      <c r="B87" s="730" t="str">
        <f>+VLOOKUP(A87,'Sch Parent TB Converter'!$A$16:$B$247,2,0)</f>
        <v>Transport Expenditure</v>
      </c>
      <c r="C87" s="704"/>
      <c r="D87" s="1209"/>
      <c r="E87" s="554"/>
      <c r="F87" s="227" t="s">
        <v>199</v>
      </c>
      <c r="G87" s="569"/>
      <c r="H87" s="570"/>
    </row>
    <row r="88" spans="1:8" s="571" customFormat="1" ht="13" x14ac:dyDescent="0.25">
      <c r="A88" s="7">
        <v>2840</v>
      </c>
      <c r="B88" s="730" t="str">
        <f t="shared" ref="B88" si="5">IFERROR(VLOOKUP($A88,SubsidiaryTBConverter,2,),"Missing")</f>
        <v>Revaluation of equity investments</v>
      </c>
      <c r="C88" s="704"/>
      <c r="D88" s="1209"/>
      <c r="E88" s="554"/>
      <c r="F88" s="227"/>
      <c r="G88" s="569"/>
      <c r="H88" s="570"/>
    </row>
    <row r="89" spans="1:8" x14ac:dyDescent="0.25">
      <c r="C89" s="704"/>
      <c r="D89" s="1209"/>
      <c r="H89" s="552"/>
    </row>
    <row r="90" spans="1:8" ht="13" x14ac:dyDescent="0.3">
      <c r="A90" s="1165"/>
      <c r="B90" s="232" t="s">
        <v>201</v>
      </c>
      <c r="C90" s="230"/>
      <c r="D90" s="1208"/>
      <c r="E90" s="448"/>
      <c r="F90" s="232" t="s">
        <v>357</v>
      </c>
      <c r="G90" s="186"/>
      <c r="H90" s="445"/>
    </row>
    <row r="91" spans="1:8" s="571" customFormat="1" ht="13" x14ac:dyDescent="0.3">
      <c r="A91" s="7"/>
      <c r="B91" s="7"/>
      <c r="C91" s="704"/>
      <c r="D91" s="1209"/>
      <c r="E91" s="554"/>
      <c r="F91" s="561" t="s">
        <v>166</v>
      </c>
      <c r="G91" s="5"/>
      <c r="H91" s="552"/>
    </row>
    <row r="92" spans="1:8" ht="12.75" customHeight="1" x14ac:dyDescent="0.25">
      <c r="A92" s="7">
        <v>2520</v>
      </c>
      <c r="B92" s="730" t="str">
        <f>+VLOOKUP(A92,'Sch Parent TB Converter'!$A$16:$B$247,2,0)</f>
        <v>Consultancy and Contract Services</v>
      </c>
      <c r="C92" s="704"/>
      <c r="D92" s="1209"/>
      <c r="F92" s="227" t="s">
        <v>202</v>
      </c>
      <c r="H92" s="552">
        <f t="shared" ref="H92:H98" si="6">D92</f>
        <v>0</v>
      </c>
    </row>
    <row r="93" spans="1:8" x14ac:dyDescent="0.25">
      <c r="A93" s="7">
        <v>2530</v>
      </c>
      <c r="B93" s="730" t="str">
        <f>+VLOOKUP(A93,'Sch Parent TB Converter'!$A$16:$B$247,2,0)</f>
        <v>Cyclical Maintenance</v>
      </c>
      <c r="C93" s="704"/>
      <c r="D93" s="1209"/>
      <c r="F93" s="227" t="s">
        <v>324</v>
      </c>
      <c r="H93" s="552">
        <f t="shared" si="6"/>
        <v>0</v>
      </c>
    </row>
    <row r="94" spans="1:8" x14ac:dyDescent="0.25">
      <c r="A94" s="7">
        <v>2550</v>
      </c>
      <c r="B94" s="730" t="str">
        <f>+VLOOKUP(A94,'Sch Parent TB Converter'!$A$16:$B$247,2,0)</f>
        <v>Heat, Light and Water</v>
      </c>
      <c r="C94" s="704"/>
      <c r="D94" s="1209"/>
      <c r="F94" s="227" t="s">
        <v>203</v>
      </c>
      <c r="H94" s="552">
        <f t="shared" si="6"/>
        <v>0</v>
      </c>
    </row>
    <row r="95" spans="1:8" x14ac:dyDescent="0.25">
      <c r="A95" s="7">
        <v>2575</v>
      </c>
      <c r="B95" s="730" t="str">
        <f>+VLOOKUP(A95,'Sch Parent TB Converter'!$A$16:$B$247,2,0)</f>
        <v>Rates</v>
      </c>
      <c r="C95" s="704"/>
      <c r="D95" s="1209"/>
      <c r="F95" s="227" t="s">
        <v>135</v>
      </c>
      <c r="H95" s="552">
        <f t="shared" si="6"/>
        <v>0</v>
      </c>
    </row>
    <row r="96" spans="1:8" x14ac:dyDescent="0.25">
      <c r="A96" s="7">
        <v>2580</v>
      </c>
      <c r="B96" s="730" t="str">
        <f>+VLOOKUP(A96,'Sch Parent TB Converter'!$A$16:$B$247,2,0)</f>
        <v>Repairs and Maintenance</v>
      </c>
      <c r="C96" s="704"/>
      <c r="D96" s="1209"/>
      <c r="F96" s="227" t="s">
        <v>204</v>
      </c>
      <c r="H96" s="552">
        <f t="shared" si="6"/>
        <v>0</v>
      </c>
    </row>
    <row r="97" spans="1:8" x14ac:dyDescent="0.25">
      <c r="A97" s="7">
        <v>2585</v>
      </c>
      <c r="B97" s="730" t="str">
        <f>+VLOOKUP(A97,'Sch Parent TB Converter'!$A$16:$B$247,2,0)</f>
        <v>Use of Land and Buildings</v>
      </c>
      <c r="C97" s="704"/>
      <c r="D97" s="1209"/>
      <c r="F97" s="227" t="s">
        <v>136</v>
      </c>
      <c r="H97" s="552">
        <f t="shared" si="6"/>
        <v>0</v>
      </c>
    </row>
    <row r="98" spans="1:8" x14ac:dyDescent="0.25">
      <c r="A98" s="7">
        <v>2570</v>
      </c>
      <c r="B98" s="730" t="str">
        <f>+VLOOKUP(A98,'Sch Parent TB Converter'!$A$16:$B$247,2,0)</f>
        <v>Employee Benefits - Salaries</v>
      </c>
      <c r="C98" s="704"/>
      <c r="D98" s="1209"/>
      <c r="F98" s="227" t="s">
        <v>181</v>
      </c>
      <c r="H98" s="552">
        <f t="shared" si="6"/>
        <v>0</v>
      </c>
    </row>
    <row r="99" spans="1:8" x14ac:dyDescent="0.25">
      <c r="A99" s="7">
        <v>2560</v>
      </c>
      <c r="B99" s="730" t="str">
        <f>+VLOOKUP(A99,'Sch Parent TB Converter'!$A$16:$B$247,2,0)</f>
        <v>Other Property Expenses</v>
      </c>
      <c r="C99" s="704"/>
      <c r="D99" s="1209"/>
      <c r="F99" s="227"/>
      <c r="H99" s="552"/>
    </row>
    <row r="100" spans="1:8" x14ac:dyDescent="0.25">
      <c r="C100" s="704"/>
      <c r="D100" s="1209"/>
      <c r="H100" s="552"/>
    </row>
    <row r="101" spans="1:8" ht="13" x14ac:dyDescent="0.3">
      <c r="A101" s="1165"/>
      <c r="B101" s="232" t="s">
        <v>206</v>
      </c>
      <c r="C101" s="230"/>
      <c r="D101" s="1208"/>
      <c r="E101" s="448"/>
      <c r="F101" s="232" t="s">
        <v>358</v>
      </c>
      <c r="G101" s="186"/>
      <c r="H101" s="445"/>
    </row>
    <row r="102" spans="1:8" ht="13" x14ac:dyDescent="0.3">
      <c r="B102" s="561" t="s">
        <v>166</v>
      </c>
      <c r="C102" s="704"/>
      <c r="D102" s="1209"/>
      <c r="F102" s="561" t="s">
        <v>166</v>
      </c>
      <c r="H102" s="552"/>
    </row>
    <row r="103" spans="1:8" x14ac:dyDescent="0.25">
      <c r="A103" s="7">
        <v>2210</v>
      </c>
      <c r="B103" s="730" t="str">
        <f>+VLOOKUP(A103,'Sch Parent TB Converter'!$A$16:$B$247,2,0)</f>
        <v xml:space="preserve">Buildings - School </v>
      </c>
      <c r="C103" s="704"/>
      <c r="D103" s="1209"/>
      <c r="F103" s="227" t="s">
        <v>207</v>
      </c>
      <c r="H103" s="552">
        <f t="shared" ref="H103:H112" si="7">D103</f>
        <v>0</v>
      </c>
    </row>
    <row r="104" spans="1:8" x14ac:dyDescent="0.25">
      <c r="A104" s="7">
        <v>2215</v>
      </c>
      <c r="B104" s="730" t="str">
        <f>+VLOOKUP(A104,'Sch Parent TB Converter'!$A$16:$B$247,2,0)</f>
        <v>Building Improvements - Crown</v>
      </c>
      <c r="C104" s="704"/>
      <c r="D104" s="1209"/>
      <c r="F104" s="227" t="s">
        <v>208</v>
      </c>
      <c r="H104" s="552">
        <f t="shared" si="7"/>
        <v>0</v>
      </c>
    </row>
    <row r="105" spans="1:8" x14ac:dyDescent="0.25">
      <c r="A105" s="7">
        <v>2216</v>
      </c>
      <c r="B105" s="730" t="str">
        <f>+VLOOKUP(A105,'Sch Parent TB Converter'!$A$16:$B$247,2,0)</f>
        <v>Hostel</v>
      </c>
      <c r="C105" s="704"/>
      <c r="D105" s="1209"/>
      <c r="F105" s="227"/>
      <c r="H105" s="552"/>
    </row>
    <row r="106" spans="1:8" x14ac:dyDescent="0.25">
      <c r="A106" s="7">
        <v>2230</v>
      </c>
      <c r="B106" s="730" t="str">
        <f>+VLOOKUP(A106,'Sch Parent TB Converter'!$A$16:$B$247,2,0)</f>
        <v>Furniture and Equipment</v>
      </c>
      <c r="C106" s="704"/>
      <c r="D106" s="1209"/>
      <c r="F106" s="227" t="s">
        <v>210</v>
      </c>
      <c r="H106" s="552">
        <f t="shared" si="7"/>
        <v>0</v>
      </c>
    </row>
    <row r="107" spans="1:8" x14ac:dyDescent="0.25">
      <c r="A107" s="7">
        <v>2220</v>
      </c>
      <c r="B107" s="730" t="s">
        <v>180</v>
      </c>
      <c r="C107" s="704"/>
      <c r="D107" s="1209"/>
      <c r="F107" s="227" t="s">
        <v>180</v>
      </c>
      <c r="H107" s="552">
        <f t="shared" si="7"/>
        <v>0</v>
      </c>
    </row>
    <row r="108" spans="1:8" x14ac:dyDescent="0.25">
      <c r="A108" s="7">
        <v>2280</v>
      </c>
      <c r="B108" s="730" t="s">
        <v>211</v>
      </c>
      <c r="C108" s="704"/>
      <c r="D108" s="1209"/>
      <c r="F108" s="227"/>
      <c r="H108" s="552"/>
    </row>
    <row r="109" spans="1:8" x14ac:dyDescent="0.25">
      <c r="A109" s="7">
        <v>2255</v>
      </c>
      <c r="B109" s="730" t="str">
        <f>+VLOOKUP(A109,'Sch Parent TB Converter'!$A$16:$B$247,2,0)</f>
        <v>Motor Vehicles</v>
      </c>
      <c r="C109" s="704"/>
      <c r="D109" s="1209"/>
      <c r="F109" s="227" t="s">
        <v>141</v>
      </c>
      <c r="H109" s="552">
        <f t="shared" si="7"/>
        <v>0</v>
      </c>
    </row>
    <row r="110" spans="1:8" x14ac:dyDescent="0.25">
      <c r="A110" s="7">
        <v>2253</v>
      </c>
      <c r="B110" s="730" t="str">
        <f>+VLOOKUP(A110,'Sch Parent TB Converter'!$A$16:$B$247,2,0)</f>
        <v>Textbooks</v>
      </c>
      <c r="C110" s="704"/>
      <c r="D110" s="1209"/>
      <c r="F110" s="227" t="s">
        <v>142</v>
      </c>
      <c r="H110" s="552">
        <f t="shared" si="7"/>
        <v>0</v>
      </c>
    </row>
    <row r="111" spans="1:8" x14ac:dyDescent="0.25">
      <c r="A111" s="7">
        <v>2256</v>
      </c>
      <c r="B111" s="730" t="str">
        <f>+VLOOKUP(A111,'Sch Parent TB Converter'!$A$16:$B$247,2,0)</f>
        <v>Leased Assets</v>
      </c>
      <c r="C111" s="704"/>
      <c r="D111" s="1209"/>
      <c r="F111" s="227" t="s">
        <v>140</v>
      </c>
      <c r="H111" s="552">
        <f t="shared" si="7"/>
        <v>0</v>
      </c>
    </row>
    <row r="112" spans="1:8" s="571" customFormat="1" ht="12.75" customHeight="1" x14ac:dyDescent="0.25">
      <c r="A112" s="7">
        <v>2250</v>
      </c>
      <c r="B112" s="730" t="str">
        <f>+VLOOKUP(A112,'Sch Parent TB Converter'!$A$16:$B$247,2,0)</f>
        <v>Library Resources</v>
      </c>
      <c r="C112" s="704"/>
      <c r="D112" s="1209"/>
      <c r="E112" s="554"/>
      <c r="F112" s="227" t="s">
        <v>139</v>
      </c>
      <c r="G112" s="5"/>
      <c r="H112" s="552">
        <f t="shared" si="7"/>
        <v>0</v>
      </c>
    </row>
    <row r="115" spans="1:11" ht="13" x14ac:dyDescent="0.25">
      <c r="A115" s="188"/>
      <c r="B115" s="237" t="s">
        <v>11</v>
      </c>
      <c r="C115" s="231"/>
      <c r="D115" s="1210"/>
      <c r="E115" s="449"/>
      <c r="F115" s="237" t="s">
        <v>11</v>
      </c>
      <c r="G115" s="189"/>
      <c r="H115" s="446"/>
      <c r="I115" s="190"/>
      <c r="J115" s="190"/>
      <c r="K115" s="1216"/>
    </row>
    <row r="116" spans="1:11" ht="13" x14ac:dyDescent="0.3">
      <c r="A116" s="1165"/>
      <c r="B116" s="232" t="s">
        <v>212</v>
      </c>
      <c r="C116" s="230"/>
      <c r="D116" s="1208"/>
      <c r="E116" s="448"/>
      <c r="F116" s="232" t="s">
        <v>359</v>
      </c>
      <c r="G116" s="186"/>
      <c r="H116" s="445"/>
      <c r="I116" s="187"/>
      <c r="J116" s="187"/>
      <c r="K116" s="1216"/>
    </row>
    <row r="117" spans="1:11" ht="13" x14ac:dyDescent="0.3">
      <c r="B117" s="561" t="s">
        <v>213</v>
      </c>
      <c r="C117" s="704"/>
      <c r="D117" s="1209"/>
      <c r="F117" s="561" t="s">
        <v>213</v>
      </c>
      <c r="H117" s="552"/>
      <c r="I117" s="564"/>
      <c r="J117" s="564"/>
      <c r="K117" s="1219"/>
    </row>
    <row r="118" spans="1:11" x14ac:dyDescent="0.25">
      <c r="A118" s="7">
        <v>5109</v>
      </c>
      <c r="B118" s="730" t="str">
        <f>+VLOOKUP(A118,'Sch Parent TB Converter'!$A$16:$B$247,2,0)</f>
        <v>Bank Accounts</v>
      </c>
      <c r="C118" s="704"/>
      <c r="D118" s="1209"/>
      <c r="F118" s="227" t="s">
        <v>360</v>
      </c>
      <c r="H118" s="552">
        <f>D118</f>
        <v>0</v>
      </c>
      <c r="I118" s="575"/>
      <c r="J118" s="575"/>
      <c r="K118" s="1219"/>
    </row>
    <row r="119" spans="1:11" ht="12.75" customHeight="1" x14ac:dyDescent="0.25">
      <c r="A119" s="7">
        <v>5120</v>
      </c>
      <c r="B119" s="730" t="str">
        <f>+VLOOKUP(A119,'Sch Parent TB Converter'!$A$16:$B$247,2,0)</f>
        <v>Short-term Bank Deposits with a Maturity of Three Months or Less</v>
      </c>
      <c r="C119" s="704"/>
      <c r="D119" s="1209"/>
      <c r="F119" s="227" t="s">
        <v>215</v>
      </c>
      <c r="H119" s="552">
        <f>D119</f>
        <v>0</v>
      </c>
      <c r="I119" s="575"/>
      <c r="J119" s="575"/>
      <c r="K119" s="1216"/>
    </row>
    <row r="120" spans="1:11" ht="12.75" customHeight="1" x14ac:dyDescent="0.25">
      <c r="A120" s="7">
        <v>5210</v>
      </c>
      <c r="B120" s="730" t="str">
        <f>+VLOOKUP(A120,'Sch Parent TB Converter'!$A$16:$B$247,2,0)</f>
        <v>Bank Overdraft</v>
      </c>
      <c r="C120" s="704"/>
      <c r="D120" s="1209"/>
      <c r="F120" s="227" t="s">
        <v>216</v>
      </c>
      <c r="H120" s="552">
        <f>D120</f>
        <v>0</v>
      </c>
      <c r="I120" s="564"/>
      <c r="J120" s="564"/>
      <c r="K120" s="1216"/>
    </row>
    <row r="121" spans="1:11" ht="12.75" customHeight="1" x14ac:dyDescent="0.25">
      <c r="B121" s="730"/>
      <c r="C121" s="704"/>
      <c r="D121" s="1209"/>
      <c r="F121" s="227"/>
      <c r="H121" s="552"/>
      <c r="I121" s="564"/>
      <c r="J121" s="564"/>
      <c r="K121" s="1216"/>
    </row>
    <row r="122" spans="1:11" x14ac:dyDescent="0.25">
      <c r="C122" s="704"/>
      <c r="D122" s="1209"/>
      <c r="H122" s="552"/>
      <c r="I122" s="564"/>
      <c r="J122" s="564"/>
      <c r="K122" s="1216"/>
    </row>
    <row r="123" spans="1:11" ht="12.75" customHeight="1" x14ac:dyDescent="0.3">
      <c r="A123" s="1165"/>
      <c r="B123" s="232" t="s">
        <v>217</v>
      </c>
      <c r="C123" s="230"/>
      <c r="D123" s="1208"/>
      <c r="E123" s="448"/>
      <c r="F123" s="232" t="s">
        <v>361</v>
      </c>
      <c r="G123" s="186"/>
      <c r="H123" s="445"/>
      <c r="I123" s="187"/>
      <c r="J123" s="187"/>
      <c r="K123" s="1216"/>
    </row>
    <row r="124" spans="1:11" ht="14.25" customHeight="1" x14ac:dyDescent="0.3">
      <c r="C124" s="704"/>
      <c r="D124" s="1209"/>
      <c r="F124" s="561" t="s">
        <v>213</v>
      </c>
      <c r="H124" s="552"/>
      <c r="I124" s="564"/>
      <c r="J124" s="564"/>
      <c r="K124" s="1216"/>
    </row>
    <row r="125" spans="1:11" ht="14.25" customHeight="1" x14ac:dyDescent="0.3">
      <c r="A125" s="7">
        <v>5129</v>
      </c>
      <c r="B125" s="730" t="str">
        <f>+VLOOKUP(A125,'Sch Parent TB Converter'!$A$16:$B$247,2,0)</f>
        <v>Receivables</v>
      </c>
      <c r="C125" s="704"/>
      <c r="D125" s="1209"/>
      <c r="F125" s="227" t="s">
        <v>218</v>
      </c>
      <c r="H125" s="552">
        <f t="shared" ref="H125:H163" si="8">D125</f>
        <v>0</v>
      </c>
      <c r="I125" s="575"/>
      <c r="J125" s="564"/>
      <c r="K125" s="1218" t="s">
        <v>362</v>
      </c>
    </row>
    <row r="126" spans="1:11" x14ac:dyDescent="0.25">
      <c r="A126" s="7">
        <v>5130</v>
      </c>
      <c r="B126" s="730" t="str">
        <f>+VLOOKUP(A126,'Sch Parent TB Converter'!$A$16:$B$247,2,0)</f>
        <v>Receivables from the Ministry of Education</v>
      </c>
      <c r="C126" s="704"/>
      <c r="D126" s="1209"/>
      <c r="F126" s="227" t="s">
        <v>219</v>
      </c>
      <c r="H126" s="552">
        <f t="shared" si="8"/>
        <v>0</v>
      </c>
      <c r="I126" s="575"/>
      <c r="J126" s="564"/>
      <c r="K126" s="1216"/>
    </row>
    <row r="127" spans="1:11" x14ac:dyDescent="0.25">
      <c r="A127" s="7">
        <v>5138</v>
      </c>
      <c r="B127" s="730" t="str">
        <f>+VLOOKUP(A127,'Sch Parent TB Converter'!$A$16:$B$247,2,0)</f>
        <v>Loss on Uncollectable Accounts Receivable</v>
      </c>
      <c r="C127" s="704"/>
      <c r="D127" s="1209"/>
      <c r="F127" s="227" t="s">
        <v>363</v>
      </c>
      <c r="H127" s="552">
        <f t="shared" si="8"/>
        <v>0</v>
      </c>
      <c r="I127" s="564"/>
      <c r="J127" s="564"/>
      <c r="K127" s="1216"/>
    </row>
    <row r="128" spans="1:11" x14ac:dyDescent="0.25">
      <c r="A128" s="7">
        <v>5132</v>
      </c>
      <c r="B128" s="730" t="str">
        <f>+VLOOKUP(A128,'Sch Parent TB Converter'!$A$16:$B$247,2,0)</f>
        <v>Interest Receivable</v>
      </c>
      <c r="C128" s="704"/>
      <c r="D128" s="1209"/>
      <c r="F128" s="227" t="s">
        <v>220</v>
      </c>
      <c r="H128" s="552">
        <f t="shared" si="8"/>
        <v>0</v>
      </c>
      <c r="I128" s="575"/>
      <c r="J128" s="564"/>
      <c r="K128" s="1216"/>
    </row>
    <row r="129" spans="1:8" x14ac:dyDescent="0.25">
      <c r="A129" s="7">
        <v>5133</v>
      </c>
      <c r="B129" s="730" t="str">
        <f>+VLOOKUP(A129,'Sch Parent TB Converter'!$A$16:$B$247,2,0)</f>
        <v>Banking Staffing Underuse</v>
      </c>
      <c r="C129" s="704"/>
      <c r="D129" s="1209"/>
      <c r="F129" s="227" t="s">
        <v>221</v>
      </c>
      <c r="H129" s="552"/>
    </row>
    <row r="130" spans="1:8" x14ac:dyDescent="0.25">
      <c r="A130" s="7">
        <v>5134</v>
      </c>
      <c r="B130" s="730" t="str">
        <f>+VLOOKUP(A130,'Sch Parent TB Converter'!$A$16:$B$247,2,0)</f>
        <v>Teacher Salaries Grant Receivable</v>
      </c>
      <c r="C130" s="704"/>
      <c r="D130" s="1209"/>
      <c r="F130" s="227" t="s">
        <v>222</v>
      </c>
      <c r="H130" s="552">
        <f t="shared" si="8"/>
        <v>0</v>
      </c>
    </row>
    <row r="131" spans="1:8" x14ac:dyDescent="0.25">
      <c r="B131" s="730"/>
      <c r="C131" s="704"/>
      <c r="D131" s="1209"/>
      <c r="F131" s="227"/>
      <c r="H131" s="552"/>
    </row>
    <row r="132" spans="1:8" x14ac:dyDescent="0.25">
      <c r="C132" s="704"/>
      <c r="D132" s="1209"/>
      <c r="H132" s="552"/>
    </row>
    <row r="133" spans="1:8" ht="12.75" customHeight="1" x14ac:dyDescent="0.3">
      <c r="A133" s="1165"/>
      <c r="B133" s="232" t="s">
        <v>223</v>
      </c>
      <c r="C133" s="230"/>
      <c r="D133" s="1208"/>
      <c r="E133" s="448"/>
      <c r="F133" s="232" t="s">
        <v>364</v>
      </c>
      <c r="G133" s="186"/>
      <c r="H133" s="445"/>
    </row>
    <row r="134" spans="1:8" ht="13" x14ac:dyDescent="0.3">
      <c r="C134" s="704"/>
      <c r="D134" s="1209"/>
      <c r="F134" s="561" t="s">
        <v>213</v>
      </c>
      <c r="H134" s="552"/>
    </row>
    <row r="135" spans="1:8" ht="12" customHeight="1" x14ac:dyDescent="0.25">
      <c r="A135" s="7">
        <v>5137</v>
      </c>
      <c r="B135" s="730" t="str">
        <f>+VLOOKUP(A135,'Sch Parent TB Converter'!$A$16:$B$247,2,0)</f>
        <v>Prepayments</v>
      </c>
      <c r="C135" s="704"/>
      <c r="D135" s="1209"/>
      <c r="F135" s="227" t="s">
        <v>224</v>
      </c>
      <c r="H135" s="552">
        <f t="shared" si="8"/>
        <v>0</v>
      </c>
    </row>
    <row r="136" spans="1:8" ht="12" customHeight="1" x14ac:dyDescent="0.25">
      <c r="A136" s="7">
        <v>5135</v>
      </c>
      <c r="B136" s="730" t="str">
        <f>+VLOOKUP(A136,'Sch Parent TB Converter'!$A$16:$B$247,2,0)</f>
        <v>GST Receivable</v>
      </c>
      <c r="C136" s="704"/>
      <c r="D136" s="1209"/>
      <c r="F136" s="227" t="s">
        <v>225</v>
      </c>
      <c r="H136" s="552">
        <f t="shared" si="8"/>
        <v>0</v>
      </c>
    </row>
    <row r="137" spans="1:8" ht="12" customHeight="1" x14ac:dyDescent="0.25">
      <c r="B137" s="730"/>
      <c r="C137" s="704"/>
      <c r="D137" s="1209"/>
      <c r="F137" s="227"/>
      <c r="H137" s="552"/>
    </row>
    <row r="138" spans="1:8" x14ac:dyDescent="0.25">
      <c r="C138" s="704"/>
      <c r="D138" s="1209"/>
      <c r="H138" s="552"/>
    </row>
    <row r="139" spans="1:8" ht="12" customHeight="1" x14ac:dyDescent="0.3">
      <c r="A139" s="1165"/>
      <c r="B139" s="232" t="s">
        <v>226</v>
      </c>
      <c r="C139" s="230"/>
      <c r="D139" s="1208"/>
      <c r="E139" s="448"/>
      <c r="F139" s="232" t="s">
        <v>365</v>
      </c>
      <c r="G139" s="186"/>
      <c r="H139" s="445"/>
    </row>
    <row r="140" spans="1:8" s="571" customFormat="1" ht="14.25" customHeight="1" x14ac:dyDescent="0.3">
      <c r="A140" s="7"/>
      <c r="B140" s="7"/>
      <c r="C140" s="704"/>
      <c r="D140" s="1209"/>
      <c r="E140" s="554"/>
      <c r="F140" s="561" t="s">
        <v>213</v>
      </c>
      <c r="G140" s="5"/>
      <c r="H140" s="552"/>
    </row>
    <row r="141" spans="1:8" s="571" customFormat="1" ht="14.25" customHeight="1" x14ac:dyDescent="0.25">
      <c r="A141" s="7">
        <v>5142</v>
      </c>
      <c r="B141" s="730" t="str">
        <f>+VLOOKUP(A141,'Sch Parent TB Converter'!$A$16:$B$247,2,0)</f>
        <v xml:space="preserve">Stationery </v>
      </c>
      <c r="C141" s="704"/>
      <c r="D141" s="1209"/>
      <c r="E141" s="554"/>
      <c r="F141" s="227" t="s">
        <v>227</v>
      </c>
      <c r="G141" s="5"/>
      <c r="H141" s="552">
        <f t="shared" si="8"/>
        <v>0</v>
      </c>
    </row>
    <row r="142" spans="1:8" ht="12.75" customHeight="1" x14ac:dyDescent="0.25">
      <c r="A142" s="7">
        <v>5144</v>
      </c>
      <c r="B142" s="730" t="str">
        <f>+VLOOKUP(A142,'Sch Parent TB Converter'!$A$16:$B$247,2,0)</f>
        <v>School Uniforms</v>
      </c>
      <c r="C142" s="704"/>
      <c r="D142" s="1209"/>
      <c r="F142" s="227" t="s">
        <v>228</v>
      </c>
      <c r="H142" s="552">
        <f t="shared" si="8"/>
        <v>0</v>
      </c>
    </row>
    <row r="143" spans="1:8" ht="12.75" customHeight="1" x14ac:dyDescent="0.25">
      <c r="A143" s="7">
        <v>5141</v>
      </c>
      <c r="B143" s="730" t="str">
        <f>+VLOOKUP(A143,'Sch Parent TB Converter'!$A$16:$B$247,2,0)</f>
        <v>Canteen</v>
      </c>
      <c r="C143" s="704"/>
      <c r="D143" s="1209"/>
      <c r="F143" s="227" t="s">
        <v>229</v>
      </c>
      <c r="H143" s="552">
        <f t="shared" si="8"/>
        <v>0</v>
      </c>
    </row>
    <row r="146" spans="1:8" ht="12" customHeight="1" x14ac:dyDescent="0.3">
      <c r="A146" s="1165"/>
      <c r="B146" s="232" t="s">
        <v>230</v>
      </c>
      <c r="C146" s="230"/>
      <c r="D146" s="1208"/>
      <c r="E146" s="448"/>
      <c r="F146" s="232" t="s">
        <v>366</v>
      </c>
      <c r="G146" s="186"/>
      <c r="H146" s="445"/>
    </row>
    <row r="147" spans="1:8" ht="12.75" customHeight="1" x14ac:dyDescent="0.3">
      <c r="C147" s="704"/>
      <c r="D147" s="1209"/>
      <c r="F147" s="561" t="s">
        <v>213</v>
      </c>
      <c r="H147" s="552"/>
    </row>
    <row r="148" spans="1:8" ht="12.75" customHeight="1" x14ac:dyDescent="0.25">
      <c r="A148" s="7">
        <v>5150</v>
      </c>
      <c r="B148" s="730" t="str">
        <f>+VLOOKUP(A148,'Sch Parent TB Converter'!$A$16:$B$247,2,0)</f>
        <v>Short-term Deposits with Maturities Between Three Months and One Year</v>
      </c>
      <c r="C148" s="704"/>
      <c r="D148" s="1209"/>
      <c r="F148" s="227" t="s">
        <v>231</v>
      </c>
      <c r="H148" s="552">
        <f t="shared" si="8"/>
        <v>0</v>
      </c>
    </row>
    <row r="149" spans="1:8" ht="12.75" customHeight="1" x14ac:dyDescent="0.25">
      <c r="B149" s="730"/>
      <c r="C149" s="704"/>
      <c r="D149" s="1209"/>
      <c r="F149" s="227"/>
      <c r="H149" s="552"/>
    </row>
    <row r="150" spans="1:8" x14ac:dyDescent="0.25">
      <c r="C150" s="704"/>
      <c r="D150" s="1209"/>
      <c r="H150" s="552"/>
    </row>
    <row r="151" spans="1:8" ht="12.75" customHeight="1" x14ac:dyDescent="0.3">
      <c r="A151" s="1165"/>
      <c r="B151" s="232" t="s">
        <v>232</v>
      </c>
      <c r="C151" s="230"/>
      <c r="D151" s="1208"/>
      <c r="E151" s="448"/>
      <c r="F151" s="232" t="s">
        <v>367</v>
      </c>
      <c r="G151" s="186"/>
      <c r="H151" s="445"/>
    </row>
    <row r="152" spans="1:8" ht="13" x14ac:dyDescent="0.3">
      <c r="C152" s="704"/>
      <c r="D152" s="1209"/>
      <c r="F152" s="561" t="s">
        <v>213</v>
      </c>
      <c r="H152" s="552"/>
    </row>
    <row r="153" spans="1:8" x14ac:dyDescent="0.25">
      <c r="A153" s="7">
        <v>5770</v>
      </c>
      <c r="B153" s="730" t="str">
        <f>+VLOOKUP(A153,'Sch Parent TB Converter'!$A$16:$B$247,2,0)</f>
        <v>Land - School</v>
      </c>
      <c r="C153" s="704"/>
      <c r="D153" s="1209"/>
      <c r="F153" s="227" t="s">
        <v>233</v>
      </c>
      <c r="H153" s="552">
        <f t="shared" si="8"/>
        <v>0</v>
      </c>
    </row>
    <row r="154" spans="1:8" ht="12.75" customHeight="1" x14ac:dyDescent="0.25">
      <c r="A154" s="7">
        <v>5762</v>
      </c>
      <c r="B154" s="730" t="str">
        <f>+VLOOKUP(A154,'Sch Parent TB Converter'!$A$16:$B$247,2,0)</f>
        <v xml:space="preserve">Buildings - School </v>
      </c>
      <c r="C154" s="704"/>
      <c r="D154" s="1209"/>
      <c r="F154" s="578" t="s">
        <v>207</v>
      </c>
      <c r="H154" s="552">
        <f t="shared" si="8"/>
        <v>0</v>
      </c>
    </row>
    <row r="155" spans="1:8" ht="12.75" customHeight="1" x14ac:dyDescent="0.25">
      <c r="A155" s="7">
        <v>5602</v>
      </c>
      <c r="B155" s="730" t="str">
        <f>+VLOOKUP(A155,'Sch Parent TB Converter'!$A$16:$B$247,2,0)</f>
        <v>Building improvements - Crown</v>
      </c>
      <c r="C155" s="704"/>
      <c r="D155" s="1209"/>
      <c r="F155" s="578" t="s">
        <v>234</v>
      </c>
      <c r="H155" s="552">
        <f t="shared" si="8"/>
        <v>0</v>
      </c>
    </row>
    <row r="156" spans="1:8" ht="12.75" customHeight="1" x14ac:dyDescent="0.25">
      <c r="A156" s="7">
        <v>5606</v>
      </c>
      <c r="B156" s="730" t="str">
        <f>+VLOOKUP(A156,'Sch Parent TB Converter'!$A$16:$B$247,2,0)</f>
        <v>Hostel</v>
      </c>
      <c r="C156" s="704"/>
      <c r="D156" s="1209"/>
      <c r="F156" s="578"/>
      <c r="H156" s="552"/>
    </row>
    <row r="157" spans="1:8" ht="12.75" customHeight="1" x14ac:dyDescent="0.25">
      <c r="A157" s="7">
        <v>5722</v>
      </c>
      <c r="B157" s="730" t="str">
        <f>+VLOOKUP(A157,'Sch Parent TB Converter'!$A$16:$B$247,2,0)</f>
        <v>Furniture and Equipment</v>
      </c>
      <c r="C157" s="704"/>
      <c r="D157" s="1209"/>
      <c r="F157" s="578" t="s">
        <v>210</v>
      </c>
      <c r="H157" s="552">
        <f t="shared" si="8"/>
        <v>0</v>
      </c>
    </row>
    <row r="158" spans="1:8" ht="12.75" customHeight="1" x14ac:dyDescent="0.25">
      <c r="A158" s="7">
        <v>5712</v>
      </c>
      <c r="B158" s="730" t="s">
        <v>180</v>
      </c>
      <c r="C158" s="704"/>
      <c r="D158" s="1209"/>
      <c r="F158" s="227" t="s">
        <v>180</v>
      </c>
      <c r="H158" s="552">
        <f t="shared" si="8"/>
        <v>0</v>
      </c>
    </row>
    <row r="159" spans="1:8" ht="12.75" customHeight="1" x14ac:dyDescent="0.25">
      <c r="A159" s="7">
        <v>5812</v>
      </c>
      <c r="B159" s="730" t="s">
        <v>211</v>
      </c>
      <c r="C159" s="704"/>
      <c r="D159" s="1209"/>
      <c r="F159" s="227"/>
      <c r="H159" s="552"/>
    </row>
    <row r="160" spans="1:8" ht="12.75" customHeight="1" x14ac:dyDescent="0.25">
      <c r="A160" s="7">
        <v>5752</v>
      </c>
      <c r="B160" s="730" t="str">
        <f>+VLOOKUP(A160,'Sch Parent TB Converter'!$A$16:$B$247,2,0)</f>
        <v>Motor Vehicles</v>
      </c>
      <c r="C160" s="704"/>
      <c r="D160" s="1209"/>
      <c r="F160" s="227" t="s">
        <v>141</v>
      </c>
      <c r="H160" s="552">
        <f t="shared" si="8"/>
        <v>0</v>
      </c>
    </row>
    <row r="161" spans="1:8" ht="12.75" customHeight="1" x14ac:dyDescent="0.25">
      <c r="A161" s="7">
        <v>5612</v>
      </c>
      <c r="B161" s="730" t="str">
        <f>+VLOOKUP(A161,'Sch Parent TB Converter'!$A$16:$B$247,2,0)</f>
        <v>Textbooks</v>
      </c>
      <c r="C161" s="704"/>
      <c r="D161" s="1209"/>
      <c r="F161" s="227" t="s">
        <v>142</v>
      </c>
      <c r="H161" s="552">
        <f t="shared" si="8"/>
        <v>0</v>
      </c>
    </row>
    <row r="162" spans="1:8" ht="12.75" customHeight="1" x14ac:dyDescent="0.25">
      <c r="A162" s="7">
        <v>5622</v>
      </c>
      <c r="B162" s="730" t="str">
        <f>+VLOOKUP(A162,'Sch Parent TB Converter'!$A$16:$B$247,2,0)</f>
        <v>Leased Assets</v>
      </c>
      <c r="C162" s="704"/>
      <c r="D162" s="1209"/>
      <c r="F162" s="227" t="s">
        <v>140</v>
      </c>
      <c r="H162" s="552">
        <f t="shared" si="8"/>
        <v>0</v>
      </c>
    </row>
    <row r="163" spans="1:8" ht="12.75" customHeight="1" x14ac:dyDescent="0.25">
      <c r="A163" s="7">
        <v>5732</v>
      </c>
      <c r="B163" s="730" t="str">
        <f>+VLOOKUP(A163,'Sch Parent TB Converter'!$A$16:$B$247,2,0)</f>
        <v>Library Resources</v>
      </c>
      <c r="C163" s="704"/>
      <c r="D163" s="1209"/>
      <c r="F163" s="227" t="s">
        <v>139</v>
      </c>
      <c r="H163" s="552">
        <f t="shared" si="8"/>
        <v>0</v>
      </c>
    </row>
    <row r="164" spans="1:8" ht="12.75" customHeight="1" x14ac:dyDescent="0.25">
      <c r="A164" s="7">
        <v>5782</v>
      </c>
      <c r="B164" s="730" t="s">
        <v>236</v>
      </c>
      <c r="C164" s="704"/>
      <c r="D164" s="1209"/>
      <c r="F164" s="227"/>
      <c r="H164" s="552"/>
    </row>
    <row r="165" spans="1:8" ht="12.75" customHeight="1" x14ac:dyDescent="0.25">
      <c r="C165" s="704"/>
      <c r="D165" s="1209"/>
      <c r="H165" s="552"/>
    </row>
    <row r="166" spans="1:8" ht="13" x14ac:dyDescent="0.3">
      <c r="A166" s="1165"/>
      <c r="B166" s="1165"/>
      <c r="C166" s="230"/>
      <c r="D166" s="1208"/>
      <c r="E166" s="448"/>
      <c r="F166" s="232" t="s">
        <v>368</v>
      </c>
      <c r="G166" s="186"/>
      <c r="H166" s="445"/>
    </row>
    <row r="167" spans="1:8" ht="12.75" customHeight="1" x14ac:dyDescent="0.3">
      <c r="C167" s="704"/>
      <c r="D167" s="1209"/>
      <c r="F167" s="561" t="s">
        <v>213</v>
      </c>
      <c r="H167" s="552"/>
    </row>
    <row r="168" spans="1:8" ht="12.75" customHeight="1" x14ac:dyDescent="0.25">
      <c r="A168" s="7">
        <v>5764</v>
      </c>
      <c r="B168" s="730" t="str">
        <f>+VLOOKUP(A168,'Sch Parent TB Converter'!$A$16:$B$247,2,0)</f>
        <v xml:space="preserve">Buildings - School </v>
      </c>
      <c r="C168" s="704"/>
      <c r="D168" s="1209"/>
      <c r="F168" s="578" t="s">
        <v>207</v>
      </c>
      <c r="H168" s="552">
        <f t="shared" ref="H168:H177" si="9">D167</f>
        <v>0</v>
      </c>
    </row>
    <row r="169" spans="1:8" ht="12.75" customHeight="1" x14ac:dyDescent="0.25">
      <c r="A169" s="7">
        <v>5603</v>
      </c>
      <c r="B169" s="730" t="str">
        <f>+VLOOKUP(A169,'Sch Parent TB Converter'!$A$16:$B$247,2,0)</f>
        <v>Building Improvements - Crown</v>
      </c>
      <c r="C169" s="704"/>
      <c r="D169" s="1209"/>
      <c r="F169" s="227" t="s">
        <v>208</v>
      </c>
      <c r="H169" s="552">
        <f t="shared" si="9"/>
        <v>0</v>
      </c>
    </row>
    <row r="170" spans="1:8" ht="12.75" customHeight="1" x14ac:dyDescent="0.25">
      <c r="A170" s="7">
        <v>5607</v>
      </c>
      <c r="B170" s="730" t="str">
        <f>+VLOOKUP(A170,'Sch Parent TB Converter'!$A$16:$B$247,2,0)</f>
        <v>Hostel</v>
      </c>
      <c r="C170" s="704"/>
      <c r="D170" s="1209"/>
      <c r="F170" s="227"/>
      <c r="H170" s="552"/>
    </row>
    <row r="171" spans="1:8" ht="12.75" customHeight="1" x14ac:dyDescent="0.25">
      <c r="A171" s="7">
        <v>5724</v>
      </c>
      <c r="B171" s="730" t="str">
        <f>+VLOOKUP(A171,'Sch Parent TB Converter'!$A$16:$B$247,2,0)</f>
        <v>Furniture and Equipment</v>
      </c>
      <c r="C171" s="704"/>
      <c r="D171" s="1209"/>
      <c r="F171" s="227" t="s">
        <v>210</v>
      </c>
      <c r="H171" s="552">
        <f>D169</f>
        <v>0</v>
      </c>
    </row>
    <row r="172" spans="1:8" ht="12.75" customHeight="1" x14ac:dyDescent="0.25">
      <c r="A172" s="7">
        <v>5712</v>
      </c>
      <c r="B172" s="730" t="str">
        <f>+VLOOKUP(A172,'Sch Parent TB Converter'!$A$16:$B$247,2,0)</f>
        <v>Information and Communication Technology</v>
      </c>
      <c r="C172" s="704"/>
      <c r="D172" s="1209"/>
      <c r="F172" s="578" t="s">
        <v>180</v>
      </c>
      <c r="H172" s="552">
        <f t="shared" si="9"/>
        <v>0</v>
      </c>
    </row>
    <row r="173" spans="1:8" ht="12.75" customHeight="1" x14ac:dyDescent="0.25">
      <c r="A173" s="7">
        <v>5812</v>
      </c>
      <c r="B173" s="730" t="str">
        <f>+VLOOKUP(A173,'Sch Parent TB Converter'!$A$16:$B$247,2,0)</f>
        <v>Intangible Assets</v>
      </c>
      <c r="C173" s="704"/>
      <c r="D173" s="1209"/>
      <c r="F173" s="578"/>
      <c r="H173" s="552"/>
    </row>
    <row r="174" spans="1:8" ht="12.75" customHeight="1" x14ac:dyDescent="0.25">
      <c r="A174" s="7">
        <v>5754</v>
      </c>
      <c r="B174" s="730" t="str">
        <f>+VLOOKUP(A174,'Sch Parent TB Converter'!$A$16:$B$247,2,0)</f>
        <v>Motor Vehicles</v>
      </c>
      <c r="C174" s="704"/>
      <c r="D174" s="1209"/>
      <c r="F174" s="227" t="s">
        <v>141</v>
      </c>
      <c r="H174" s="552">
        <f>D172</f>
        <v>0</v>
      </c>
    </row>
    <row r="175" spans="1:8" ht="12.75" customHeight="1" x14ac:dyDescent="0.25">
      <c r="A175" s="7">
        <v>5614</v>
      </c>
      <c r="B175" s="730" t="str">
        <f>+VLOOKUP(A175,'Sch Parent TB Converter'!$A$16:$B$247,2,0)</f>
        <v>Textbooks</v>
      </c>
      <c r="C175" s="704"/>
      <c r="D175" s="1209"/>
      <c r="F175" s="227" t="s">
        <v>142</v>
      </c>
      <c r="H175" s="552">
        <f t="shared" si="9"/>
        <v>0</v>
      </c>
    </row>
    <row r="176" spans="1:8" ht="12.75" customHeight="1" x14ac:dyDescent="0.25">
      <c r="A176" s="7">
        <v>5624</v>
      </c>
      <c r="B176" s="730" t="str">
        <f>+VLOOKUP(A176,'Sch Parent TB Converter'!$A$16:$B$247,2,0)</f>
        <v>Leased Assets</v>
      </c>
      <c r="C176" s="704"/>
      <c r="D176" s="1209"/>
      <c r="F176" s="227" t="s">
        <v>140</v>
      </c>
      <c r="H176" s="552">
        <f t="shared" si="9"/>
        <v>0</v>
      </c>
    </row>
    <row r="177" spans="1:11" ht="12.75" customHeight="1" x14ac:dyDescent="0.3">
      <c r="A177" s="7">
        <v>5734</v>
      </c>
      <c r="B177" s="730" t="str">
        <f>+VLOOKUP(A177,'Sch Parent TB Converter'!$A$16:$B$247,2,0)</f>
        <v>Library Resources</v>
      </c>
      <c r="C177" s="704"/>
      <c r="D177" s="1209"/>
      <c r="F177" s="227" t="s">
        <v>139</v>
      </c>
      <c r="H177" s="552">
        <f t="shared" si="9"/>
        <v>0</v>
      </c>
      <c r="I177" s="564"/>
      <c r="J177" s="564"/>
      <c r="K177" s="1220"/>
    </row>
    <row r="178" spans="1:11" ht="12.75" customHeight="1" x14ac:dyDescent="0.3">
      <c r="B178" s="730"/>
      <c r="C178" s="704"/>
      <c r="D178" s="1209"/>
      <c r="F178" s="227"/>
      <c r="H178" s="552"/>
      <c r="I178" s="564"/>
      <c r="J178" s="564"/>
      <c r="K178" s="1220"/>
    </row>
    <row r="179" spans="1:11" ht="13" x14ac:dyDescent="0.3">
      <c r="C179" s="704"/>
      <c r="D179" s="1209"/>
      <c r="F179" s="580"/>
      <c r="H179" s="552"/>
      <c r="I179" s="564"/>
      <c r="J179" s="564"/>
      <c r="K179" s="1216"/>
    </row>
    <row r="180" spans="1:11" ht="13" x14ac:dyDescent="0.3">
      <c r="A180" s="1165"/>
      <c r="B180" s="232" t="s">
        <v>313</v>
      </c>
      <c r="C180" s="230"/>
      <c r="D180" s="1208"/>
      <c r="E180" s="448"/>
      <c r="F180" s="232" t="s">
        <v>369</v>
      </c>
      <c r="G180" s="186"/>
      <c r="H180" s="445"/>
      <c r="I180" s="187"/>
      <c r="J180" s="187"/>
      <c r="K180" s="1216"/>
    </row>
    <row r="181" spans="1:11" ht="13" x14ac:dyDescent="0.3">
      <c r="B181" s="561" t="s">
        <v>213</v>
      </c>
      <c r="C181" s="704"/>
      <c r="D181" s="1209"/>
      <c r="F181" s="561" t="s">
        <v>213</v>
      </c>
      <c r="H181" s="552"/>
      <c r="I181" s="564"/>
      <c r="J181" s="564"/>
      <c r="K181" s="1216"/>
    </row>
    <row r="182" spans="1:11" x14ac:dyDescent="0.25">
      <c r="A182" s="7">
        <v>5562</v>
      </c>
      <c r="B182" s="730" t="str">
        <f>+VLOOKUP(A182,'Sch Parent TB Converter'!$A$16:$B$247,2,0)</f>
        <v>Long-term Deposits with Maturities Greater Than One Year</v>
      </c>
      <c r="C182" s="704"/>
      <c r="D182" s="1209"/>
      <c r="F182" s="227" t="s">
        <v>238</v>
      </c>
      <c r="H182" s="552">
        <f>D182</f>
        <v>0</v>
      </c>
      <c r="I182" s="1156"/>
      <c r="J182" s="1156"/>
      <c r="K182" s="1216"/>
    </row>
    <row r="183" spans="1:11" x14ac:dyDescent="0.25">
      <c r="A183" s="7">
        <v>5564</v>
      </c>
      <c r="B183" s="730" t="str">
        <f>+VLOOKUP(A183,'Sch Parent TB Converter'!$A$16:$B$247,2,0)</f>
        <v>Equity Investments</v>
      </c>
      <c r="C183" s="704"/>
      <c r="D183" s="1209"/>
      <c r="F183" s="227" t="s">
        <v>370</v>
      </c>
      <c r="H183" s="552"/>
      <c r="I183" s="1156"/>
      <c r="J183" s="1156"/>
      <c r="K183" s="1216"/>
    </row>
    <row r="184" spans="1:11" x14ac:dyDescent="0.25">
      <c r="A184" s="7">
        <v>5567</v>
      </c>
      <c r="B184" s="730" t="str">
        <f>+VLOOKUP(A184,'Sch Parent TB Converter'!$A$16:$B$247,2,0)</f>
        <v>Other Non-Cash Investments</v>
      </c>
      <c r="C184" s="704"/>
      <c r="D184" s="1209"/>
      <c r="F184" s="227" t="s">
        <v>370</v>
      </c>
      <c r="H184" s="552"/>
      <c r="I184" s="1156"/>
      <c r="J184" s="1156"/>
      <c r="K184" s="1216"/>
    </row>
    <row r="185" spans="1:11" x14ac:dyDescent="0.25">
      <c r="B185" s="730"/>
      <c r="C185" s="704"/>
      <c r="D185" s="1209"/>
      <c r="F185" s="227"/>
      <c r="H185" s="552"/>
      <c r="I185" s="1156"/>
      <c r="J185" s="1156"/>
      <c r="K185" s="1216"/>
    </row>
    <row r="186" spans="1:11" x14ac:dyDescent="0.25">
      <c r="C186" s="704"/>
      <c r="D186" s="1209"/>
      <c r="H186" s="552"/>
      <c r="I186" s="1156"/>
      <c r="J186" s="1156"/>
      <c r="K186" s="1216"/>
    </row>
    <row r="187" spans="1:11" ht="13" x14ac:dyDescent="0.3">
      <c r="A187" s="1165"/>
      <c r="B187" s="232" t="s">
        <v>240</v>
      </c>
      <c r="C187" s="230"/>
      <c r="D187" s="1208"/>
      <c r="E187" s="448"/>
      <c r="F187" s="232" t="s">
        <v>371</v>
      </c>
      <c r="G187" s="186"/>
      <c r="H187" s="445"/>
      <c r="I187" s="187"/>
      <c r="J187" s="187"/>
      <c r="K187" s="1221"/>
    </row>
    <row r="188" spans="1:11" ht="13" x14ac:dyDescent="0.3">
      <c r="B188" s="561" t="s">
        <v>241</v>
      </c>
      <c r="C188" s="704"/>
      <c r="D188" s="1209"/>
      <c r="F188" s="561" t="s">
        <v>241</v>
      </c>
      <c r="H188" s="552"/>
      <c r="I188" s="564"/>
      <c r="J188" s="564"/>
      <c r="K188" s="1221"/>
    </row>
    <row r="189" spans="1:11" ht="13" x14ac:dyDescent="0.3">
      <c r="A189" s="7">
        <v>5217</v>
      </c>
      <c r="B189" s="730" t="str">
        <f>+VLOOKUP(A189,'Sch Parent TB Converter'!$A$16:$B$247,2,0)</f>
        <v>Creditors</v>
      </c>
      <c r="C189" s="1206"/>
      <c r="D189" s="1209"/>
      <c r="F189" s="227" t="s">
        <v>372</v>
      </c>
      <c r="H189" s="552">
        <f t="shared" ref="H189:H193" si="10">D189</f>
        <v>0</v>
      </c>
      <c r="I189" s="564"/>
      <c r="J189" s="564"/>
      <c r="K189" s="1218" t="s">
        <v>373</v>
      </c>
    </row>
    <row r="190" spans="1:11" x14ac:dyDescent="0.25">
      <c r="A190" s="7">
        <v>5218</v>
      </c>
      <c r="B190" s="730" t="str">
        <f>+VLOOKUP(A190,'Sch Parent TB Converter'!$A$16:$B$247,2,0)</f>
        <v>Accruals</v>
      </c>
      <c r="C190" s="704"/>
      <c r="D190" s="1209"/>
      <c r="F190" s="227" t="s">
        <v>243</v>
      </c>
      <c r="H190" s="552">
        <f t="shared" si="10"/>
        <v>0</v>
      </c>
      <c r="I190" s="564"/>
      <c r="J190" s="564"/>
      <c r="K190" s="1216"/>
    </row>
    <row r="191" spans="1:11" x14ac:dyDescent="0.25">
      <c r="A191" s="7">
        <v>5224</v>
      </c>
      <c r="B191" s="730" t="str">
        <f>+VLOOKUP(A191,'Sch Parent TB Converter'!$A$16:$B$247,2,0)</f>
        <v>Banking Staffing Overuse</v>
      </c>
      <c r="C191" s="704"/>
      <c r="D191" s="1209"/>
      <c r="F191" s="94" t="s">
        <v>244</v>
      </c>
      <c r="H191" s="552">
        <f t="shared" si="10"/>
        <v>0</v>
      </c>
      <c r="I191" s="564"/>
      <c r="J191" s="564"/>
      <c r="K191" s="1216"/>
    </row>
    <row r="192" spans="1:11" ht="13.5" customHeight="1" x14ac:dyDescent="0.25">
      <c r="A192" s="7">
        <v>5222</v>
      </c>
      <c r="B192" s="730" t="str">
        <f>+VLOOKUP(A192,'Sch Parent TB Converter'!$A$16:$B$247,2,0)</f>
        <v xml:space="preserve">Employee Entitlements - Salaries </v>
      </c>
      <c r="C192" s="704"/>
      <c r="D192" s="1209"/>
      <c r="F192" s="227" t="s">
        <v>245</v>
      </c>
      <c r="G192" s="1161"/>
      <c r="H192" s="582">
        <f t="shared" si="10"/>
        <v>0</v>
      </c>
      <c r="I192" s="564"/>
      <c r="J192" s="564"/>
      <c r="K192" s="1216"/>
    </row>
    <row r="193" spans="1:8" x14ac:dyDescent="0.25">
      <c r="A193" s="7">
        <v>5277</v>
      </c>
      <c r="B193" s="730" t="str">
        <f>+VLOOKUP(A193,'Sch Parent TB Converter'!$A$16:$B$247,2,0)</f>
        <v>Employee Entitlements - Leave Accrual</v>
      </c>
      <c r="C193" s="704"/>
      <c r="D193" s="1209"/>
      <c r="F193" s="227" t="s">
        <v>246</v>
      </c>
      <c r="H193" s="552">
        <f t="shared" si="10"/>
        <v>0</v>
      </c>
    </row>
    <row r="194" spans="1:8" x14ac:dyDescent="0.25">
      <c r="C194" s="704"/>
      <c r="D194" s="1209"/>
      <c r="F194" s="569"/>
      <c r="H194" s="552"/>
    </row>
    <row r="195" spans="1:8" x14ac:dyDescent="0.25">
      <c r="C195" s="704"/>
      <c r="D195" s="1209"/>
      <c r="F195" s="569"/>
      <c r="H195" s="552"/>
    </row>
    <row r="196" spans="1:8" ht="13" x14ac:dyDescent="0.3">
      <c r="A196" s="1165"/>
      <c r="B196" s="232" t="s">
        <v>247</v>
      </c>
      <c r="C196" s="230"/>
      <c r="D196" s="1208"/>
      <c r="E196" s="448"/>
      <c r="F196" s="232" t="s">
        <v>374</v>
      </c>
      <c r="G196" s="186"/>
      <c r="H196" s="445"/>
    </row>
    <row r="197" spans="1:8" ht="13" x14ac:dyDescent="0.3">
      <c r="B197" s="561" t="s">
        <v>241</v>
      </c>
      <c r="C197" s="704"/>
      <c r="D197" s="1209"/>
      <c r="F197" s="561" t="s">
        <v>241</v>
      </c>
      <c r="H197" s="552"/>
    </row>
    <row r="198" spans="1:8" x14ac:dyDescent="0.25">
      <c r="A198" s="7">
        <v>5247</v>
      </c>
      <c r="B198" s="730" t="str">
        <f>+VLOOKUP(A198,'Sch Parent TB Converter'!$A$16:$B$247,2,0)</f>
        <v>Borrowing (Due in One Year)</v>
      </c>
      <c r="C198" s="704"/>
      <c r="D198" s="1209"/>
      <c r="F198" s="227" t="s">
        <v>248</v>
      </c>
      <c r="H198" s="552">
        <f>D198</f>
        <v>0</v>
      </c>
    </row>
    <row r="199" spans="1:8" x14ac:dyDescent="0.25">
      <c r="A199" s="7">
        <v>5930</v>
      </c>
      <c r="B199" s="730" t="str">
        <f>+VLOOKUP(A199,'Sch Parent TB Converter'!$A$16:$B$247,2,0)</f>
        <v>Borrowing (Due Beyond One Year)</v>
      </c>
      <c r="C199" s="704"/>
      <c r="D199" s="1209"/>
      <c r="F199" s="227" t="s">
        <v>249</v>
      </c>
      <c r="H199" s="552">
        <f>D199</f>
        <v>0</v>
      </c>
    </row>
    <row r="200" spans="1:8" ht="13" x14ac:dyDescent="0.25">
      <c r="A200" s="7">
        <v>5245</v>
      </c>
      <c r="B200" s="730" t="str">
        <f>+VLOOKUP(A200,'Sch Parent TB Converter'!$A$16:$B$247,2,0)</f>
        <v>PMS Current Liability</v>
      </c>
      <c r="C200" s="704"/>
      <c r="D200" s="1209"/>
      <c r="F200" s="227" t="s">
        <v>250</v>
      </c>
      <c r="G200" s="571"/>
      <c r="H200" s="572">
        <f>D200</f>
        <v>0</v>
      </c>
    </row>
    <row r="201" spans="1:8" x14ac:dyDescent="0.25">
      <c r="A201" s="7">
        <v>5925</v>
      </c>
      <c r="B201" s="730" t="str">
        <f>+VLOOKUP(A201,'Sch Parent TB Converter'!$A$16:$B$247,2,0)</f>
        <v>PMS Non Current Liability</v>
      </c>
      <c r="C201" s="704"/>
      <c r="D201" s="1209"/>
      <c r="F201" s="227" t="s">
        <v>251</v>
      </c>
      <c r="H201" s="552">
        <f>D201</f>
        <v>0</v>
      </c>
    </row>
    <row r="202" spans="1:8" ht="12.75" customHeight="1" x14ac:dyDescent="0.25">
      <c r="C202" s="704"/>
      <c r="D202" s="1209"/>
      <c r="F202" s="569"/>
      <c r="H202" s="552"/>
    </row>
    <row r="203" spans="1:8" ht="14.25" customHeight="1" x14ac:dyDescent="0.3">
      <c r="A203" s="1165"/>
      <c r="B203" s="232" t="s">
        <v>252</v>
      </c>
      <c r="C203" s="230"/>
      <c r="D203" s="1208"/>
      <c r="E203" s="448"/>
      <c r="F203" s="232" t="s">
        <v>375</v>
      </c>
      <c r="G203" s="186"/>
      <c r="H203" s="445"/>
    </row>
    <row r="204" spans="1:8" ht="13" x14ac:dyDescent="0.3">
      <c r="B204" s="561" t="s">
        <v>241</v>
      </c>
      <c r="C204" s="704"/>
      <c r="D204" s="1209"/>
      <c r="F204" s="561" t="s">
        <v>241</v>
      </c>
      <c r="H204" s="552"/>
    </row>
    <row r="205" spans="1:8" x14ac:dyDescent="0.25">
      <c r="A205" s="7">
        <v>5240</v>
      </c>
      <c r="B205" s="730" t="str">
        <f>+VLOOKUP(A205,'Sch Parent TB Converter'!$A$16:$B$247,2,0)</f>
        <v>Grants in Advance - Ministry of Education</v>
      </c>
      <c r="C205" s="704"/>
      <c r="D205" s="1209"/>
      <c r="F205" s="227" t="s">
        <v>325</v>
      </c>
      <c r="H205" s="552">
        <f>D205</f>
        <v>0</v>
      </c>
    </row>
    <row r="206" spans="1:8" x14ac:dyDescent="0.25">
      <c r="A206" s="7">
        <v>5227</v>
      </c>
      <c r="B206" s="730" t="str">
        <f>+VLOOKUP(A206,'Sch Parent TB Converter'!$A$16:$B$247,2,0)</f>
        <v xml:space="preserve">International Student Fees </v>
      </c>
      <c r="C206" s="704"/>
      <c r="D206" s="1209"/>
      <c r="F206" s="227" t="s">
        <v>254</v>
      </c>
      <c r="G206" s="569"/>
      <c r="H206" s="570">
        <f>D206</f>
        <v>0</v>
      </c>
    </row>
    <row r="207" spans="1:8" x14ac:dyDescent="0.25">
      <c r="A207" s="7">
        <v>5228</v>
      </c>
      <c r="B207" s="730" t="str">
        <f>+VLOOKUP(A207,'Sch Parent TB Converter'!$A$16:$B$247,2,0)</f>
        <v xml:space="preserve">Hostel Fees </v>
      </c>
      <c r="C207" s="704"/>
      <c r="D207" s="1209"/>
      <c r="F207" s="227" t="s">
        <v>255</v>
      </c>
      <c r="H207" s="552">
        <f>D207</f>
        <v>0</v>
      </c>
    </row>
    <row r="208" spans="1:8" x14ac:dyDescent="0.25">
      <c r="A208" s="7">
        <v>5230</v>
      </c>
      <c r="B208" s="730" t="str">
        <f>+VLOOKUP(A208,'Sch Parent TB Converter'!$A$16:$B$247,2,0)</f>
        <v>Other</v>
      </c>
      <c r="C208" s="704"/>
      <c r="D208" s="1209"/>
      <c r="F208" s="227" t="s">
        <v>256</v>
      </c>
      <c r="H208" s="552">
        <f>D208</f>
        <v>0</v>
      </c>
    </row>
    <row r="210" spans="1:8" ht="13" x14ac:dyDescent="0.3">
      <c r="A210" s="1165"/>
      <c r="B210" s="232" t="s">
        <v>257</v>
      </c>
      <c r="C210" s="230"/>
      <c r="D210" s="1208"/>
      <c r="E210" s="448"/>
      <c r="F210" s="232" t="s">
        <v>376</v>
      </c>
      <c r="G210" s="186"/>
      <c r="H210" s="445"/>
    </row>
    <row r="211" spans="1:8" ht="13" x14ac:dyDescent="0.3">
      <c r="B211" s="561" t="s">
        <v>241</v>
      </c>
      <c r="C211" s="704"/>
      <c r="D211" s="1209"/>
      <c r="F211" s="561" t="s">
        <v>241</v>
      </c>
      <c r="H211" s="552"/>
    </row>
    <row r="212" spans="1:8" x14ac:dyDescent="0.25">
      <c r="A212" s="7">
        <v>5223</v>
      </c>
      <c r="B212" s="730" t="str">
        <f>+VLOOKUP(A212,'Sch Parent TB Converter'!$A$16:$B$247,2,0)</f>
        <v>GST Payable</v>
      </c>
      <c r="C212" s="704"/>
      <c r="D212" s="1209"/>
      <c r="F212" s="227" t="s">
        <v>258</v>
      </c>
      <c r="H212" s="552">
        <f>D212</f>
        <v>0</v>
      </c>
    </row>
    <row r="213" spans="1:8" x14ac:dyDescent="0.25">
      <c r="C213" s="704"/>
      <c r="D213" s="1209"/>
      <c r="H213" s="552"/>
    </row>
    <row r="214" spans="1:8" ht="13.5" customHeight="1" x14ac:dyDescent="0.3">
      <c r="A214" s="1165"/>
      <c r="B214" s="232" t="s">
        <v>259</v>
      </c>
      <c r="C214" s="230"/>
      <c r="D214" s="1208"/>
      <c r="E214" s="448"/>
      <c r="F214" s="232" t="s">
        <v>377</v>
      </c>
      <c r="G214" s="186"/>
      <c r="H214" s="445"/>
    </row>
    <row r="215" spans="1:8" ht="12.75" customHeight="1" x14ac:dyDescent="0.3">
      <c r="B215" s="561" t="s">
        <v>241</v>
      </c>
      <c r="C215" s="704"/>
      <c r="D215" s="1209"/>
      <c r="F215" s="561" t="s">
        <v>241</v>
      </c>
      <c r="H215" s="552"/>
    </row>
    <row r="216" spans="1:8" ht="13" x14ac:dyDescent="0.25">
      <c r="A216" s="7">
        <v>5270</v>
      </c>
      <c r="B216" s="730" t="str">
        <f>+VLOOKUP(A216,'Sch Parent TB Converter'!$A$16:$B$247,2,0)</f>
        <v>Cyclical Maintenance - Current</v>
      </c>
      <c r="C216" s="704"/>
      <c r="D216" s="1209"/>
      <c r="F216" s="227" t="s">
        <v>260</v>
      </c>
      <c r="G216" s="571"/>
      <c r="H216" s="572">
        <f>D216</f>
        <v>0</v>
      </c>
    </row>
    <row r="217" spans="1:8" x14ac:dyDescent="0.25">
      <c r="A217" s="7">
        <v>5920</v>
      </c>
      <c r="B217" s="730" t="str">
        <f>+VLOOKUP(A217,'Sch Parent TB Converter'!$A$16:$B$247,2,0)</f>
        <v>Cyclical Maintenance - Term</v>
      </c>
      <c r="C217" s="704"/>
      <c r="D217" s="1209"/>
      <c r="F217" s="227" t="s">
        <v>261</v>
      </c>
      <c r="H217" s="552">
        <f>D217</f>
        <v>0</v>
      </c>
    </row>
    <row r="218" spans="1:8" s="571" customFormat="1" ht="13" x14ac:dyDescent="0.3">
      <c r="A218" s="7"/>
      <c r="B218" s="7"/>
      <c r="C218" s="704"/>
      <c r="D218" s="1209"/>
      <c r="E218" s="554"/>
      <c r="F218" s="1"/>
      <c r="G218" s="5"/>
      <c r="H218" s="552"/>
    </row>
    <row r="219" spans="1:8" ht="12.75" customHeight="1" x14ac:dyDescent="0.3">
      <c r="A219" s="1165"/>
      <c r="B219" s="232" t="s">
        <v>262</v>
      </c>
      <c r="C219" s="230"/>
      <c r="D219" s="1208"/>
      <c r="E219" s="448"/>
      <c r="F219" s="232" t="s">
        <v>378</v>
      </c>
      <c r="G219" s="186"/>
      <c r="H219" s="445"/>
    </row>
    <row r="220" spans="1:8" s="571" customFormat="1" ht="13" x14ac:dyDescent="0.3">
      <c r="A220" s="7"/>
      <c r="B220" s="561" t="s">
        <v>241</v>
      </c>
      <c r="C220" s="704"/>
      <c r="D220" s="1209"/>
      <c r="E220" s="554"/>
      <c r="F220" s="561" t="s">
        <v>241</v>
      </c>
      <c r="G220" s="5"/>
      <c r="H220" s="552"/>
    </row>
    <row r="221" spans="1:8" ht="13" x14ac:dyDescent="0.25">
      <c r="A221" s="7">
        <v>5272</v>
      </c>
      <c r="B221" s="730" t="str">
        <f>+VLOOKUP(A221,'Sch Parent TB Converter'!$A$16:$B$247,2,0)</f>
        <v>No Later than One Year</v>
      </c>
      <c r="C221" s="704"/>
      <c r="D221" s="1209"/>
      <c r="F221" s="227" t="s">
        <v>263</v>
      </c>
      <c r="G221" s="571"/>
      <c r="H221" s="572">
        <f>D221</f>
        <v>0</v>
      </c>
    </row>
    <row r="222" spans="1:8" x14ac:dyDescent="0.25">
      <c r="A222" s="7">
        <v>5960</v>
      </c>
      <c r="B222" s="730" t="str">
        <f>+VLOOKUP(A222,'Sch Parent TB Converter'!$A$16:$B$247,2,0)</f>
        <v>Later than One Year</v>
      </c>
      <c r="C222" s="704"/>
      <c r="D222" s="1209"/>
      <c r="F222" s="227" t="s">
        <v>379</v>
      </c>
      <c r="H222" s="552">
        <f>D222</f>
        <v>0</v>
      </c>
    </row>
    <row r="223" spans="1:8" s="571" customFormat="1" ht="13" x14ac:dyDescent="0.25">
      <c r="A223" s="7"/>
      <c r="B223" s="7"/>
      <c r="C223" s="704"/>
      <c r="D223" s="1209"/>
      <c r="E223" s="554"/>
      <c r="F223" s="227"/>
      <c r="G223" s="5"/>
      <c r="H223" s="552"/>
    </row>
    <row r="224" spans="1:8" ht="13" x14ac:dyDescent="0.3">
      <c r="A224" s="1165"/>
      <c r="B224" s="232" t="s">
        <v>265</v>
      </c>
      <c r="C224" s="230"/>
      <c r="D224" s="1208"/>
      <c r="E224" s="448"/>
      <c r="F224" s="232" t="s">
        <v>380</v>
      </c>
      <c r="G224" s="186"/>
      <c r="H224" s="445"/>
    </row>
    <row r="225" spans="1:8" ht="13" x14ac:dyDescent="0.3">
      <c r="B225" s="561" t="s">
        <v>241</v>
      </c>
      <c r="C225" s="704"/>
      <c r="D225" s="1209"/>
      <c r="F225" s="561" t="s">
        <v>241</v>
      </c>
      <c r="H225" s="552"/>
    </row>
    <row r="226" spans="1:8" x14ac:dyDescent="0.25">
      <c r="A226" s="7">
        <v>5241</v>
      </c>
      <c r="B226" s="730" t="str">
        <f>+VLOOKUP(A226,'Sch Parent TB Converter'!$A$16:$B$247,2,0)</f>
        <v>Funds Held in Trust on Behalf of Third Parties - Current</v>
      </c>
      <c r="C226" s="704"/>
      <c r="D226" s="1209"/>
      <c r="F226" s="227" t="s">
        <v>266</v>
      </c>
      <c r="H226" s="552">
        <f>D226</f>
        <v>0</v>
      </c>
    </row>
    <row r="227" spans="1:8" x14ac:dyDescent="0.25">
      <c r="A227" s="7">
        <v>5890</v>
      </c>
      <c r="B227" s="730" t="str">
        <f>+VLOOKUP(A227,'Sch Parent TB Converter'!$A$16:$B$247,2,0)</f>
        <v>Funds Held in Trust on Behalf of Third Parties - Non-current</v>
      </c>
      <c r="C227" s="704"/>
      <c r="D227" s="1209"/>
      <c r="F227" s="227" t="s">
        <v>267</v>
      </c>
      <c r="H227" s="552">
        <f>D227</f>
        <v>0</v>
      </c>
    </row>
    <row r="228" spans="1:8" x14ac:dyDescent="0.25">
      <c r="C228" s="704"/>
      <c r="D228" s="1209"/>
      <c r="H228" s="552"/>
    </row>
    <row r="229" spans="1:8" ht="13" x14ac:dyDescent="0.3">
      <c r="A229" s="1165"/>
      <c r="B229" s="232" t="s">
        <v>268</v>
      </c>
      <c r="C229" s="230"/>
      <c r="D229" s="1208"/>
      <c r="E229" s="448"/>
      <c r="F229" s="232" t="s">
        <v>381</v>
      </c>
      <c r="G229" s="186"/>
      <c r="H229" s="445"/>
    </row>
    <row r="230" spans="1:8" ht="12.75" customHeight="1" x14ac:dyDescent="0.3">
      <c r="B230" s="561" t="s">
        <v>241</v>
      </c>
      <c r="C230" s="704"/>
      <c r="D230" s="1209"/>
      <c r="F230" s="561" t="s">
        <v>241</v>
      </c>
      <c r="H230" s="552"/>
    </row>
    <row r="231" spans="1:8" ht="13" x14ac:dyDescent="0.3">
      <c r="A231" s="7">
        <v>5260</v>
      </c>
      <c r="B231" s="730" t="str">
        <f>'Sch Parent TB Converter'!B220</f>
        <v>Fencing Stage 2</v>
      </c>
      <c r="C231" s="704"/>
      <c r="D231" s="1209"/>
      <c r="F231" s="1162" t="s">
        <v>382</v>
      </c>
      <c r="G231" s="662"/>
      <c r="H231" s="586">
        <f>D231</f>
        <v>0</v>
      </c>
    </row>
    <row r="232" spans="1:8" ht="13" x14ac:dyDescent="0.3">
      <c r="A232" s="7">
        <v>5260</v>
      </c>
      <c r="B232" s="730" t="str">
        <f>'Sch Parent TB Converter'!B221</f>
        <v>Block A</v>
      </c>
      <c r="C232" s="704"/>
      <c r="D232" s="1209"/>
      <c r="F232" s="1162" t="s">
        <v>383</v>
      </c>
      <c r="G232" s="1163"/>
      <c r="H232" s="587">
        <f>D232</f>
        <v>0</v>
      </c>
    </row>
    <row r="233" spans="1:8" ht="12.75" customHeight="1" x14ac:dyDescent="0.3">
      <c r="A233" s="7">
        <v>5260</v>
      </c>
      <c r="B233" s="730" t="str">
        <f>'Sch Parent TB Converter'!B222</f>
        <v>Block G Roof</v>
      </c>
      <c r="C233" s="704"/>
      <c r="D233" s="1209"/>
      <c r="F233" s="1162" t="s">
        <v>384</v>
      </c>
      <c r="G233" s="1163"/>
      <c r="H233" s="587">
        <f>D233</f>
        <v>0</v>
      </c>
    </row>
    <row r="234" spans="1:8" ht="12.75" customHeight="1" x14ac:dyDescent="0.3">
      <c r="A234" s="7">
        <v>5260</v>
      </c>
      <c r="B234" s="730" t="str">
        <f>'Sch Parent TB Converter'!B223</f>
        <v>Electrical Switch Board</v>
      </c>
      <c r="C234" s="704"/>
      <c r="D234" s="1209"/>
      <c r="F234" s="1162" t="s">
        <v>385</v>
      </c>
      <c r="G234" s="1163"/>
      <c r="H234" s="587">
        <f>D234</f>
        <v>0</v>
      </c>
    </row>
    <row r="235" spans="1:8" ht="12.75" customHeight="1" x14ac:dyDescent="0.3">
      <c r="A235" s="7">
        <v>5260</v>
      </c>
      <c r="B235" s="730" t="str">
        <f>'Sch Parent TB Converter'!B224</f>
        <v>New 5YA Plan</v>
      </c>
      <c r="C235" s="704"/>
      <c r="D235" s="1209"/>
      <c r="F235" s="1162"/>
      <c r="G235" s="1163"/>
      <c r="H235" s="587"/>
    </row>
    <row r="236" spans="1:8" ht="12.75" customHeight="1" x14ac:dyDescent="0.3">
      <c r="A236" s="7">
        <v>5260</v>
      </c>
      <c r="B236" s="730" t="str">
        <f>'Sch Parent TB Converter'!B225</f>
        <v>New 5YA Plan</v>
      </c>
      <c r="C236" s="704"/>
      <c r="D236" s="1209"/>
      <c r="F236" s="1162"/>
      <c r="G236" s="1163"/>
      <c r="H236" s="587"/>
    </row>
    <row r="237" spans="1:8" ht="12.75" customHeight="1" x14ac:dyDescent="0.3">
      <c r="A237" s="7">
        <v>5260</v>
      </c>
      <c r="B237" s="730" t="str">
        <f>'Sch Parent TB Converter'!B226</f>
        <v>New 5YA Plan</v>
      </c>
      <c r="C237" s="704"/>
      <c r="D237" s="1209"/>
      <c r="F237" s="1162"/>
      <c r="G237" s="1163"/>
      <c r="H237" s="587"/>
    </row>
    <row r="238" spans="1:8" ht="12.75" customHeight="1" x14ac:dyDescent="0.3">
      <c r="A238" s="7">
        <v>5260</v>
      </c>
      <c r="B238" s="730" t="str">
        <f>'Sch Parent TB Converter'!B227</f>
        <v>New 5YA Plan</v>
      </c>
      <c r="C238" s="704"/>
      <c r="D238" s="1209"/>
      <c r="F238" s="1162"/>
      <c r="G238" s="1163"/>
      <c r="H238" s="587"/>
    </row>
    <row r="239" spans="1:8" ht="12.75" customHeight="1" x14ac:dyDescent="0.3">
      <c r="A239" s="7">
        <v>5260</v>
      </c>
      <c r="B239" s="730" t="str">
        <f>'Sch Parent TB Converter'!B228</f>
        <v>New 5YA Plan</v>
      </c>
      <c r="C239" s="704"/>
      <c r="D239" s="1209"/>
      <c r="F239" s="1162"/>
      <c r="G239" s="1163"/>
      <c r="H239" s="587"/>
    </row>
    <row r="240" spans="1:8" ht="12.75" customHeight="1" x14ac:dyDescent="0.3">
      <c r="A240" s="7">
        <v>5260</v>
      </c>
      <c r="B240" s="730" t="str">
        <f>'Sch Parent TB Converter'!B229</f>
        <v>New 5YA Plan</v>
      </c>
      <c r="C240" s="704"/>
      <c r="D240" s="1209"/>
      <c r="F240" s="1162"/>
      <c r="G240" s="1163"/>
      <c r="H240" s="587"/>
    </row>
    <row r="241" spans="1:8" ht="12.75" customHeight="1" x14ac:dyDescent="0.3">
      <c r="A241" s="7">
        <v>5260</v>
      </c>
      <c r="B241" s="730" t="str">
        <f>'Sch Parent TB Converter'!B230</f>
        <v>New 5YA Plan</v>
      </c>
      <c r="C241" s="704"/>
      <c r="D241" s="1209"/>
      <c r="F241" s="1162"/>
      <c r="G241" s="1163"/>
      <c r="H241" s="587"/>
    </row>
    <row r="242" spans="1:8" ht="12.75" customHeight="1" x14ac:dyDescent="0.3">
      <c r="A242" s="7">
        <v>5260</v>
      </c>
      <c r="B242" s="730" t="str">
        <f>'Sch Parent TB Converter'!B231</f>
        <v>New 5YA Plan</v>
      </c>
      <c r="C242" s="704"/>
      <c r="D242" s="1209"/>
      <c r="F242" s="1162"/>
      <c r="G242" s="1163"/>
      <c r="H242" s="587"/>
    </row>
    <row r="243" spans="1:8" ht="12.75" customHeight="1" x14ac:dyDescent="0.3">
      <c r="A243" s="7">
        <v>5260</v>
      </c>
      <c r="B243" s="730" t="str">
        <f>'Sch Parent TB Converter'!B232</f>
        <v>New 5YA Plan</v>
      </c>
      <c r="C243" s="704"/>
      <c r="D243" s="1209"/>
      <c r="F243" s="1162"/>
      <c r="G243" s="1163"/>
      <c r="H243" s="587"/>
    </row>
    <row r="244" spans="1:8" ht="12.75" customHeight="1" x14ac:dyDescent="0.3">
      <c r="A244" s="7">
        <v>5260</v>
      </c>
      <c r="B244" s="730" t="str">
        <f>'Sch Parent TB Converter'!B233</f>
        <v>New 5YA Plan</v>
      </c>
      <c r="C244" s="704"/>
      <c r="D244" s="1209"/>
      <c r="F244" s="1162"/>
      <c r="G244" s="1163"/>
      <c r="H244" s="587"/>
    </row>
    <row r="245" spans="1:8" ht="12.75" customHeight="1" x14ac:dyDescent="0.3">
      <c r="A245" s="7">
        <v>5260</v>
      </c>
      <c r="B245" s="730" t="str">
        <f>'Sch Parent TB Converter'!B234</f>
        <v>New 5YA Plan</v>
      </c>
      <c r="C245" s="704"/>
      <c r="D245" s="1209"/>
      <c r="F245" s="1162"/>
      <c r="G245" s="1163"/>
      <c r="H245" s="587"/>
    </row>
    <row r="246" spans="1:8" ht="12.75" customHeight="1" x14ac:dyDescent="0.3">
      <c r="A246" s="7">
        <v>5260</v>
      </c>
      <c r="B246" s="730" t="str">
        <f>'Sch Parent TB Converter'!B235</f>
        <v>New 5YA Plan</v>
      </c>
      <c r="C246" s="704"/>
      <c r="D246" s="1209"/>
      <c r="F246" s="1162"/>
      <c r="G246" s="1163"/>
      <c r="H246" s="587"/>
    </row>
    <row r="247" spans="1:8" ht="12.75" customHeight="1" x14ac:dyDescent="0.25">
      <c r="C247" s="704"/>
      <c r="D247" s="1209"/>
      <c r="G247" s="19"/>
      <c r="H247" s="566"/>
    </row>
    <row r="248" spans="1:8" ht="12.75" customHeight="1" x14ac:dyDescent="0.3">
      <c r="A248" s="1165"/>
      <c r="B248" s="232" t="s">
        <v>274</v>
      </c>
      <c r="C248" s="230"/>
      <c r="D248" s="1208"/>
      <c r="E248" s="448"/>
      <c r="F248" s="232" t="s">
        <v>386</v>
      </c>
      <c r="G248" s="186"/>
      <c r="H248" s="445"/>
    </row>
    <row r="249" spans="1:8" ht="13" x14ac:dyDescent="0.3">
      <c r="B249" s="561" t="s">
        <v>241</v>
      </c>
      <c r="C249" s="704"/>
      <c r="D249" s="1209"/>
      <c r="F249" s="561" t="s">
        <v>241</v>
      </c>
      <c r="H249" s="552"/>
    </row>
    <row r="250" spans="1:8" x14ac:dyDescent="0.25">
      <c r="A250" s="7">
        <v>5261</v>
      </c>
      <c r="B250" s="730" t="str">
        <f>+VLOOKUP(A250,'Sch Parent TB Converter'!$A$16:$B$247,2,0)</f>
        <v>Cluster Funds Held at Year End</v>
      </c>
      <c r="C250" s="704"/>
      <c r="D250" s="1209"/>
      <c r="F250" s="227" t="s">
        <v>275</v>
      </c>
      <c r="G250" s="19"/>
      <c r="H250" s="566">
        <f>D250</f>
        <v>0</v>
      </c>
    </row>
    <row r="251" spans="1:8" x14ac:dyDescent="0.25">
      <c r="C251" s="704"/>
      <c r="D251" s="1209"/>
      <c r="F251" s="6"/>
      <c r="G251" s="19"/>
      <c r="H251" s="566"/>
    </row>
    <row r="252" spans="1:8" ht="12.75" customHeight="1" x14ac:dyDescent="0.3">
      <c r="A252" s="1165"/>
      <c r="B252" s="232" t="s">
        <v>276</v>
      </c>
      <c r="C252" s="230"/>
      <c r="D252" s="1208"/>
      <c r="E252" s="448"/>
      <c r="F252" s="232" t="s">
        <v>387</v>
      </c>
      <c r="G252" s="186"/>
      <c r="H252" s="445"/>
    </row>
    <row r="253" spans="1:8" ht="12.75" customHeight="1" x14ac:dyDescent="0.3">
      <c r="B253" s="561" t="s">
        <v>277</v>
      </c>
      <c r="C253" s="704"/>
      <c r="D253" s="1209"/>
      <c r="F253" s="561" t="s">
        <v>277</v>
      </c>
      <c r="H253" s="552"/>
    </row>
    <row r="254" spans="1:8" ht="12.75" customHeight="1" x14ac:dyDescent="0.25">
      <c r="A254" s="704">
        <v>3220</v>
      </c>
      <c r="B254" s="730" t="str">
        <f>+VLOOKUP(A254,'Sch Parent TB Converter'!$A$16:$B$247,2,0)</f>
        <v>Contribution - Furniture and Equipment</v>
      </c>
      <c r="C254" s="704"/>
      <c r="D254" s="1209"/>
      <c r="F254" s="227" t="s">
        <v>388</v>
      </c>
      <c r="G254" s="19"/>
      <c r="H254" s="552"/>
    </row>
    <row r="255" spans="1:8" ht="12.75" customHeight="1" x14ac:dyDescent="0.25">
      <c r="A255" s="719">
        <v>3230</v>
      </c>
      <c r="B255" s="730" t="str">
        <f>+VLOOKUP(A255,'Sch Parent TB Converter'!$A$16:$B$247,2,0)</f>
        <v>Contribution - Other</v>
      </c>
      <c r="C255" s="704"/>
      <c r="D255" s="1209"/>
      <c r="F255" s="227" t="s">
        <v>388</v>
      </c>
      <c r="G255" s="19"/>
      <c r="H255" s="552"/>
    </row>
    <row r="256" spans="1:8" x14ac:dyDescent="0.25">
      <c r="A256" s="719">
        <v>3240</v>
      </c>
      <c r="B256" s="730" t="str">
        <f>+VLOOKUP(A256,'Sch Parent TB Converter'!$A$16:$B$247,2,0)</f>
        <v>Distribution to MOE</v>
      </c>
      <c r="C256" s="704"/>
      <c r="D256" s="1209"/>
      <c r="F256" s="227" t="s">
        <v>389</v>
      </c>
      <c r="G256" s="19"/>
    </row>
    <row r="257" spans="1:10" x14ac:dyDescent="0.25">
      <c r="A257" s="704">
        <v>3200</v>
      </c>
      <c r="B257" s="730" t="str">
        <f>+VLOOKUP(A257,'Sch Parent TB Converter'!$A$16:$B$247,2,0)</f>
        <v>Accumulated surplus/(deficit)</v>
      </c>
      <c r="C257" s="704"/>
      <c r="D257" s="1209"/>
      <c r="F257" s="227" t="s">
        <v>143</v>
      </c>
      <c r="G257" s="19"/>
      <c r="I257" s="377"/>
      <c r="J257" s="377"/>
    </row>
    <row r="258" spans="1:10" x14ac:dyDescent="0.25">
      <c r="A258" s="704">
        <v>3202</v>
      </c>
      <c r="B258" s="730" t="str">
        <f>+VLOOKUP(A258,'Sch Parent TB Converter'!$A$16:$B$247,2,0)</f>
        <v>Other Equity Reserves</v>
      </c>
      <c r="C258" s="704"/>
      <c r="D258" s="1209"/>
      <c r="F258" s="227"/>
      <c r="G258" s="19"/>
      <c r="I258" s="377"/>
      <c r="J258" s="377"/>
    </row>
    <row r="259" spans="1:10" x14ac:dyDescent="0.25">
      <c r="A259" s="1211"/>
      <c r="B259" s="1211"/>
      <c r="C259" s="1154"/>
      <c r="D259" s="1212"/>
      <c r="E259" s="1213"/>
      <c r="F259" s="227"/>
      <c r="G259" s="19"/>
      <c r="I259" s="377"/>
      <c r="J259" s="377"/>
    </row>
    <row r="260" spans="1:10" ht="13" x14ac:dyDescent="0.3">
      <c r="F260" s="227"/>
      <c r="H260" s="588" t="e">
        <f>SUM(H12:H256)</f>
        <v>#REF!</v>
      </c>
      <c r="I260" s="1164">
        <f>SUM(I12:I256)</f>
        <v>0</v>
      </c>
      <c r="J260" s="1164">
        <f>SUM(J12:J256)</f>
        <v>0</v>
      </c>
    </row>
  </sheetData>
  <mergeCells count="2">
    <mergeCell ref="A3:C4"/>
    <mergeCell ref="D5:E5"/>
  </mergeCells>
  <conditionalFormatting sqref="H3">
    <cfRule type="containsText" dxfId="22" priority="3" operator="containsText" text="Does Not">
      <formula>NOT(ISERROR(SEARCH("Does Not",H3)))</formula>
    </cfRule>
    <cfRule type="containsText" dxfId="21" priority="4" operator="containsText" text="Balances">
      <formula>NOT(ISERROR(SEARCH("Balances",H3)))</formula>
    </cfRule>
  </conditionalFormatting>
  <hyperlinks>
    <hyperlink ref="A5" r:id="rId1" xr:uid="{412A6F19-5277-4AAD-A8BE-45DAD13E9C62}"/>
  </hyperlinks>
  <printOptions headings="1"/>
  <pageMargins left="0.70866141732283472" right="0.70866141732283472" top="0.74803149606299213" bottom="0.74803149606299213" header="0.31496062992125984" footer="0.31496062992125984"/>
  <pageSetup paperSize="8" scale="50" fitToHeight="3" orientation="portrait" r:id="rId2"/>
  <headerFooter>
    <oddHeader>&amp;C&amp;"Calibri"&amp;10&amp;K000000 [UNCLASSIFIED]&amp;1#_x000D_</oddHeader>
    <oddFooter>&amp;C_x000D_&amp;1#&amp;"Calibri"&amp;10&amp;K000000 [UNCLASSIFIED]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tabColor theme="4"/>
    <pageSetUpPr fitToPage="1"/>
  </sheetPr>
  <dimension ref="A1:N270"/>
  <sheetViews>
    <sheetView showGridLines="0" zoomScaleNormal="100" workbookViewId="0">
      <pane xSplit="1" ySplit="8" topLeftCell="B9" activePane="bottomRight" state="frozen"/>
      <selection activeCell="C363" sqref="C361:M369"/>
      <selection pane="topRight" activeCell="C363" sqref="C361:M369"/>
      <selection pane="bottomLeft" activeCell="C363" sqref="C361:M369"/>
      <selection pane="bottomRight" activeCell="B9" sqref="B9"/>
    </sheetView>
  </sheetViews>
  <sheetFormatPr defaultColWidth="8.81640625" defaultRowHeight="12.5" x14ac:dyDescent="0.25"/>
  <cols>
    <col min="1" max="1" width="15.453125" style="7" customWidth="1"/>
    <col min="2" max="2" width="53.54296875" style="5" customWidth="1"/>
    <col min="3" max="8" width="20.81640625" style="5" customWidth="1"/>
    <col min="9" max="10" width="10.453125" style="5" bestFit="1" customWidth="1"/>
    <col min="11" max="11" width="10.81640625" style="5" customWidth="1"/>
    <col min="12" max="12" width="10.26953125" style="5" customWidth="1"/>
    <col min="13" max="16384" width="8.81640625" style="5"/>
  </cols>
  <sheetData>
    <row r="1" spans="1:14" ht="13" x14ac:dyDescent="0.3">
      <c r="A1" s="194" t="s">
        <v>390</v>
      </c>
    </row>
    <row r="2" spans="1:14" ht="13" x14ac:dyDescent="0.25">
      <c r="A2" s="401" t="s">
        <v>327</v>
      </c>
      <c r="B2" s="1360" t="s">
        <v>391</v>
      </c>
    </row>
    <row r="3" spans="1:14" s="571" customFormat="1" ht="13" x14ac:dyDescent="0.25">
      <c r="A3" s="592" t="s">
        <v>286</v>
      </c>
      <c r="B3" s="1360">
        <v>2026</v>
      </c>
      <c r="J3" s="1523" t="s">
        <v>328</v>
      </c>
      <c r="K3" s="1524"/>
      <c r="L3" s="1524"/>
      <c r="M3" s="1524"/>
      <c r="N3" s="1525"/>
    </row>
    <row r="4" spans="1:14" s="571" customFormat="1" ht="13" x14ac:dyDescent="0.25">
      <c r="A4" s="592"/>
      <c r="B4" s="556" t="s">
        <v>290</v>
      </c>
      <c r="C4" s="837" t="str">
        <f>IF(OR(SUBTOTAL(9,C9:C267)=0,ABS(SUBTOTAL(9,C9:C269))&lt;5),"Balances","Does Not Balance")</f>
        <v>Balances</v>
      </c>
      <c r="D4" s="837" t="str">
        <f>IF(OR(SUBTOTAL(9,D9:D269)=0,ABS(SUBTOTAL(9,D9:D269))&lt;5),"Balances","Does Not Balance")</f>
        <v>Balances</v>
      </c>
      <c r="E4" s="837" t="str">
        <f>IF(OR(SUBTOTAL(9,E9:E269)=0,ABS(SUBTOTAL(9,E9:E269))&lt;5),"Balances","Does Not Balance")</f>
        <v>Balances</v>
      </c>
      <c r="F4" s="837" t="str">
        <f>IF(OR(SUBTOTAL(9,F9:F269)=0,ABS(SUBTOTAL(9,F9:F269))&lt;5),"Balances","Does Not Balance")</f>
        <v>Balances</v>
      </c>
      <c r="G4" s="1538" t="s">
        <v>329</v>
      </c>
      <c r="H4" s="1538"/>
      <c r="J4" s="1539" t="s">
        <v>330</v>
      </c>
      <c r="K4" s="1540"/>
      <c r="L4" s="1540"/>
      <c r="M4" s="1540"/>
      <c r="N4" s="1541"/>
    </row>
    <row r="5" spans="1:14" s="571" customFormat="1" ht="13" x14ac:dyDescent="0.3">
      <c r="A5" s="592"/>
      <c r="B5" s="557"/>
      <c r="C5" s="559"/>
      <c r="D5" s="559"/>
      <c r="E5" s="559"/>
      <c r="F5" s="559"/>
      <c r="G5" s="161"/>
      <c r="H5" s="161"/>
      <c r="J5" s="1542"/>
      <c r="K5" s="1543"/>
      <c r="L5" s="1543"/>
      <c r="M5" s="1543"/>
      <c r="N5" s="1544"/>
    </row>
    <row r="6" spans="1:14" ht="12.75" customHeight="1" x14ac:dyDescent="0.3">
      <c r="C6" s="161">
        <f>FY</f>
        <v>2026</v>
      </c>
      <c r="D6" s="161">
        <f>FY</f>
        <v>2026</v>
      </c>
      <c r="E6" s="161">
        <f>PY</f>
        <v>2025</v>
      </c>
      <c r="F6" s="161">
        <f>FY</f>
        <v>2026</v>
      </c>
      <c r="G6" s="161">
        <f>FY</f>
        <v>2026</v>
      </c>
      <c r="H6" s="161">
        <f>FY</f>
        <v>2026</v>
      </c>
      <c r="J6" s="1545"/>
      <c r="K6" s="1546"/>
      <c r="L6" s="1546"/>
      <c r="M6" s="1546"/>
      <c r="N6" s="1547"/>
    </row>
    <row r="7" spans="1:14" ht="13" customHeight="1" x14ac:dyDescent="0.3">
      <c r="A7" s="161" t="s">
        <v>150</v>
      </c>
      <c r="B7" s="161" t="s">
        <v>121</v>
      </c>
      <c r="C7" s="161" t="s">
        <v>291</v>
      </c>
      <c r="D7" s="161" t="s">
        <v>292</v>
      </c>
      <c r="E7" s="161" t="str">
        <f>C7</f>
        <v>Actual</v>
      </c>
      <c r="F7" s="161" t="s">
        <v>293</v>
      </c>
      <c r="G7" s="161" t="str">
        <f>E7</f>
        <v>Actual</v>
      </c>
      <c r="H7" s="161" t="str">
        <f>D7</f>
        <v>Budget (Unaudited)</v>
      </c>
      <c r="I7" s="1228"/>
      <c r="J7" s="609"/>
      <c r="K7" s="609"/>
      <c r="L7" s="185"/>
    </row>
    <row r="8" spans="1:14" ht="12.75" customHeight="1" x14ac:dyDescent="0.3">
      <c r="C8" s="79" t="s">
        <v>294</v>
      </c>
      <c r="D8" s="79" t="s">
        <v>294</v>
      </c>
      <c r="E8" s="79" t="s">
        <v>294</v>
      </c>
      <c r="F8" s="79" t="s">
        <v>294</v>
      </c>
      <c r="G8" s="79" t="s">
        <v>294</v>
      </c>
      <c r="H8" s="79" t="s">
        <v>294</v>
      </c>
    </row>
    <row r="9" spans="1:14" ht="12.75" customHeight="1" x14ac:dyDescent="0.3">
      <c r="A9" s="188"/>
      <c r="B9" s="242" t="s">
        <v>151</v>
      </c>
      <c r="C9" s="1136"/>
      <c r="D9" s="1136"/>
      <c r="E9" s="1136"/>
      <c r="F9" s="390"/>
      <c r="G9" s="507"/>
      <c r="H9" s="507"/>
    </row>
    <row r="10" spans="1:14" ht="12.75" customHeight="1" x14ac:dyDescent="0.3">
      <c r="A10" s="230"/>
      <c r="B10" s="232" t="s">
        <v>153</v>
      </c>
      <c r="C10" s="391"/>
      <c r="D10" s="391"/>
      <c r="E10" s="391"/>
      <c r="F10" s="392"/>
      <c r="G10" s="508"/>
      <c r="H10" s="508"/>
    </row>
    <row r="11" spans="1:14" ht="12.75" customHeight="1" x14ac:dyDescent="0.3">
      <c r="A11" s="704"/>
      <c r="B11" s="166" t="s">
        <v>154</v>
      </c>
      <c r="C11" s="79"/>
      <c r="D11" s="79"/>
      <c r="E11" s="79"/>
      <c r="F11" s="560"/>
      <c r="G11" s="605"/>
      <c r="H11" s="605"/>
    </row>
    <row r="12" spans="1:14" ht="12.75" customHeight="1" x14ac:dyDescent="0.25">
      <c r="A12" s="704">
        <v>1120</v>
      </c>
      <c r="B12" s="60" t="str">
        <f>IFERROR(VLOOKUP($A12,SubsidiaryTBConverter,2,),"Missing")</f>
        <v>Government Grants - Ministry of Education</v>
      </c>
      <c r="C12" s="562">
        <f>SUM(Eliminations!D12,'Sch Parent Inputs'!C12,'Subsidiary Inputs'!C12)</f>
        <v>0</v>
      </c>
      <c r="D12" s="562">
        <f>SUM(Eliminations!E12,'Sch Parent Inputs'!D12,'Subsidiary Inputs'!D12)</f>
        <v>0</v>
      </c>
      <c r="E12" s="562">
        <f>SUM('Sch Parent Inputs'!E12,'Subsidiary Inputs'!E12)</f>
        <v>0</v>
      </c>
      <c r="F12" s="563">
        <f>SUM('Sch Parent Inputs'!F12,'Subsidiary Inputs'!F12)</f>
        <v>0</v>
      </c>
      <c r="G12" s="594">
        <f>ROUND(ABS(C12),0)</f>
        <v>0</v>
      </c>
      <c r="H12" s="594">
        <f>ROUND(ABS(D12),0)</f>
        <v>0</v>
      </c>
      <c r="K12" s="377"/>
    </row>
    <row r="13" spans="1:14" x14ac:dyDescent="0.25">
      <c r="A13" s="704">
        <v>1160</v>
      </c>
      <c r="B13" s="60" t="str">
        <f>IFERROR(VLOOKUP($A13,SubsidiaryTBConverter,2,),"Missing")</f>
        <v>Teachers' Salaries Grants</v>
      </c>
      <c r="C13" s="562">
        <f>SUM(Eliminations!D13,'Sch Parent Inputs'!C13,'Subsidiary Inputs'!C13)</f>
        <v>0</v>
      </c>
      <c r="D13" s="562">
        <f>SUM(Eliminations!E13,'Sch Parent Inputs'!D13,'Subsidiary Inputs'!D13)</f>
        <v>0</v>
      </c>
      <c r="E13" s="562">
        <f>SUM('Sch Parent Inputs'!E13,'Subsidiary Inputs'!E13)</f>
        <v>0</v>
      </c>
      <c r="F13" s="563">
        <f>SUM('Sch Parent Inputs'!F13,'Subsidiary Inputs'!F13)</f>
        <v>0</v>
      </c>
      <c r="G13" s="594">
        <f t="shared" ref="G13:G14" si="0">ROUND(ABS(C13),0)</f>
        <v>0</v>
      </c>
      <c r="H13" s="594">
        <f t="shared" ref="H13:H14" si="1">ROUND(ABS(D13),0)</f>
        <v>0</v>
      </c>
      <c r="K13" s="377"/>
    </row>
    <row r="14" spans="1:14" x14ac:dyDescent="0.25">
      <c r="A14" s="704">
        <v>1170</v>
      </c>
      <c r="B14" s="60" t="str">
        <f>IFERROR(VLOOKUP($A14,SubsidiaryTBConverter,2,),"Missing")</f>
        <v>Use of Land and Buildings Grants</v>
      </c>
      <c r="C14" s="562">
        <f>SUM(Eliminations!D14,'Sch Parent Inputs'!C14,'Subsidiary Inputs'!C14)</f>
        <v>0</v>
      </c>
      <c r="D14" s="562">
        <f>SUM(Eliminations!E14,'Sch Parent Inputs'!D14,'Subsidiary Inputs'!D14)</f>
        <v>0</v>
      </c>
      <c r="E14" s="562">
        <f>SUM('Sch Parent Inputs'!E14,'Subsidiary Inputs'!E14)</f>
        <v>0</v>
      </c>
      <c r="F14" s="563">
        <f>SUM('Sch Parent Inputs'!F14,'Subsidiary Inputs'!F14)</f>
        <v>0</v>
      </c>
      <c r="G14" s="594">
        <f t="shared" si="0"/>
        <v>0</v>
      </c>
      <c r="H14" s="594">
        <f t="shared" si="1"/>
        <v>0</v>
      </c>
      <c r="K14" s="377"/>
    </row>
    <row r="15" spans="1:14" x14ac:dyDescent="0.25">
      <c r="A15" s="704">
        <v>1181</v>
      </c>
      <c r="B15" s="227" t="str">
        <f>IFERROR(VLOOKUP($A15,SubsidiaryTBConverter,2,),"Missing")</f>
        <v>Ka Ora, Ka Ako - Healthy School Lunches Programme</v>
      </c>
      <c r="C15" s="562">
        <f>SUM(Eliminations!D15,'Sch Parent Inputs'!C15,'Subsidiary Inputs'!C15)</f>
        <v>0</v>
      </c>
      <c r="D15" s="562">
        <f>SUM(Eliminations!E15,'Sch Parent Inputs'!D15,'Subsidiary Inputs'!D15)</f>
        <v>0</v>
      </c>
      <c r="E15" s="562">
        <f>SUM('Sch Parent Inputs'!E15,'Subsidiary Inputs'!E15)</f>
        <v>0</v>
      </c>
      <c r="F15" s="563">
        <f>SUM('Sch Parent Inputs'!F15,'Subsidiary Inputs'!F15)</f>
        <v>0</v>
      </c>
      <c r="G15" s="594">
        <f t="shared" ref="G15" si="2">ROUND(ABS(C15),0)</f>
        <v>0</v>
      </c>
      <c r="H15" s="594">
        <f t="shared" ref="H15" si="3">ROUND(ABS(D15),0)</f>
        <v>0</v>
      </c>
      <c r="K15" s="377"/>
    </row>
    <row r="16" spans="1:14" x14ac:dyDescent="0.25">
      <c r="A16" s="704">
        <v>1130</v>
      </c>
      <c r="B16" s="60" t="str">
        <f>IFERROR(VLOOKUP($A16,SubsidiaryTBConverter,2,),"Missing")</f>
        <v>Other Government Grants</v>
      </c>
      <c r="C16" s="562">
        <f>SUM(Eliminations!D16,'Sch Parent Inputs'!C16,'Subsidiary Inputs'!C16)</f>
        <v>0</v>
      </c>
      <c r="D16" s="562">
        <f>SUM(Eliminations!E16,'Sch Parent Inputs'!D16,'Subsidiary Inputs'!D16)</f>
        <v>0</v>
      </c>
      <c r="E16" s="562">
        <f>SUM('Sch Parent Inputs'!E16,'Subsidiary Inputs'!E16)</f>
        <v>0</v>
      </c>
      <c r="F16" s="563">
        <f>SUM('Sch Parent Inputs'!F16,'Subsidiary Inputs'!F16)</f>
        <v>0</v>
      </c>
      <c r="G16" s="594">
        <f t="shared" ref="G16" si="4">ROUND(ABS(C16),0)</f>
        <v>0</v>
      </c>
      <c r="H16" s="594">
        <f t="shared" ref="H16" si="5">ROUND(ABS(D16),0)</f>
        <v>0</v>
      </c>
      <c r="K16" s="377"/>
    </row>
    <row r="17" spans="1:8" ht="13.5" thickBot="1" x14ac:dyDescent="0.35">
      <c r="A17" s="704"/>
      <c r="B17" s="811" t="s">
        <v>295</v>
      </c>
      <c r="C17" s="812">
        <f>SUBTOTAL(9,C11:C16)</f>
        <v>0</v>
      </c>
      <c r="D17" s="812">
        <f>SUBTOTAL(9,D11:D16)</f>
        <v>0</v>
      </c>
      <c r="E17" s="812">
        <f>SUBTOTAL(9,E11:E16)</f>
        <v>0</v>
      </c>
      <c r="F17" s="812">
        <f>SUBTOTAL(9,F11:F16)</f>
        <v>0</v>
      </c>
      <c r="G17" s="594"/>
      <c r="H17" s="594"/>
    </row>
    <row r="18" spans="1:8" ht="13" thickTop="1" x14ac:dyDescent="0.25">
      <c r="A18" s="704"/>
      <c r="B18" s="30"/>
      <c r="C18" s="564"/>
      <c r="D18" s="564"/>
      <c r="E18" s="564"/>
      <c r="F18" s="565"/>
      <c r="G18" s="597"/>
      <c r="H18" s="597"/>
    </row>
    <row r="19" spans="1:8" ht="13" x14ac:dyDescent="0.3">
      <c r="A19" s="230"/>
      <c r="B19" s="232" t="s">
        <v>159</v>
      </c>
      <c r="C19" s="187"/>
      <c r="D19" s="187"/>
      <c r="E19" s="187"/>
      <c r="F19" s="245"/>
      <c r="G19" s="589"/>
      <c r="H19" s="589"/>
    </row>
    <row r="20" spans="1:8" ht="13" x14ac:dyDescent="0.3">
      <c r="A20" s="704"/>
      <c r="B20" s="561" t="s">
        <v>154</v>
      </c>
      <c r="C20" s="564"/>
      <c r="D20" s="564"/>
      <c r="E20" s="564"/>
      <c r="F20" s="565"/>
      <c r="G20" s="591"/>
      <c r="H20" s="604"/>
    </row>
    <row r="21" spans="1:8" x14ac:dyDescent="0.25">
      <c r="A21" s="704">
        <v>1510</v>
      </c>
      <c r="B21" s="60" t="str">
        <f t="shared" ref="B21:B26" si="6">IFERROR(VLOOKUP($A21,SubsidiaryTBConverter,2,),"Missing")</f>
        <v>Fees for Extra Curricular Activities</v>
      </c>
      <c r="C21" s="562">
        <f>SUM(Eliminations!D21,'Sch Parent Inputs'!C21,'Subsidiary Inputs'!C21)</f>
        <v>0</v>
      </c>
      <c r="D21" s="562">
        <f>SUM(Eliminations!E21,'Sch Parent Inputs'!D21,'Subsidiary Inputs'!D21)</f>
        <v>0</v>
      </c>
      <c r="E21" s="562">
        <f>SUM(Eliminations!F21,'Sch Parent Inputs'!E21,'Subsidiary Inputs'!E21)</f>
        <v>0</v>
      </c>
      <c r="F21" s="562">
        <f>SUM(Eliminations!G21,'Sch Parent Inputs'!F23,'Subsidiary Inputs'!F24)</f>
        <v>0</v>
      </c>
      <c r="G21" s="594">
        <f t="shared" ref="G21" si="7">ROUND(ABS(C21),0)</f>
        <v>0</v>
      </c>
      <c r="H21" s="594">
        <f t="shared" ref="H21" si="8">ROUND(ABS(D21),0)</f>
        <v>0</v>
      </c>
    </row>
    <row r="22" spans="1:8" x14ac:dyDescent="0.25">
      <c r="A22" s="704">
        <v>1520</v>
      </c>
      <c r="B22" s="60" t="str">
        <f t="shared" si="6"/>
        <v>Donations and Bequests</v>
      </c>
      <c r="C22" s="562">
        <f>SUM(Eliminations!D22,'Sch Parent Inputs'!C22,'Subsidiary Inputs'!C22)</f>
        <v>0</v>
      </c>
      <c r="D22" s="562">
        <f>SUM(Eliminations!E22,'Sch Parent Inputs'!D22,'Subsidiary Inputs'!D22)</f>
        <v>0</v>
      </c>
      <c r="E22" s="562">
        <f>SUM(Eliminations!F22,'Sch Parent Inputs'!E22,'Subsidiary Inputs'!E22)</f>
        <v>0</v>
      </c>
      <c r="F22" s="563">
        <f>SUM('Sch Parent Inputs'!F22,'Subsidiary Inputs'!F22)</f>
        <v>0</v>
      </c>
      <c r="G22" s="594">
        <f t="shared" ref="G22:G25" si="9">ROUND(ABS(C22),0)</f>
        <v>0</v>
      </c>
      <c r="H22" s="594">
        <f t="shared" ref="H22:H25" si="10">ROUND(ABS(D22),0)</f>
        <v>0</v>
      </c>
    </row>
    <row r="23" spans="1:8" x14ac:dyDescent="0.25">
      <c r="A23" s="704">
        <v>1530</v>
      </c>
      <c r="B23" s="235" t="str">
        <f t="shared" si="6"/>
        <v>Fundraising &amp; Community Grants</v>
      </c>
      <c r="C23" s="562">
        <f>SUM(Eliminations!D23,'Sch Parent Inputs'!C23,'Subsidiary Inputs'!C23)</f>
        <v>0</v>
      </c>
      <c r="D23" s="562">
        <f>SUM(Eliminations!E23,'Sch Parent Inputs'!D23,'Subsidiary Inputs'!D23)</f>
        <v>0</v>
      </c>
      <c r="E23" s="562">
        <f>SUM(Eliminations!F23,'Sch Parent Inputs'!E23,'Subsidiary Inputs'!E23)</f>
        <v>0</v>
      </c>
      <c r="F23" s="563">
        <f>SUM('Sch Parent Inputs'!F24,'Subsidiary Inputs'!F23)</f>
        <v>0</v>
      </c>
      <c r="G23" s="594">
        <f>ROUND(ABS(C23),0)</f>
        <v>0</v>
      </c>
      <c r="H23" s="594">
        <f>ROUND(ABS(D23),0)</f>
        <v>0</v>
      </c>
    </row>
    <row r="24" spans="1:8" x14ac:dyDescent="0.25">
      <c r="A24" s="704">
        <v>1560</v>
      </c>
      <c r="B24" s="60" t="str">
        <f t="shared" si="6"/>
        <v>Trading</v>
      </c>
      <c r="C24" s="562">
        <f>SUM(Eliminations!D24,'Sch Parent Inputs'!C24,'Subsidiary Inputs'!C24)</f>
        <v>0</v>
      </c>
      <c r="D24" s="562">
        <f>SUM(Eliminations!E24,'Sch Parent Inputs'!D24,'Subsidiary Inputs'!D24)</f>
        <v>0</v>
      </c>
      <c r="E24" s="562">
        <f>SUM(Eliminations!F24,'Sch Parent Inputs'!E24,'Subsidiary Inputs'!E24)</f>
        <v>0</v>
      </c>
      <c r="F24" s="563">
        <f>SUM('Sch Parent Inputs'!F25,'Subsidiary Inputs'!F24)</f>
        <v>0</v>
      </c>
      <c r="G24" s="594">
        <f t="shared" si="9"/>
        <v>0</v>
      </c>
      <c r="H24" s="594">
        <f t="shared" si="10"/>
        <v>0</v>
      </c>
    </row>
    <row r="25" spans="1:8" x14ac:dyDescent="0.25">
      <c r="A25" s="704">
        <v>1570</v>
      </c>
      <c r="B25" s="235" t="str">
        <f t="shared" si="6"/>
        <v>Other Revenue</v>
      </c>
      <c r="C25" s="562">
        <f>SUM(Eliminations!D25,'Sch Parent Inputs'!C25,'Subsidiary Inputs'!C25)</f>
        <v>0</v>
      </c>
      <c r="D25" s="562">
        <f>SUM(Eliminations!E25,'Sch Parent Inputs'!D25,'Subsidiary Inputs'!D25)</f>
        <v>0</v>
      </c>
      <c r="E25" s="562">
        <f>SUM(Eliminations!F25,'Sch Parent Inputs'!E25,'Subsidiary Inputs'!E25)</f>
        <v>0</v>
      </c>
      <c r="F25" s="563">
        <f>SUM('Sch Parent Inputs'!F21,'Subsidiary Inputs'!F25)</f>
        <v>0</v>
      </c>
      <c r="G25" s="594">
        <f t="shared" si="9"/>
        <v>0</v>
      </c>
      <c r="H25" s="594">
        <f t="shared" si="10"/>
        <v>0</v>
      </c>
    </row>
    <row r="26" spans="1:8" x14ac:dyDescent="0.25">
      <c r="A26" s="704">
        <v>1473</v>
      </c>
      <c r="B26" s="60" t="str">
        <f t="shared" si="6"/>
        <v>International Student Fees</v>
      </c>
      <c r="C26" s="562">
        <f>SUM(Eliminations!D26,'Sch Parent Inputs'!C26,'Subsidiary Inputs'!C26)</f>
        <v>0</v>
      </c>
      <c r="D26" s="562">
        <f>SUM(Eliminations!E26,'Sch Parent Inputs'!D26,'Subsidiary Inputs'!D26)</f>
        <v>0</v>
      </c>
      <c r="E26" s="562">
        <f>SUM(Eliminations!F26,'Sch Parent Inputs'!E26,'Subsidiary Inputs'!E26)</f>
        <v>0</v>
      </c>
      <c r="F26" s="563">
        <f>SUM('Sch Parent Inputs'!F26,'Subsidiary Inputs'!F26)</f>
        <v>0</v>
      </c>
      <c r="G26" s="594">
        <f t="shared" ref="G26" si="11">ROUND(ABS(C26),0)</f>
        <v>0</v>
      </c>
      <c r="H26" s="594">
        <f t="shared" ref="H26" si="12">ROUND(ABS(D26),0)</f>
        <v>0</v>
      </c>
    </row>
    <row r="27" spans="1:8" ht="13.5" thickBot="1" x14ac:dyDescent="0.35">
      <c r="A27" s="704"/>
      <c r="B27" s="813" t="s">
        <v>296</v>
      </c>
      <c r="C27" s="812">
        <f>SUBTOTAL(9,C21:C26)</f>
        <v>0</v>
      </c>
      <c r="D27" s="812">
        <f t="shared" ref="D27:F27" si="13">SUBTOTAL(9,D21:D26)</f>
        <v>0</v>
      </c>
      <c r="E27" s="812">
        <f>SUBTOTAL(9,E21:E26)</f>
        <v>0</v>
      </c>
      <c r="F27" s="812">
        <f t="shared" si="13"/>
        <v>0</v>
      </c>
      <c r="G27" s="594"/>
      <c r="H27" s="594"/>
    </row>
    <row r="28" spans="1:8" ht="13" thickTop="1" x14ac:dyDescent="0.25">
      <c r="A28" s="704"/>
      <c r="B28" s="236"/>
      <c r="C28" s="562"/>
      <c r="D28" s="562"/>
      <c r="E28" s="562"/>
      <c r="F28" s="563"/>
      <c r="G28" s="594"/>
      <c r="H28" s="594"/>
    </row>
    <row r="29" spans="1:8" ht="13" x14ac:dyDescent="0.3">
      <c r="A29" s="704"/>
      <c r="B29" s="234" t="s">
        <v>166</v>
      </c>
      <c r="C29" s="562">
        <f>SUM(Eliminations!D29,'Sch Parent Inputs'!C29,'Subsidiary Inputs'!C29)</f>
        <v>0</v>
      </c>
      <c r="D29" s="562">
        <f>SUM(Eliminations!E29,'Sch Parent Inputs'!D29,'Subsidiary Inputs'!D29)</f>
        <v>0</v>
      </c>
      <c r="E29" s="562">
        <f>SUM('Sch Parent Inputs'!E29,'Subsidiary Inputs'!E29)</f>
        <v>0</v>
      </c>
      <c r="F29" s="563">
        <f>SUM('Sch Parent Inputs'!F29,'Subsidiary Inputs'!F29)</f>
        <v>0</v>
      </c>
      <c r="G29" s="594"/>
      <c r="H29" s="594"/>
    </row>
    <row r="30" spans="1:8" x14ac:dyDescent="0.25">
      <c r="A30" s="704">
        <v>2410</v>
      </c>
      <c r="B30" s="60" t="str">
        <f t="shared" ref="B30:B35" si="14">IFERROR(VLOOKUP($A30,SubsidiaryTBConverter,2,),"Missing")</f>
        <v>Extra Curricular Activities Costs</v>
      </c>
      <c r="C30" s="148">
        <f>SUM(Eliminations!D30,'Sch Parent Inputs'!C30,'Subsidiary Inputs'!C30)</f>
        <v>0</v>
      </c>
      <c r="D30" s="148">
        <f>SUM(Eliminations!E30,'Sch Parent Inputs'!D30,'Subsidiary Inputs'!D30)</f>
        <v>0</v>
      </c>
      <c r="E30" s="148">
        <f>SUM('Sch Parent Inputs'!E30,'Subsidiary Inputs'!E30)</f>
        <v>0</v>
      </c>
      <c r="F30" s="150">
        <f>SUM('Sch Parent Inputs'!F30,'Subsidiary Inputs'!F30)</f>
        <v>0</v>
      </c>
      <c r="G30" s="661">
        <f t="shared" ref="G30:H33" si="15">ROUND(ABS(C30),0)</f>
        <v>0</v>
      </c>
      <c r="H30" s="661">
        <f t="shared" si="15"/>
        <v>0</v>
      </c>
    </row>
    <row r="31" spans="1:8" s="569" customFormat="1" x14ac:dyDescent="0.25">
      <c r="A31" s="704">
        <v>2440</v>
      </c>
      <c r="B31" s="60" t="str">
        <f t="shared" si="14"/>
        <v>Trading</v>
      </c>
      <c r="C31" s="562">
        <f>SUM(Eliminations!D31,'Sch Parent Inputs'!C31,'Subsidiary Inputs'!C31)</f>
        <v>0</v>
      </c>
      <c r="D31" s="562">
        <f>SUM(Eliminations!E31,'Sch Parent Inputs'!D31,'Subsidiary Inputs'!D31)</f>
        <v>0</v>
      </c>
      <c r="E31" s="562">
        <f>SUM('Sch Parent Inputs'!E31,'Subsidiary Inputs'!E31)</f>
        <v>0</v>
      </c>
      <c r="F31" s="563">
        <f>SUM('Sch Parent Inputs'!F31,'Subsidiary Inputs'!F31)</f>
        <v>0</v>
      </c>
      <c r="G31" s="594">
        <f t="shared" si="15"/>
        <v>0</v>
      </c>
      <c r="H31" s="594">
        <f t="shared" si="15"/>
        <v>0</v>
      </c>
    </row>
    <row r="32" spans="1:8" s="569" customFormat="1" x14ac:dyDescent="0.25">
      <c r="A32" s="704">
        <v>2420</v>
      </c>
      <c r="B32" s="60" t="str">
        <f t="shared" si="14"/>
        <v>Fundraising and Community Grant Costs</v>
      </c>
      <c r="C32" s="562">
        <f>SUM(Eliminations!D32,'Sch Parent Inputs'!C32,'Subsidiary Inputs'!C32)</f>
        <v>0</v>
      </c>
      <c r="D32" s="562">
        <f>SUM(Eliminations!E32,'Sch Parent Inputs'!D32,'Subsidiary Inputs'!D32)</f>
        <v>0</v>
      </c>
      <c r="E32" s="562">
        <f>SUM('Sch Parent Inputs'!E32,'Subsidiary Inputs'!E32)</f>
        <v>0</v>
      </c>
      <c r="F32" s="563">
        <f>SUM('Sch Parent Inputs'!F32,'Subsidiary Inputs'!F32)</f>
        <v>0</v>
      </c>
      <c r="G32" s="594">
        <f t="shared" si="15"/>
        <v>0</v>
      </c>
      <c r="H32" s="594">
        <f t="shared" si="15"/>
        <v>0</v>
      </c>
    </row>
    <row r="33" spans="1:8" s="569" customFormat="1" x14ac:dyDescent="0.25">
      <c r="A33" s="704">
        <v>2430</v>
      </c>
      <c r="B33" s="60" t="str">
        <f t="shared" si="14"/>
        <v>Other Locally Raised Funds Expenditure</v>
      </c>
      <c r="C33" s="562">
        <f>SUM(Eliminations!D33,'Sch Parent Inputs'!C33,'Subsidiary Inputs'!C33)</f>
        <v>0</v>
      </c>
      <c r="D33" s="562">
        <f>SUM(Eliminations!E33,'Sch Parent Inputs'!D33,'Subsidiary Inputs'!D33)</f>
        <v>0</v>
      </c>
      <c r="E33" s="562">
        <f>SUM('Sch Parent Inputs'!E33,'Subsidiary Inputs'!E33)</f>
        <v>0</v>
      </c>
      <c r="F33" s="563">
        <f>SUM('Sch Parent Inputs'!F33,'Subsidiary Inputs'!F33)</f>
        <v>0</v>
      </c>
      <c r="G33" s="594">
        <f t="shared" si="15"/>
        <v>0</v>
      </c>
      <c r="H33" s="594">
        <f t="shared" si="15"/>
        <v>0</v>
      </c>
    </row>
    <row r="34" spans="1:8" x14ac:dyDescent="0.25">
      <c r="A34" s="704">
        <v>2060</v>
      </c>
      <c r="B34" s="60" t="str">
        <f t="shared" si="14"/>
        <v>International Student - Employee Benefits - Salaries</v>
      </c>
      <c r="C34" s="562">
        <f>SUM(Eliminations!D34,'Sch Parent Inputs'!C34,'Subsidiary Inputs'!C34)</f>
        <v>0</v>
      </c>
      <c r="D34" s="562">
        <f>SUM(Eliminations!E34,'Sch Parent Inputs'!D34,'Subsidiary Inputs'!D34)</f>
        <v>0</v>
      </c>
      <c r="E34" s="562">
        <f>SUM('Sch Parent Inputs'!E34,'Subsidiary Inputs'!E34)</f>
        <v>0</v>
      </c>
      <c r="F34" s="563">
        <f>SUM('Sch Parent Inputs'!F34,'Subsidiary Inputs'!F34)</f>
        <v>0</v>
      </c>
      <c r="G34" s="594">
        <f t="shared" ref="G34:G35" si="16">ROUND(ABS(C34),0)</f>
        <v>0</v>
      </c>
      <c r="H34" s="594">
        <f t="shared" ref="H34:H35" si="17">ROUND(ABS(D34),0)</f>
        <v>0</v>
      </c>
    </row>
    <row r="35" spans="1:8" x14ac:dyDescent="0.25">
      <c r="A35" s="704">
        <v>2062</v>
      </c>
      <c r="B35" s="60" t="str">
        <f t="shared" si="14"/>
        <v>International Student - Other Expenses</v>
      </c>
      <c r="C35" s="562">
        <f>SUM(Eliminations!D35,'Sch Parent Inputs'!C35,'Subsidiary Inputs'!C35)</f>
        <v>0</v>
      </c>
      <c r="D35" s="562">
        <f>SUM(Eliminations!E35,'Sch Parent Inputs'!D35,'Subsidiary Inputs'!D35)</f>
        <v>0</v>
      </c>
      <c r="E35" s="562">
        <f>SUM('Sch Parent Inputs'!E35,'Subsidiary Inputs'!E35)</f>
        <v>0</v>
      </c>
      <c r="F35" s="563">
        <f>SUM('Sch Parent Inputs'!F35,'Subsidiary Inputs'!F35)</f>
        <v>0</v>
      </c>
      <c r="G35" s="594">
        <f t="shared" si="16"/>
        <v>0</v>
      </c>
      <c r="H35" s="594">
        <f t="shared" si="17"/>
        <v>0</v>
      </c>
    </row>
    <row r="36" spans="1:8" ht="13.5" thickBot="1" x14ac:dyDescent="0.35">
      <c r="A36" s="704"/>
      <c r="B36" s="811" t="s">
        <v>297</v>
      </c>
      <c r="C36" s="812">
        <f>SUBTOTAL(9,C30:C35)</f>
        <v>0</v>
      </c>
      <c r="D36" s="812">
        <f>SUBTOTAL(9,D30:D35)</f>
        <v>0</v>
      </c>
      <c r="E36" s="812">
        <f>SUBTOTAL(9,E30:E35)</f>
        <v>0</v>
      </c>
      <c r="F36" s="812">
        <f>SUBTOTAL(9,F30:F35)</f>
        <v>0</v>
      </c>
      <c r="G36" s="594"/>
      <c r="H36" s="594"/>
    </row>
    <row r="37" spans="1:8" s="569" customFormat="1" ht="13.5" thickTop="1" x14ac:dyDescent="0.3">
      <c r="A37" s="704"/>
      <c r="B37" s="226"/>
      <c r="C37" s="564"/>
      <c r="D37" s="564"/>
      <c r="E37" s="564"/>
      <c r="F37" s="565"/>
      <c r="G37" s="594"/>
      <c r="H37" s="594"/>
    </row>
    <row r="38" spans="1:8" ht="13" x14ac:dyDescent="0.3">
      <c r="A38" s="230"/>
      <c r="B38" s="232" t="s">
        <v>172</v>
      </c>
      <c r="C38" s="187"/>
      <c r="D38" s="187"/>
      <c r="E38" s="187"/>
      <c r="F38" s="245"/>
      <c r="G38" s="589"/>
      <c r="H38" s="589"/>
    </row>
    <row r="39" spans="1:8" ht="13" x14ac:dyDescent="0.3">
      <c r="A39" s="704"/>
      <c r="B39" s="561" t="s">
        <v>154</v>
      </c>
      <c r="C39" s="564"/>
      <c r="D39" s="564"/>
      <c r="E39" s="564"/>
      <c r="F39" s="565"/>
      <c r="G39" s="594"/>
      <c r="H39" s="594"/>
    </row>
    <row r="40" spans="1:8" x14ac:dyDescent="0.25">
      <c r="A40" s="704">
        <v>1410</v>
      </c>
      <c r="B40" s="567" t="str">
        <f>IFERROR(VLOOKUP($A40,SubsidiaryTBConverter,2,),"Missing")</f>
        <v>Hostel Fees</v>
      </c>
      <c r="C40" s="562">
        <f>SUM(Eliminations!D40,'Sch Parent Inputs'!C40,'Subsidiary Inputs'!C40)</f>
        <v>0</v>
      </c>
      <c r="D40" s="562">
        <f>SUM(Eliminations!E40,'Sch Parent Inputs'!D40,'Subsidiary Inputs'!D40)</f>
        <v>0</v>
      </c>
      <c r="E40" s="562">
        <f>SUM('Sch Parent Inputs'!E40,'Subsidiary Inputs'!E40)</f>
        <v>0</v>
      </c>
      <c r="F40" s="563">
        <f>SUM('Sch Parent Inputs'!F40,'Subsidiary Inputs'!F40)</f>
        <v>0</v>
      </c>
      <c r="G40" s="594">
        <f t="shared" ref="G40:H42" si="18">ROUND(ABS(C40),0)</f>
        <v>0</v>
      </c>
      <c r="H40" s="594">
        <f t="shared" si="18"/>
        <v>0</v>
      </c>
    </row>
    <row r="41" spans="1:8" x14ac:dyDescent="0.25">
      <c r="A41" s="704">
        <v>1450</v>
      </c>
      <c r="B41" s="567" t="str">
        <f>IFERROR(VLOOKUP($A41,SubsidiaryTBConverter,2,),"Missing")</f>
        <v>Other Revenue</v>
      </c>
      <c r="C41" s="562">
        <f>SUM(Eliminations!D41,'Sch Parent Inputs'!C41,'Subsidiary Inputs'!C41)</f>
        <v>0</v>
      </c>
      <c r="D41" s="562">
        <f>SUM(Eliminations!E41,'Sch Parent Inputs'!D41,'Subsidiary Inputs'!D41)</f>
        <v>0</v>
      </c>
      <c r="E41" s="562">
        <f>SUM('Sch Parent Inputs'!E41,'Subsidiary Inputs'!E41)</f>
        <v>0</v>
      </c>
      <c r="F41" s="563">
        <f>SUM('Sch Parent Inputs'!F41,'Subsidiary Inputs'!F41)</f>
        <v>0</v>
      </c>
      <c r="G41" s="594">
        <f t="shared" si="18"/>
        <v>0</v>
      </c>
      <c r="H41" s="594">
        <f t="shared" si="18"/>
        <v>0</v>
      </c>
    </row>
    <row r="42" spans="1:8" x14ac:dyDescent="0.25">
      <c r="A42" s="704">
        <v>1430</v>
      </c>
      <c r="B42" s="235" t="str">
        <f>IFERROR(VLOOKUP($A42,SubsidiaryTBConverter,2,),"Missing")</f>
        <v>Student Contributions</v>
      </c>
      <c r="C42" s="562">
        <f>SUM(Eliminations!D42,'Sch Parent Inputs'!C42,'Subsidiary Inputs'!C42)</f>
        <v>0</v>
      </c>
      <c r="D42" s="562">
        <f>SUM(Eliminations!E42,'Sch Parent Inputs'!D42,'Subsidiary Inputs'!D42)</f>
        <v>0</v>
      </c>
      <c r="E42" s="562">
        <f>SUM('Sch Parent Inputs'!E42,'Subsidiary Inputs'!E42)</f>
        <v>0</v>
      </c>
      <c r="F42" s="563">
        <f>SUM('Sch Parent Inputs'!F42,'Subsidiary Inputs'!F42)</f>
        <v>0</v>
      </c>
      <c r="G42" s="594">
        <f t="shared" si="18"/>
        <v>0</v>
      </c>
      <c r="H42" s="594">
        <f t="shared" si="18"/>
        <v>0</v>
      </c>
    </row>
    <row r="43" spans="1:8" ht="13.5" thickBot="1" x14ac:dyDescent="0.35">
      <c r="A43" s="704"/>
      <c r="B43" s="814" t="s">
        <v>298</v>
      </c>
      <c r="C43" s="812">
        <f>SUBTOTAL(9,C40:C42)</f>
        <v>0</v>
      </c>
      <c r="D43" s="812">
        <f>SUBTOTAL(9,D40:D42)</f>
        <v>0</v>
      </c>
      <c r="E43" s="812">
        <f>SUBTOTAL(9,E40:E42)</f>
        <v>0</v>
      </c>
      <c r="F43" s="1158">
        <f>SUBTOTAL(9,F40:F42)</f>
        <v>0</v>
      </c>
      <c r="G43" s="594"/>
      <c r="H43" s="594"/>
    </row>
    <row r="44" spans="1:8" ht="13" thickTop="1" x14ac:dyDescent="0.25">
      <c r="A44" s="704"/>
      <c r="B44" s="236"/>
      <c r="C44" s="562"/>
      <c r="D44" s="562"/>
      <c r="E44" s="562"/>
      <c r="F44" s="563"/>
      <c r="G44" s="594"/>
      <c r="H44" s="594"/>
    </row>
    <row r="45" spans="1:8" ht="13" x14ac:dyDescent="0.3">
      <c r="A45" s="704"/>
      <c r="B45" s="166" t="s">
        <v>175</v>
      </c>
      <c r="C45" s="562">
        <f>SUM(Eliminations!D44,'Sch Parent Inputs'!C45,'Subsidiary Inputs'!C45)</f>
        <v>0</v>
      </c>
      <c r="D45" s="562">
        <f>SUM(Eliminations!E44,'Sch Parent Inputs'!D45,'Subsidiary Inputs'!D45)</f>
        <v>0</v>
      </c>
      <c r="E45" s="562">
        <f>SUM('Sch Parent Inputs'!E45,'Subsidiary Inputs'!E45)</f>
        <v>0</v>
      </c>
      <c r="F45" s="563">
        <f>SUM('Sch Parent Inputs'!F45,'Subsidiary Inputs'!F45)</f>
        <v>0</v>
      </c>
      <c r="G45" s="594"/>
      <c r="H45" s="594"/>
    </row>
    <row r="46" spans="1:8" x14ac:dyDescent="0.25">
      <c r="A46" s="704">
        <v>2024</v>
      </c>
      <c r="B46" s="235" t="str">
        <f>IFERROR(VLOOKUP($A46,SubsidiaryTBConverter,2,),"Missing")</f>
        <v>Other Hostel Expenses</v>
      </c>
      <c r="C46" s="562">
        <f>SUM(Eliminations!D46,'Sch Parent Inputs'!C46,'Subsidiary Inputs'!C46)</f>
        <v>0</v>
      </c>
      <c r="D46" s="562">
        <f>SUM(Eliminations!E46,'Sch Parent Inputs'!D46,'Subsidiary Inputs'!D46)</f>
        <v>0</v>
      </c>
      <c r="E46" s="562">
        <f>SUM('Sch Parent Inputs'!E46,'Subsidiary Inputs'!E46)</f>
        <v>0</v>
      </c>
      <c r="F46" s="563">
        <f>SUM('Sch Parent Inputs'!F46,'Subsidiary Inputs'!F46)</f>
        <v>0</v>
      </c>
      <c r="G46" s="594">
        <f t="shared" ref="G46:G47" si="19">ROUND(ABS(C46),0)</f>
        <v>0</v>
      </c>
      <c r="H46" s="594">
        <f t="shared" ref="H46:H47" si="20">ROUND(ABS(D46),0)</f>
        <v>0</v>
      </c>
    </row>
    <row r="47" spans="1:8" x14ac:dyDescent="0.25">
      <c r="A47" s="704">
        <v>2038</v>
      </c>
      <c r="B47" s="567" t="str">
        <f>IFERROR(VLOOKUP($A47,SubsidiaryTBConverter,2,),"Missing")</f>
        <v>Employee Benefit - Salaries</v>
      </c>
      <c r="C47" s="562">
        <f>SUM(Eliminations!D47,'Sch Parent Inputs'!C47,'Subsidiary Inputs'!C47)</f>
        <v>0</v>
      </c>
      <c r="D47" s="562">
        <f>SUM(Eliminations!E47,'Sch Parent Inputs'!D47,'Subsidiary Inputs'!D47)</f>
        <v>0</v>
      </c>
      <c r="E47" s="562">
        <f>SUM('Sch Parent Inputs'!E47,'Subsidiary Inputs'!E47)</f>
        <v>0</v>
      </c>
      <c r="F47" s="563">
        <f>SUM('Sch Parent Inputs'!F47,'Subsidiary Inputs'!F47)</f>
        <v>0</v>
      </c>
      <c r="G47" s="594">
        <f t="shared" si="19"/>
        <v>0</v>
      </c>
      <c r="H47" s="594">
        <f t="shared" si="20"/>
        <v>0</v>
      </c>
    </row>
    <row r="48" spans="1:8" ht="13.5" thickBot="1" x14ac:dyDescent="0.35">
      <c r="A48" s="704"/>
      <c r="B48" s="814" t="s">
        <v>299</v>
      </c>
      <c r="C48" s="812">
        <f>SUBTOTAL(9,C46:C47)</f>
        <v>0</v>
      </c>
      <c r="D48" s="812">
        <f>SUBTOTAL(9,D46:D47)</f>
        <v>0</v>
      </c>
      <c r="E48" s="812">
        <f>SUBTOTAL(9,E46:E47)</f>
        <v>0</v>
      </c>
      <c r="F48" s="812">
        <f>SUBTOTAL(9,F46:F47)</f>
        <v>0</v>
      </c>
      <c r="G48" s="594"/>
      <c r="H48" s="594"/>
    </row>
    <row r="49" spans="1:8" s="571" customFormat="1" ht="12.75" customHeight="1" thickTop="1" x14ac:dyDescent="0.25">
      <c r="A49" s="704"/>
      <c r="B49" s="568"/>
      <c r="C49" s="564"/>
      <c r="D49" s="564"/>
      <c r="E49" s="564"/>
      <c r="F49" s="565"/>
      <c r="G49" s="594"/>
      <c r="H49" s="594"/>
    </row>
    <row r="50" spans="1:8" ht="13" x14ac:dyDescent="0.3">
      <c r="A50" s="230"/>
      <c r="B50" s="232" t="s">
        <v>178</v>
      </c>
      <c r="C50" s="187"/>
      <c r="D50" s="187"/>
      <c r="E50" s="187"/>
      <c r="F50" s="245"/>
      <c r="G50" s="589"/>
      <c r="H50" s="589"/>
    </row>
    <row r="51" spans="1:8" ht="13" x14ac:dyDescent="0.3">
      <c r="A51" s="704"/>
      <c r="B51" s="561" t="s">
        <v>166</v>
      </c>
      <c r="C51" s="564"/>
      <c r="D51" s="564"/>
      <c r="E51" s="564"/>
      <c r="F51" s="565"/>
      <c r="G51" s="594"/>
      <c r="H51" s="594"/>
    </row>
    <row r="52" spans="1:8" x14ac:dyDescent="0.25">
      <c r="A52" s="704">
        <v>2310</v>
      </c>
      <c r="B52" s="227" t="str">
        <f>IFERROR(VLOOKUP($A52,SubsidiaryTBConverter,2,),"Missing")</f>
        <v>Curricular</v>
      </c>
      <c r="C52" s="148">
        <f>SUM(Eliminations!D52,'Sch Parent Inputs'!C52,'Subsidiary Inputs'!C52)</f>
        <v>0</v>
      </c>
      <c r="D52" s="148">
        <f>SUM(Eliminations!E52,'Sch Parent Inputs'!D52,'Subsidiary Inputs'!D52)</f>
        <v>0</v>
      </c>
      <c r="E52" s="562">
        <f>SUM('Sch Parent Inputs'!E52,'Subsidiary Inputs'!E52)</f>
        <v>0</v>
      </c>
      <c r="F52" s="563">
        <f>SUM('Sch Parent Inputs'!F52,'Subsidiary Inputs'!F52)</f>
        <v>0</v>
      </c>
      <c r="G52" s="594">
        <f t="shared" ref="G52:G56" si="21">ROUND(ABS(C52),0)</f>
        <v>0</v>
      </c>
      <c r="H52" s="594">
        <f t="shared" ref="H52:H56" si="22">ROUND(ABS(D52),0)</f>
        <v>0</v>
      </c>
    </row>
    <row r="53" spans="1:8" x14ac:dyDescent="0.25">
      <c r="A53" s="704">
        <v>2325</v>
      </c>
      <c r="B53" s="227" t="str">
        <f>IFERROR(VLOOKUP($A53,SubsidiaryTBConverter,2,),"Missing")</f>
        <v>Information and Communication Technology</v>
      </c>
      <c r="C53" s="148">
        <f>SUM(Eliminations!D53,'Sch Parent Inputs'!C53,'Subsidiary Inputs'!C53)</f>
        <v>0</v>
      </c>
      <c r="D53" s="148">
        <f>SUM(Eliminations!E53,'Sch Parent Inputs'!D53,'Subsidiary Inputs'!D53)</f>
        <v>0</v>
      </c>
      <c r="E53" s="562">
        <f>SUM('Sch Parent Inputs'!E53,'Subsidiary Inputs'!E53)</f>
        <v>0</v>
      </c>
      <c r="F53" s="563">
        <f>SUM('Sch Parent Inputs'!F53,'Subsidiary Inputs'!F53)</f>
        <v>0</v>
      </c>
      <c r="G53" s="594">
        <f t="shared" si="21"/>
        <v>0</v>
      </c>
      <c r="H53" s="594">
        <f t="shared" si="22"/>
        <v>0</v>
      </c>
    </row>
    <row r="54" spans="1:8" x14ac:dyDescent="0.25">
      <c r="A54" s="704">
        <v>2360</v>
      </c>
      <c r="B54" s="227" t="str">
        <f>IFERROR(VLOOKUP($A54,SubsidiaryTBConverter,2,),"Missing")</f>
        <v>Other Learning Resources Expenses</v>
      </c>
      <c r="C54" s="148">
        <f>SUM(Eliminations!D54,'Sch Parent Inputs'!C54,'Subsidiary Inputs'!C54)</f>
        <v>0</v>
      </c>
      <c r="D54" s="148">
        <f>SUM(Eliminations!E54,'Sch Parent Inputs'!D54,'Subsidiary Inputs'!D54)</f>
        <v>0</v>
      </c>
      <c r="E54" s="562">
        <f>SUM('Sch Parent Inputs'!E54,'Subsidiary Inputs'!E54)</f>
        <v>0</v>
      </c>
      <c r="F54" s="563">
        <f>SUM('Sch Parent Inputs'!F54,'Subsidiary Inputs'!F54)</f>
        <v>0</v>
      </c>
      <c r="G54" s="594">
        <f t="shared" ref="G54" si="23">ROUND(ABS(C54),0)</f>
        <v>0</v>
      </c>
      <c r="H54" s="594">
        <f t="shared" ref="H54" si="24">ROUND(ABS(D54),0)</f>
        <v>0</v>
      </c>
    </row>
    <row r="55" spans="1:8" s="571" customFormat="1" ht="13" x14ac:dyDescent="0.25">
      <c r="A55" s="704">
        <v>2370</v>
      </c>
      <c r="B55" s="227" t="str">
        <f>IFERROR(VLOOKUP($A55,SubsidiaryTBConverter,2,),"Missing")</f>
        <v>Employee Benefits - Salaries</v>
      </c>
      <c r="C55" s="148">
        <f>SUM(Eliminations!D55,'Sch Parent Inputs'!C55,'Subsidiary Inputs'!C55)</f>
        <v>0</v>
      </c>
      <c r="D55" s="148">
        <f>SUM(Eliminations!E55,'Sch Parent Inputs'!D55,'Subsidiary Inputs'!D55)</f>
        <v>0</v>
      </c>
      <c r="E55" s="562">
        <f>SUM('Sch Parent Inputs'!E55,'Subsidiary Inputs'!E55)</f>
        <v>0</v>
      </c>
      <c r="F55" s="563">
        <f>SUM('Sch Parent Inputs'!F55,'Subsidiary Inputs'!F55)</f>
        <v>0</v>
      </c>
      <c r="G55" s="594">
        <f t="shared" si="21"/>
        <v>0</v>
      </c>
      <c r="H55" s="594">
        <f t="shared" si="22"/>
        <v>0</v>
      </c>
    </row>
    <row r="56" spans="1:8" x14ac:dyDescent="0.25">
      <c r="A56" s="704">
        <v>2380</v>
      </c>
      <c r="B56" s="227" t="str">
        <f>IFERROR(VLOOKUP($A56,SubsidiaryTBConverter,2,),"Missing")</f>
        <v>Staff Development</v>
      </c>
      <c r="C56" s="148">
        <f>SUM(Eliminations!D56,'Sch Parent Inputs'!C56,'Subsidiary Inputs'!C56)</f>
        <v>0</v>
      </c>
      <c r="D56" s="148">
        <f>SUM(Eliminations!E56,'Sch Parent Inputs'!D56,'Subsidiary Inputs'!D56)</f>
        <v>0</v>
      </c>
      <c r="E56" s="562">
        <f>SUM('Sch Parent Inputs'!E56,'Subsidiary Inputs'!E56)</f>
        <v>0</v>
      </c>
      <c r="F56" s="563">
        <f>SUM('Sch Parent Inputs'!F56,'Subsidiary Inputs'!F56)</f>
        <v>0</v>
      </c>
      <c r="G56" s="594">
        <f t="shared" si="21"/>
        <v>0</v>
      </c>
      <c r="H56" s="594">
        <f t="shared" si="22"/>
        <v>0</v>
      </c>
    </row>
    <row r="57" spans="1:8" ht="13.5" thickBot="1" x14ac:dyDescent="0.35">
      <c r="A57" s="704"/>
      <c r="B57" s="811" t="s">
        <v>300</v>
      </c>
      <c r="C57" s="812">
        <f>SUBTOTAL(9,C52:C56)</f>
        <v>0</v>
      </c>
      <c r="D57" s="812">
        <f>SUBTOTAL(9,D52:D56)</f>
        <v>0</v>
      </c>
      <c r="E57" s="812">
        <f>SUBTOTAL(9,E52:E56)</f>
        <v>0</v>
      </c>
      <c r="F57" s="1158">
        <f>SUBTOTAL(9,F52:F56)</f>
        <v>0</v>
      </c>
      <c r="G57" s="594"/>
      <c r="H57" s="594"/>
    </row>
    <row r="58" spans="1:8" ht="13" thickTop="1" x14ac:dyDescent="0.25">
      <c r="A58" s="704"/>
      <c r="C58" s="562"/>
      <c r="D58" s="562"/>
      <c r="E58" s="562"/>
      <c r="F58" s="563"/>
      <c r="G58" s="594"/>
      <c r="H58" s="594"/>
    </row>
    <row r="59" spans="1:8" ht="13" x14ac:dyDescent="0.3">
      <c r="A59" s="230"/>
      <c r="B59" s="232" t="s">
        <v>184</v>
      </c>
      <c r="C59" s="187"/>
      <c r="D59" s="187"/>
      <c r="E59" s="187"/>
      <c r="F59" s="245"/>
      <c r="G59" s="589"/>
      <c r="H59" s="589"/>
    </row>
    <row r="60" spans="1:8" ht="13" x14ac:dyDescent="0.3">
      <c r="A60" s="704"/>
      <c r="B60" s="561" t="s">
        <v>166</v>
      </c>
      <c r="C60" s="564"/>
      <c r="D60" s="564"/>
      <c r="E60" s="564"/>
      <c r="F60" s="565"/>
      <c r="G60" s="594"/>
      <c r="H60" s="594"/>
    </row>
    <row r="61" spans="1:8" x14ac:dyDescent="0.25">
      <c r="A61" s="704">
        <v>2120</v>
      </c>
      <c r="B61" s="227" t="str">
        <f t="shared" ref="B61:B70" si="25">IFERROR(VLOOKUP($A61,SubsidiaryTBConverter,2,),"Missing")</f>
        <v>Audit Fee</v>
      </c>
      <c r="C61" s="148">
        <f>SUM(Eliminations!D61,'Sch Parent Inputs'!C61,'Subsidiary Inputs'!C61)</f>
        <v>0</v>
      </c>
      <c r="D61" s="148">
        <f>SUM(Eliminations!E61,'Sch Parent Inputs'!D61,'Subsidiary Inputs'!D61)</f>
        <v>0</v>
      </c>
      <c r="E61" s="562">
        <f>SUM('Sch Parent Inputs'!E61,'Subsidiary Inputs'!E61)</f>
        <v>0</v>
      </c>
      <c r="F61" s="563">
        <f>SUM('Sch Parent Inputs'!F61,'Subsidiary Inputs'!F61)</f>
        <v>0</v>
      </c>
      <c r="G61" s="594">
        <f t="shared" ref="G61:G69" si="26">ROUND(ABS(C61),0)</f>
        <v>0</v>
      </c>
      <c r="H61" s="594">
        <f t="shared" ref="H61:H69" si="27">ROUND(ABS(D61),0)</f>
        <v>0</v>
      </c>
    </row>
    <row r="62" spans="1:8" x14ac:dyDescent="0.25">
      <c r="A62" s="704">
        <v>2130</v>
      </c>
      <c r="B62" s="227" t="str">
        <f t="shared" si="25"/>
        <v>Board Fees and Expenses</v>
      </c>
      <c r="C62" s="148">
        <f>SUM(Eliminations!D62,'Sch Parent Inputs'!C62,'Subsidiary Inputs'!C62)</f>
        <v>0</v>
      </c>
      <c r="D62" s="148">
        <f>SUM(Eliminations!E62,'Sch Parent Inputs'!D62,'Subsidiary Inputs'!D62)</f>
        <v>0</v>
      </c>
      <c r="E62" s="562">
        <f>SUM('Sch Parent Inputs'!E62,'Subsidiary Inputs'!E62)</f>
        <v>0</v>
      </c>
      <c r="F62" s="563">
        <f>SUM('Sch Parent Inputs'!F62,'Subsidiary Inputs'!F62)</f>
        <v>0</v>
      </c>
      <c r="G62" s="594">
        <f t="shared" si="26"/>
        <v>0</v>
      </c>
      <c r="H62" s="594">
        <f t="shared" si="27"/>
        <v>0</v>
      </c>
    </row>
    <row r="63" spans="1:8" ht="12.75" customHeight="1" x14ac:dyDescent="0.25">
      <c r="A63" s="704">
        <v>2136</v>
      </c>
      <c r="B63" s="60" t="str">
        <f t="shared" si="25"/>
        <v>Intervention Costs</v>
      </c>
      <c r="C63" s="148">
        <f>SUM(Eliminations!D63,'Sch Parent Inputs'!C63,'Subsidiary Inputs'!C63)</f>
        <v>0</v>
      </c>
      <c r="D63" s="148">
        <f>SUM(Eliminations!E63,'Sch Parent Inputs'!D63,'Subsidiary Inputs'!D63)</f>
        <v>0</v>
      </c>
      <c r="E63" s="562">
        <f>SUM('Sch Parent Inputs'!E63,'Subsidiary Inputs'!E63)</f>
        <v>0</v>
      </c>
      <c r="F63" s="563">
        <f>SUM('Sch Parent Inputs'!F63,'Subsidiary Inputs'!F63)</f>
        <v>0</v>
      </c>
      <c r="G63" s="661">
        <f t="shared" si="26"/>
        <v>0</v>
      </c>
      <c r="H63" s="661">
        <f t="shared" si="27"/>
        <v>0</v>
      </c>
    </row>
    <row r="64" spans="1:8" x14ac:dyDescent="0.25">
      <c r="A64" s="704">
        <v>2170</v>
      </c>
      <c r="B64" s="227" t="str">
        <f t="shared" si="25"/>
        <v xml:space="preserve">Operating Lease </v>
      </c>
      <c r="C64" s="148">
        <f>SUM(Eliminations!D64,'Sch Parent Inputs'!C64,'Subsidiary Inputs'!C64)</f>
        <v>0</v>
      </c>
      <c r="D64" s="148">
        <f>SUM(Eliminations!E64,'Sch Parent Inputs'!D64,'Subsidiary Inputs'!D64)</f>
        <v>0</v>
      </c>
      <c r="E64" s="562">
        <f>SUM('Sch Parent Inputs'!E64,'Subsidiary Inputs'!E64)</f>
        <v>0</v>
      </c>
      <c r="F64" s="563">
        <f>SUM('Sch Parent Inputs'!F64,'Subsidiary Inputs'!F64)</f>
        <v>0</v>
      </c>
      <c r="G64" s="594">
        <f t="shared" si="26"/>
        <v>0</v>
      </c>
      <c r="H64" s="594">
        <f t="shared" si="27"/>
        <v>0</v>
      </c>
    </row>
    <row r="65" spans="1:8" x14ac:dyDescent="0.25">
      <c r="A65" s="704">
        <v>2155</v>
      </c>
      <c r="B65" s="227" t="str">
        <f t="shared" si="25"/>
        <v>Legal Fees</v>
      </c>
      <c r="C65" s="148">
        <f>SUM(Eliminations!D65,'Sch Parent Inputs'!C65,'Subsidiary Inputs'!C65)</f>
        <v>0</v>
      </c>
      <c r="D65" s="148">
        <f>SUM(Eliminations!E65,'Sch Parent Inputs'!D65,'Subsidiary Inputs'!D65)</f>
        <v>0</v>
      </c>
      <c r="E65" s="562">
        <f>SUM('Sch Parent Inputs'!E65,'Subsidiary Inputs'!E65)</f>
        <v>0</v>
      </c>
      <c r="F65" s="563">
        <f>SUM('Sch Parent Inputs'!F65,'Subsidiary Inputs'!F65)</f>
        <v>0</v>
      </c>
      <c r="G65" s="594">
        <f t="shared" si="26"/>
        <v>0</v>
      </c>
      <c r="H65" s="594">
        <f t="shared" si="27"/>
        <v>0</v>
      </c>
    </row>
    <row r="66" spans="1:8" x14ac:dyDescent="0.25">
      <c r="A66" s="704">
        <v>2160</v>
      </c>
      <c r="B66" s="227" t="str">
        <f t="shared" si="25"/>
        <v>Other Adminstration Expenses</v>
      </c>
      <c r="C66" s="148">
        <f>SUM(Eliminations!D66,'Sch Parent Inputs'!C66,'Subsidiary Inputs'!C66)</f>
        <v>0</v>
      </c>
      <c r="D66" s="148">
        <f>SUM(Eliminations!E66,'Sch Parent Inputs'!D66,'Subsidiary Inputs'!D66)</f>
        <v>0</v>
      </c>
      <c r="E66" s="562">
        <f>SUM('Sch Parent Inputs'!E66,'Subsidiary Inputs'!E66)</f>
        <v>0</v>
      </c>
      <c r="F66" s="563">
        <f>SUM('Sch Parent Inputs'!F66,'Subsidiary Inputs'!F66)</f>
        <v>0</v>
      </c>
      <c r="G66" s="594">
        <f t="shared" si="26"/>
        <v>0</v>
      </c>
      <c r="H66" s="594">
        <f t="shared" si="27"/>
        <v>0</v>
      </c>
    </row>
    <row r="67" spans="1:8" s="571" customFormat="1" ht="13" x14ac:dyDescent="0.25">
      <c r="A67" s="704">
        <v>2180</v>
      </c>
      <c r="B67" s="227" t="str">
        <f t="shared" si="25"/>
        <v>Employee Benefits - Salaries</v>
      </c>
      <c r="C67" s="148">
        <f>SUM(Eliminations!D67,'Sch Parent Inputs'!C67,'Subsidiary Inputs'!C67)</f>
        <v>0</v>
      </c>
      <c r="D67" s="148">
        <f>SUM(Eliminations!E67,'Sch Parent Inputs'!D67,'Subsidiary Inputs'!D67)</f>
        <v>0</v>
      </c>
      <c r="E67" s="562">
        <f>SUM('Sch Parent Inputs'!E67,'Subsidiary Inputs'!E67)</f>
        <v>0</v>
      </c>
      <c r="F67" s="563">
        <f>SUM('Sch Parent Inputs'!F67,'Subsidiary Inputs'!F67)</f>
        <v>0</v>
      </c>
      <c r="G67" s="594">
        <f t="shared" si="26"/>
        <v>0</v>
      </c>
      <c r="H67" s="594">
        <f t="shared" si="27"/>
        <v>0</v>
      </c>
    </row>
    <row r="68" spans="1:8" s="571" customFormat="1" ht="13" x14ac:dyDescent="0.25">
      <c r="A68" s="704">
        <v>2195</v>
      </c>
      <c r="B68" s="227" t="str">
        <f t="shared" si="25"/>
        <v>Insurance</v>
      </c>
      <c r="C68" s="148">
        <f>SUM(Eliminations!D68,'Sch Parent Inputs'!C68,'Subsidiary Inputs'!C68)</f>
        <v>0</v>
      </c>
      <c r="D68" s="148">
        <f>SUM(Eliminations!E68,'Sch Parent Inputs'!D68,'Subsidiary Inputs'!D68)</f>
        <v>0</v>
      </c>
      <c r="E68" s="562">
        <f>SUM('Sch Parent Inputs'!E68,'Subsidiary Inputs'!E68)</f>
        <v>0</v>
      </c>
      <c r="F68" s="563">
        <f>SUM('Sch Parent Inputs'!F68,'Subsidiary Inputs'!F68)</f>
        <v>0</v>
      </c>
      <c r="G68" s="594">
        <f t="shared" si="26"/>
        <v>0</v>
      </c>
      <c r="H68" s="594">
        <f t="shared" si="27"/>
        <v>0</v>
      </c>
    </row>
    <row r="69" spans="1:8" s="571" customFormat="1" ht="13" x14ac:dyDescent="0.25">
      <c r="A69" s="704">
        <v>2110</v>
      </c>
      <c r="B69" s="227" t="str">
        <f t="shared" si="25"/>
        <v>Service Providers, Contractors and Consultancy</v>
      </c>
      <c r="C69" s="148">
        <f>SUM(Eliminations!D69,'Sch Parent Inputs'!C69,'Subsidiary Inputs'!C69)</f>
        <v>0</v>
      </c>
      <c r="D69" s="148">
        <f>SUM(Eliminations!E69,'Sch Parent Inputs'!D69,'Subsidiary Inputs'!D69)</f>
        <v>0</v>
      </c>
      <c r="E69" s="562">
        <f>SUM('Sch Parent Inputs'!E69,'Subsidiary Inputs'!E69)</f>
        <v>0</v>
      </c>
      <c r="F69" s="563">
        <f>SUM('Sch Parent Inputs'!F69,'Subsidiary Inputs'!F69)</f>
        <v>0</v>
      </c>
      <c r="G69" s="594">
        <f t="shared" si="26"/>
        <v>0</v>
      </c>
      <c r="H69" s="594">
        <f t="shared" si="27"/>
        <v>0</v>
      </c>
    </row>
    <row r="70" spans="1:8" s="571" customFormat="1" ht="13" x14ac:dyDescent="0.25">
      <c r="A70" s="704">
        <v>2196</v>
      </c>
      <c r="B70" s="227" t="str">
        <f t="shared" si="25"/>
        <v>Ka Ora, Ka Ako - Healthy School Lunches Programme</v>
      </c>
      <c r="C70" s="148">
        <f>SUM(Eliminations!D70,'Sch Parent Inputs'!C70,'Subsidiary Inputs'!C70)</f>
        <v>0</v>
      </c>
      <c r="D70" s="148">
        <f>SUM(Eliminations!E70,'Sch Parent Inputs'!D70,'Subsidiary Inputs'!D70)</f>
        <v>0</v>
      </c>
      <c r="E70" s="562">
        <f>SUM('Sch Parent Inputs'!E70,'Subsidiary Inputs'!E70)</f>
        <v>0</v>
      </c>
      <c r="F70" s="563">
        <f>SUM('Sch Parent Inputs'!F70,'Subsidiary Inputs'!F70)</f>
        <v>0</v>
      </c>
      <c r="G70" s="594">
        <f t="shared" ref="G70" si="28">ROUND(ABS(C70),0)</f>
        <v>0</v>
      </c>
      <c r="H70" s="594">
        <f t="shared" ref="H70" si="29">ROUND(ABS(D70),0)</f>
        <v>0</v>
      </c>
    </row>
    <row r="71" spans="1:8" s="571" customFormat="1" ht="13.5" thickBot="1" x14ac:dyDescent="0.35">
      <c r="A71" s="704"/>
      <c r="B71" s="811" t="s">
        <v>301</v>
      </c>
      <c r="C71" s="812">
        <f>SUBTOTAL(9,C61:C70)</f>
        <v>0</v>
      </c>
      <c r="D71" s="812">
        <f>SUBTOTAL(9,D61:D70)</f>
        <v>0</v>
      </c>
      <c r="E71" s="812">
        <f>SUBTOTAL(9,E61:E70)</f>
        <v>0</v>
      </c>
      <c r="F71" s="812">
        <f>SUBTOTAL(9,F61:F70)</f>
        <v>0</v>
      </c>
      <c r="G71" s="594"/>
      <c r="H71" s="594"/>
    </row>
    <row r="72" spans="1:8" ht="13" thickTop="1" x14ac:dyDescent="0.25">
      <c r="A72" s="704"/>
      <c r="C72" s="562"/>
      <c r="D72" s="562"/>
      <c r="E72" s="562"/>
      <c r="F72" s="563"/>
      <c r="G72" s="594"/>
      <c r="H72" s="594"/>
    </row>
    <row r="73" spans="1:8" ht="13" x14ac:dyDescent="0.3">
      <c r="A73" s="230"/>
      <c r="B73" s="232" t="s">
        <v>191</v>
      </c>
      <c r="C73" s="187"/>
      <c r="D73" s="187"/>
      <c r="E73" s="187"/>
      <c r="F73" s="245"/>
      <c r="G73" s="589"/>
      <c r="H73" s="589"/>
    </row>
    <row r="74" spans="1:8" ht="13" x14ac:dyDescent="0.3">
      <c r="A74" s="704"/>
      <c r="B74" s="561" t="s">
        <v>154</v>
      </c>
      <c r="C74" s="564"/>
      <c r="D74" s="564"/>
      <c r="E74" s="564"/>
      <c r="F74" s="565"/>
      <c r="G74" s="594"/>
      <c r="H74" s="594"/>
    </row>
    <row r="75" spans="1:8" x14ac:dyDescent="0.25">
      <c r="A75" s="704">
        <v>1710</v>
      </c>
      <c r="B75" s="227" t="str">
        <f>IFERROR(VLOOKUP($A75,SubsidiaryTBConverter,2,),"Missing")</f>
        <v>Gain/Loss on Sale of Assets</v>
      </c>
      <c r="C75" s="148">
        <f>SUM(Eliminations!D75,'Sch Parent Inputs'!C75,'Subsidiary Inputs'!C75)</f>
        <v>0</v>
      </c>
      <c r="D75" s="148">
        <f>SUM(Eliminations!E75,'Sch Parent Inputs'!D75,'Subsidiary Inputs'!D75)</f>
        <v>0</v>
      </c>
      <c r="E75" s="562">
        <f>SUM('Sch Parent Inputs'!E75,'Subsidiary Inputs'!E75)</f>
        <v>0</v>
      </c>
      <c r="F75" s="563">
        <f>SUM('Sch Parent Inputs'!F75,'Subsidiary Inputs'!F75)</f>
        <v>0</v>
      </c>
      <c r="G75" s="594">
        <f t="shared" ref="G75:H79" si="30">ROUND(ABS(C75),0)</f>
        <v>0</v>
      </c>
      <c r="H75" s="594">
        <f t="shared" si="30"/>
        <v>0</v>
      </c>
    </row>
    <row r="76" spans="1:8" x14ac:dyDescent="0.25">
      <c r="A76" s="704">
        <v>1320</v>
      </c>
      <c r="B76" s="227" t="str">
        <f>IFERROR(VLOOKUP($A76,SubsidiaryTBConverter,2,),"Missing")</f>
        <v>Interest Received</v>
      </c>
      <c r="C76" s="148">
        <f>SUM(Eliminations!D76,'Sch Parent Inputs'!C76,'Subsidiary Inputs'!C76)</f>
        <v>0</v>
      </c>
      <c r="D76" s="148">
        <f>SUM(Eliminations!E76,'Sch Parent Inputs'!D76,'Subsidiary Inputs'!D76)</f>
        <v>0</v>
      </c>
      <c r="E76" s="562">
        <f>SUM('Sch Parent Inputs'!E76,'Subsidiary Inputs'!E76)</f>
        <v>0</v>
      </c>
      <c r="F76" s="563">
        <f>SUM('Sch Parent Inputs'!F76,'Subsidiary Inputs'!F76)</f>
        <v>0</v>
      </c>
      <c r="G76" s="594">
        <f t="shared" si="30"/>
        <v>0</v>
      </c>
      <c r="H76" s="594">
        <f t="shared" si="30"/>
        <v>0</v>
      </c>
    </row>
    <row r="77" spans="1:8" x14ac:dyDescent="0.25">
      <c r="A77" s="704">
        <v>1330</v>
      </c>
      <c r="B77" s="227" t="str">
        <f>IFERROR(VLOOKUP($A77,SubsidiaryTBConverter,2,),"Missing")</f>
        <v>Other Investment Income</v>
      </c>
      <c r="C77" s="148">
        <f>SUM(Eliminations!D77,'Sch Parent Inputs'!C77,'Subsidiary Inputs'!C77)</f>
        <v>0</v>
      </c>
      <c r="D77" s="148">
        <f>SUM(Eliminations!E77,'Sch Parent Inputs'!D77,'Subsidiary Inputs'!D77)</f>
        <v>0</v>
      </c>
      <c r="E77" s="562">
        <f>SUM('Sch Parent Inputs'!E77,'Subsidiary Inputs'!E77)</f>
        <v>0</v>
      </c>
      <c r="F77" s="563">
        <f>SUM('Sch Parent Inputs'!F77,'Subsidiary Inputs'!F77)</f>
        <v>0</v>
      </c>
      <c r="G77" s="594">
        <f t="shared" si="30"/>
        <v>0</v>
      </c>
      <c r="H77" s="594">
        <f t="shared" si="30"/>
        <v>0</v>
      </c>
    </row>
    <row r="78" spans="1:8" x14ac:dyDescent="0.25">
      <c r="A78" s="704">
        <v>1720</v>
      </c>
      <c r="B78" s="227" t="str">
        <f>IFERROR(VLOOKUP($A78,SubsidiaryTBConverter,2,),"Missing")</f>
        <v>Other Revenue</v>
      </c>
      <c r="C78" s="148">
        <f>SUM(Eliminations!D78,'Sch Parent Inputs'!C78,'Subsidiary Inputs'!C78)</f>
        <v>0</v>
      </c>
      <c r="D78" s="148">
        <f>SUM(Eliminations!E78,'Sch Parent Inputs'!D78,'Subsidiary Inputs'!D78)</f>
        <v>0</v>
      </c>
      <c r="E78" s="562">
        <f>SUM('Sch Parent Inputs'!E78,'Subsidiary Inputs'!E78)</f>
        <v>0</v>
      </c>
      <c r="F78" s="563">
        <f>SUM('Sch Parent Inputs'!F78,'Subsidiary Inputs'!F78)</f>
        <v>0</v>
      </c>
      <c r="G78" s="594">
        <f t="shared" si="30"/>
        <v>0</v>
      </c>
      <c r="H78" s="594">
        <f t="shared" si="30"/>
        <v>0</v>
      </c>
    </row>
    <row r="79" spans="1:8" x14ac:dyDescent="0.25">
      <c r="A79" s="704">
        <v>1703</v>
      </c>
      <c r="B79" s="227" t="str">
        <f>IFERROR(VLOOKUP($A79,SubsidiaryTBConverter,2,),"Missing")</f>
        <v>Use of Land and Buildings Integrated</v>
      </c>
      <c r="C79" s="148">
        <f>SUM(Eliminations!D79,'Sch Parent Inputs'!C79,'Subsidiary Inputs'!C79)</f>
        <v>0</v>
      </c>
      <c r="D79" s="148">
        <f>SUM(Eliminations!E79,'Sch Parent Inputs'!D79,'Subsidiary Inputs'!D79)</f>
        <v>0</v>
      </c>
      <c r="E79" s="562">
        <f>SUM('Sch Parent Inputs'!E79,'Subsidiary Inputs'!E79)</f>
        <v>0</v>
      </c>
      <c r="F79" s="563">
        <f>SUM('Sch Parent Inputs'!F79,'Subsidiary Inputs'!F79)</f>
        <v>0</v>
      </c>
      <c r="G79" s="594">
        <f t="shared" si="30"/>
        <v>0</v>
      </c>
      <c r="H79" s="594">
        <f t="shared" si="30"/>
        <v>0</v>
      </c>
    </row>
    <row r="80" spans="1:8" ht="13.5" thickBot="1" x14ac:dyDescent="0.35">
      <c r="A80" s="704"/>
      <c r="B80" s="811" t="s">
        <v>302</v>
      </c>
      <c r="C80" s="812">
        <f>SUBTOTAL(9,C75:C79)</f>
        <v>0</v>
      </c>
      <c r="D80" s="812">
        <f>SUBTOTAL(9,D75:D79)</f>
        <v>0</v>
      </c>
      <c r="E80" s="812">
        <f>SUBTOTAL(9,E75:E79)</f>
        <v>0</v>
      </c>
      <c r="F80" s="812">
        <f>SUBTOTAL(9,F75:F79)</f>
        <v>0</v>
      </c>
      <c r="G80" s="594"/>
      <c r="H80" s="594"/>
    </row>
    <row r="81" spans="1:8" ht="13" thickTop="1" x14ac:dyDescent="0.25">
      <c r="A81" s="704"/>
      <c r="B81" s="227"/>
      <c r="C81" s="562"/>
      <c r="D81" s="562"/>
      <c r="E81" s="562"/>
      <c r="F81" s="563"/>
      <c r="G81" s="594"/>
      <c r="H81" s="594"/>
    </row>
    <row r="82" spans="1:8" s="571" customFormat="1" ht="13" x14ac:dyDescent="0.3">
      <c r="A82" s="704"/>
      <c r="B82" s="561" t="s">
        <v>166</v>
      </c>
      <c r="C82" s="564"/>
      <c r="D82" s="564"/>
      <c r="E82" s="564"/>
      <c r="F82" s="565"/>
      <c r="G82" s="594"/>
      <c r="H82" s="594"/>
    </row>
    <row r="83" spans="1:8" x14ac:dyDescent="0.25">
      <c r="A83" s="704">
        <v>2090</v>
      </c>
      <c r="B83" s="227" t="str">
        <f t="shared" ref="B83:B89" si="31">IFERROR(VLOOKUP($A83,SubsidiaryTBConverter,2,),"Missing")</f>
        <v>Finance Costs</v>
      </c>
      <c r="C83" s="148">
        <f>SUM(Eliminations!D82,'Sch Parent Inputs'!C83,'Subsidiary Inputs'!C83)</f>
        <v>0</v>
      </c>
      <c r="D83" s="148">
        <f>SUM(Eliminations!E82,'Sch Parent Inputs'!D83,'Subsidiary Inputs'!D83)</f>
        <v>0</v>
      </c>
      <c r="E83" s="562">
        <f>SUM('Sch Parent Inputs'!E83,'Subsidiary Inputs'!E83)</f>
        <v>0</v>
      </c>
      <c r="F83" s="563">
        <f>SUM('Sch Parent Inputs'!F83,'Subsidiary Inputs'!F83)</f>
        <v>0</v>
      </c>
      <c r="G83" s="594">
        <f t="shared" ref="G83:G87" si="32">ROUND(ABS(C83),0)</f>
        <v>0</v>
      </c>
      <c r="H83" s="594">
        <f t="shared" ref="H83:H88" si="33">ROUND(ABS(D83),0)</f>
        <v>0</v>
      </c>
    </row>
    <row r="84" spans="1:8" x14ac:dyDescent="0.25">
      <c r="A84" s="704">
        <v>2084</v>
      </c>
      <c r="B84" s="227" t="str">
        <f t="shared" si="31"/>
        <v>Impairment of PPE</v>
      </c>
      <c r="C84" s="148">
        <f>SUM(Eliminations!D83,'Sch Parent Inputs'!C84,'Subsidiary Inputs'!C84)</f>
        <v>0</v>
      </c>
      <c r="D84" s="148">
        <f>SUM(Eliminations!E83,'Sch Parent Inputs'!D84,'Subsidiary Inputs'!D84)</f>
        <v>0</v>
      </c>
      <c r="E84" s="562">
        <f>SUM('Sch Parent Inputs'!E84,'Subsidiary Inputs'!E84)</f>
        <v>0</v>
      </c>
      <c r="F84" s="563">
        <f>SUM('Sch Parent Inputs'!F84,'Subsidiary Inputs'!F84)</f>
        <v>0</v>
      </c>
      <c r="G84" s="594">
        <f t="shared" si="32"/>
        <v>0</v>
      </c>
      <c r="H84" s="594">
        <f t="shared" si="33"/>
        <v>0</v>
      </c>
    </row>
    <row r="85" spans="1:8" s="569" customFormat="1" x14ac:dyDescent="0.25">
      <c r="A85" s="704">
        <v>2070</v>
      </c>
      <c r="B85" s="227" t="str">
        <f t="shared" si="31"/>
        <v>Loss on Disposal of Assets</v>
      </c>
      <c r="C85" s="148">
        <f>SUM(Eliminations!D84,'Sch Parent Inputs'!C85,'Subsidiary Inputs'!C85)</f>
        <v>0</v>
      </c>
      <c r="D85" s="148">
        <f>SUM(Eliminations!E84,'Sch Parent Inputs'!D85,'Subsidiary Inputs'!D85)</f>
        <v>0</v>
      </c>
      <c r="E85" s="562">
        <f>SUM('Sch Parent Inputs'!E85,'Subsidiary Inputs'!E85)</f>
        <v>0</v>
      </c>
      <c r="F85" s="563">
        <f>SUM('Sch Parent Inputs'!F85,'Subsidiary Inputs'!F85)</f>
        <v>0</v>
      </c>
      <c r="G85" s="594">
        <f t="shared" si="32"/>
        <v>0</v>
      </c>
      <c r="H85" s="594">
        <f t="shared" si="33"/>
        <v>0</v>
      </c>
    </row>
    <row r="86" spans="1:8" s="569" customFormat="1" x14ac:dyDescent="0.25">
      <c r="A86" s="704">
        <v>2082</v>
      </c>
      <c r="B86" s="227" t="str">
        <f t="shared" si="31"/>
        <v>Loss on Uncollectable Accounts Receivable</v>
      </c>
      <c r="C86" s="148">
        <f>SUM(Eliminations!D85,'Sch Parent Inputs'!C86,'Subsidiary Inputs'!C86)</f>
        <v>0</v>
      </c>
      <c r="D86" s="148">
        <f>SUM(Eliminations!E85,'Sch Parent Inputs'!D86,'Subsidiary Inputs'!D86)</f>
        <v>0</v>
      </c>
      <c r="E86" s="562">
        <f>SUM('Sch Parent Inputs'!E86,'Subsidiary Inputs'!E86)</f>
        <v>0</v>
      </c>
      <c r="F86" s="563">
        <f>SUM('Sch Parent Inputs'!F86,'Subsidiary Inputs'!F86)</f>
        <v>0</v>
      </c>
      <c r="G86" s="594">
        <f t="shared" si="32"/>
        <v>0</v>
      </c>
      <c r="H86" s="594">
        <f t="shared" si="33"/>
        <v>0</v>
      </c>
    </row>
    <row r="87" spans="1:8" s="569" customFormat="1" x14ac:dyDescent="0.25">
      <c r="A87" s="704">
        <v>2086</v>
      </c>
      <c r="B87" s="227" t="str">
        <f t="shared" si="31"/>
        <v>Impairment Loss - Other</v>
      </c>
      <c r="C87" s="148">
        <f>SUM(Eliminations!D86,'Sch Parent Inputs'!C87,'Subsidiary Inputs'!C87)</f>
        <v>0</v>
      </c>
      <c r="D87" s="148">
        <f>SUM(Eliminations!E86,'Sch Parent Inputs'!D87,'Subsidiary Inputs'!D87)</f>
        <v>0</v>
      </c>
      <c r="E87" s="562">
        <f>SUM('Sch Parent Inputs'!E87,'Subsidiary Inputs'!E87)</f>
        <v>0</v>
      </c>
      <c r="F87" s="563">
        <f>SUM('Sch Parent Inputs'!F87,'Subsidiary Inputs'!F87)</f>
        <v>0</v>
      </c>
      <c r="G87" s="594">
        <f t="shared" si="32"/>
        <v>0</v>
      </c>
      <c r="H87" s="594">
        <f t="shared" si="33"/>
        <v>0</v>
      </c>
    </row>
    <row r="88" spans="1:8" s="571" customFormat="1" ht="13" x14ac:dyDescent="0.25">
      <c r="A88" s="704">
        <v>2185</v>
      </c>
      <c r="B88" s="227" t="str">
        <f t="shared" si="31"/>
        <v>Transport Expenditure</v>
      </c>
      <c r="C88" s="148">
        <f>SUM(Eliminations!D87,'Sch Parent Inputs'!C88,'Subsidiary Inputs'!C88)</f>
        <v>0</v>
      </c>
      <c r="D88" s="148">
        <f>SUM(Eliminations!E87,'Sch Parent Inputs'!D88,'Subsidiary Inputs'!D88)</f>
        <v>0</v>
      </c>
      <c r="E88" s="562">
        <f>SUM('Sch Parent Inputs'!E88,'Subsidiary Inputs'!E88)</f>
        <v>0</v>
      </c>
      <c r="F88" s="563">
        <f>SUM('Sch Parent Inputs'!F88,'Subsidiary Inputs'!F88)</f>
        <v>0</v>
      </c>
      <c r="G88" s="594">
        <f>ROUND(ABS(C88),0)</f>
        <v>0</v>
      </c>
      <c r="H88" s="594">
        <f t="shared" si="33"/>
        <v>0</v>
      </c>
    </row>
    <row r="89" spans="1:8" s="571" customFormat="1" ht="13" x14ac:dyDescent="0.25">
      <c r="A89" s="704">
        <v>2840</v>
      </c>
      <c r="B89" s="227" t="str">
        <f t="shared" si="31"/>
        <v>Revaluation of equity investments</v>
      </c>
      <c r="C89" s="148">
        <f>SUM(Eliminations!D88,'Sch Parent Inputs'!C89,'Subsidiary Inputs'!C89)</f>
        <v>0</v>
      </c>
      <c r="D89" s="148">
        <f>SUM(Eliminations!E88,'Sch Parent Inputs'!D89,'Subsidiary Inputs'!D89)</f>
        <v>0</v>
      </c>
      <c r="E89" s="562">
        <f>SUM('Sch Parent Inputs'!E89,'Subsidiary Inputs'!E89)</f>
        <v>0</v>
      </c>
      <c r="F89" s="563">
        <f>SUM('Sch Parent Inputs'!F89,'Subsidiary Inputs'!F89)</f>
        <v>0</v>
      </c>
      <c r="G89" s="594">
        <f>ROUND(ABS(C89),0)</f>
        <v>0</v>
      </c>
      <c r="H89" s="594">
        <f t="shared" ref="H89" si="34">ROUND(ABS(D89),0)</f>
        <v>0</v>
      </c>
    </row>
    <row r="90" spans="1:8" s="571" customFormat="1" ht="13.5" thickBot="1" x14ac:dyDescent="0.35">
      <c r="A90" s="704"/>
      <c r="B90" s="811" t="s">
        <v>303</v>
      </c>
      <c r="C90" s="812">
        <f>SUBTOTAL(9,C83:C89)</f>
        <v>0</v>
      </c>
      <c r="D90" s="812">
        <f t="shared" ref="D90:F90" si="35">SUBTOTAL(9,D83:D89)</f>
        <v>0</v>
      </c>
      <c r="E90" s="812">
        <f t="shared" si="35"/>
        <v>0</v>
      </c>
      <c r="F90" s="812">
        <f t="shared" si="35"/>
        <v>0</v>
      </c>
      <c r="G90" s="594"/>
      <c r="H90" s="594"/>
    </row>
    <row r="91" spans="1:8" ht="13" thickTop="1" x14ac:dyDescent="0.25">
      <c r="A91" s="704"/>
      <c r="C91" s="562"/>
      <c r="D91" s="562"/>
      <c r="E91" s="562"/>
      <c r="F91" s="563"/>
      <c r="G91" s="594"/>
      <c r="H91" s="594"/>
    </row>
    <row r="92" spans="1:8" ht="13" x14ac:dyDescent="0.3">
      <c r="A92" s="230"/>
      <c r="B92" s="232" t="s">
        <v>201</v>
      </c>
      <c r="C92" s="187"/>
      <c r="D92" s="187"/>
      <c r="E92" s="187"/>
      <c r="F92" s="245"/>
      <c r="G92" s="589"/>
      <c r="H92" s="589"/>
    </row>
    <row r="93" spans="1:8" s="571" customFormat="1" ht="13" x14ac:dyDescent="0.3">
      <c r="A93" s="704"/>
      <c r="B93" s="561" t="s">
        <v>166</v>
      </c>
      <c r="C93" s="564"/>
      <c r="D93" s="564"/>
      <c r="E93" s="564"/>
      <c r="F93" s="565"/>
      <c r="G93" s="594"/>
      <c r="H93" s="594"/>
    </row>
    <row r="94" spans="1:8" ht="12.75" customHeight="1" x14ac:dyDescent="0.25">
      <c r="A94" s="704">
        <v>2520</v>
      </c>
      <c r="B94" s="227" t="str">
        <f t="shared" ref="B94:B101" si="36">IFERROR(VLOOKUP($A94,SubsidiaryTBConverter,2,),"Missing")</f>
        <v>Consultancy and Contract Services</v>
      </c>
      <c r="C94" s="148">
        <f>SUM(Eliminations!D92,'Sch Parent Inputs'!C94,'Subsidiary Inputs'!C93)</f>
        <v>0</v>
      </c>
      <c r="D94" s="148">
        <f>SUM(Eliminations!E92,'Sch Parent Inputs'!D94,'Subsidiary Inputs'!D93)</f>
        <v>0</v>
      </c>
      <c r="E94" s="562">
        <f>SUM('Sch Parent Inputs'!E94,'Subsidiary Inputs'!E93)</f>
        <v>0</v>
      </c>
      <c r="F94" s="563">
        <f>SUM('Sch Parent Inputs'!F94,'Subsidiary Inputs'!F93)</f>
        <v>0</v>
      </c>
      <c r="G94" s="594">
        <f t="shared" ref="G94:G100" si="37">ROUND(ABS(C94),0)</f>
        <v>0</v>
      </c>
      <c r="H94" s="594">
        <f t="shared" ref="H94:H100" si="38">ROUND(ABS(D94),0)</f>
        <v>0</v>
      </c>
    </row>
    <row r="95" spans="1:8" x14ac:dyDescent="0.25">
      <c r="A95" s="704">
        <v>2530</v>
      </c>
      <c r="B95" s="227" t="str">
        <f t="shared" si="36"/>
        <v>Cyclical Maintenance Provision</v>
      </c>
      <c r="C95" s="148">
        <f>SUM(Eliminations!D93,'Sch Parent Inputs'!C95,'Subsidiary Inputs'!C94)</f>
        <v>0</v>
      </c>
      <c r="D95" s="148">
        <f>SUM(Eliminations!E93,'Sch Parent Inputs'!D95,'Subsidiary Inputs'!D94)</f>
        <v>0</v>
      </c>
      <c r="E95" s="562">
        <f>SUM('Sch Parent Inputs'!E95,'Subsidiary Inputs'!E94)</f>
        <v>0</v>
      </c>
      <c r="F95" s="563">
        <f>SUM('Sch Parent Inputs'!F95,'Subsidiary Inputs'!F94)</f>
        <v>0</v>
      </c>
      <c r="G95" s="594">
        <f t="shared" si="37"/>
        <v>0</v>
      </c>
      <c r="H95" s="594">
        <f t="shared" si="38"/>
        <v>0</v>
      </c>
    </row>
    <row r="96" spans="1:8" x14ac:dyDescent="0.25">
      <c r="A96" s="704">
        <v>2550</v>
      </c>
      <c r="B96" s="227" t="str">
        <f t="shared" si="36"/>
        <v>Heat, Light and Water</v>
      </c>
      <c r="C96" s="148">
        <f>SUM(Eliminations!D94,'Sch Parent Inputs'!C96,'Subsidiary Inputs'!C95)</f>
        <v>0</v>
      </c>
      <c r="D96" s="148">
        <f>SUM(Eliminations!E94,'Sch Parent Inputs'!D96,'Subsidiary Inputs'!D95)</f>
        <v>0</v>
      </c>
      <c r="E96" s="562">
        <f>SUM('Sch Parent Inputs'!E96,'Subsidiary Inputs'!E95)</f>
        <v>0</v>
      </c>
      <c r="F96" s="563">
        <f>SUM('Sch Parent Inputs'!F96,'Subsidiary Inputs'!F95)</f>
        <v>0</v>
      </c>
      <c r="G96" s="594">
        <f t="shared" si="37"/>
        <v>0</v>
      </c>
      <c r="H96" s="594">
        <f t="shared" si="38"/>
        <v>0</v>
      </c>
    </row>
    <row r="97" spans="1:8" x14ac:dyDescent="0.25">
      <c r="A97" s="704">
        <v>2575</v>
      </c>
      <c r="B97" s="227" t="str">
        <f t="shared" si="36"/>
        <v>Rates</v>
      </c>
      <c r="C97" s="148">
        <f>SUM(Eliminations!D95,'Sch Parent Inputs'!C97,'Subsidiary Inputs'!C96)</f>
        <v>0</v>
      </c>
      <c r="D97" s="148">
        <f>SUM(Eliminations!E95,'Sch Parent Inputs'!D97,'Subsidiary Inputs'!D96)</f>
        <v>0</v>
      </c>
      <c r="E97" s="562">
        <f>SUM('Sch Parent Inputs'!E97,'Subsidiary Inputs'!E96)</f>
        <v>0</v>
      </c>
      <c r="F97" s="563">
        <f>SUM('Sch Parent Inputs'!F97,'Subsidiary Inputs'!F96)</f>
        <v>0</v>
      </c>
      <c r="G97" s="594">
        <f t="shared" si="37"/>
        <v>0</v>
      </c>
      <c r="H97" s="594">
        <f t="shared" si="38"/>
        <v>0</v>
      </c>
    </row>
    <row r="98" spans="1:8" x14ac:dyDescent="0.25">
      <c r="A98" s="704">
        <v>2580</v>
      </c>
      <c r="B98" s="227" t="str">
        <f t="shared" si="36"/>
        <v>Repairs and Maintenance</v>
      </c>
      <c r="C98" s="148">
        <f>SUM(Eliminations!D96,'Sch Parent Inputs'!C98,'Subsidiary Inputs'!C97)</f>
        <v>0</v>
      </c>
      <c r="D98" s="148">
        <f>SUM(Eliminations!E96,'Sch Parent Inputs'!D98,'Subsidiary Inputs'!D97)</f>
        <v>0</v>
      </c>
      <c r="E98" s="562">
        <f>SUM('Sch Parent Inputs'!E98,'Subsidiary Inputs'!E97)</f>
        <v>0</v>
      </c>
      <c r="F98" s="563">
        <f>SUM('Sch Parent Inputs'!F98,'Subsidiary Inputs'!F97)</f>
        <v>0</v>
      </c>
      <c r="G98" s="594">
        <f t="shared" si="37"/>
        <v>0</v>
      </c>
      <c r="H98" s="594">
        <f t="shared" si="38"/>
        <v>0</v>
      </c>
    </row>
    <row r="99" spans="1:8" x14ac:dyDescent="0.25">
      <c r="A99" s="704">
        <v>2585</v>
      </c>
      <c r="B99" s="227" t="str">
        <f t="shared" si="36"/>
        <v>Use of Land and Buildings</v>
      </c>
      <c r="C99" s="148">
        <f>SUM(Eliminations!D97,'Sch Parent Inputs'!C99,'Subsidiary Inputs'!C98)</f>
        <v>0</v>
      </c>
      <c r="D99" s="148">
        <f>SUM(Eliminations!E97,'Sch Parent Inputs'!D99,'Subsidiary Inputs'!D98)</f>
        <v>0</v>
      </c>
      <c r="E99" s="562">
        <f>SUM('Sch Parent Inputs'!E99,'Subsidiary Inputs'!E98)</f>
        <v>0</v>
      </c>
      <c r="F99" s="563">
        <f>SUM('Sch Parent Inputs'!F99,'Subsidiary Inputs'!F98)</f>
        <v>0</v>
      </c>
      <c r="G99" s="594">
        <f t="shared" si="37"/>
        <v>0</v>
      </c>
      <c r="H99" s="594">
        <f t="shared" si="38"/>
        <v>0</v>
      </c>
    </row>
    <row r="100" spans="1:8" x14ac:dyDescent="0.25">
      <c r="A100" s="704">
        <v>2570</v>
      </c>
      <c r="B100" s="227" t="str">
        <f t="shared" si="36"/>
        <v>Employee Benefits - Salaries</v>
      </c>
      <c r="C100" s="148">
        <f>SUM(Eliminations!D98,'Sch Parent Inputs'!C101,'Subsidiary Inputs'!C99)</f>
        <v>0</v>
      </c>
      <c r="D100" s="148">
        <f>SUM(Eliminations!E98,'Sch Parent Inputs'!D101,'Subsidiary Inputs'!D99)</f>
        <v>0</v>
      </c>
      <c r="E100" s="562">
        <f>SUM('Sch Parent Inputs'!E101,'Subsidiary Inputs'!E99)</f>
        <v>0</v>
      </c>
      <c r="F100" s="563">
        <f>SUM('Sch Parent Inputs'!F101,'Subsidiary Inputs'!F99)</f>
        <v>0</v>
      </c>
      <c r="G100" s="594">
        <f t="shared" si="37"/>
        <v>0</v>
      </c>
      <c r="H100" s="594">
        <f t="shared" si="38"/>
        <v>0</v>
      </c>
    </row>
    <row r="101" spans="1:8" x14ac:dyDescent="0.25">
      <c r="A101" s="704">
        <v>2560</v>
      </c>
      <c r="B101" s="227" t="str">
        <f t="shared" si="36"/>
        <v>Other Property Expenses</v>
      </c>
      <c r="C101" s="148">
        <f>SUM(Eliminations!D99,'Sch Parent Inputs'!C100,'Subsidiary Inputs'!C100)</f>
        <v>0</v>
      </c>
      <c r="D101" s="148">
        <f>SUM(Eliminations!E99,'Sch Parent Inputs'!D100,'Subsidiary Inputs'!D100)</f>
        <v>0</v>
      </c>
      <c r="E101" s="148">
        <f>SUM(Eliminations!F99,'Sch Parent Inputs'!E100,'Subsidiary Inputs'!E100)</f>
        <v>0</v>
      </c>
      <c r="F101" s="563">
        <f>SUM('Sch Parent Inputs'!F102,'Subsidiary Inputs'!F100)</f>
        <v>0</v>
      </c>
      <c r="G101" s="594">
        <f t="shared" ref="G101" si="39">ROUND(ABS(C101),0)</f>
        <v>0</v>
      </c>
      <c r="H101" s="594">
        <f t="shared" ref="H101" si="40">ROUND(ABS(D101),0)</f>
        <v>0</v>
      </c>
    </row>
    <row r="102" spans="1:8" ht="13.5" thickBot="1" x14ac:dyDescent="0.35">
      <c r="A102" s="704"/>
      <c r="B102" s="811" t="s">
        <v>304</v>
      </c>
      <c r="C102" s="812">
        <f>SUBTOTAL(9,C94:C101)</f>
        <v>0</v>
      </c>
      <c r="D102" s="812">
        <f t="shared" ref="D102:F102" si="41">SUBTOTAL(9,D94:D101)</f>
        <v>0</v>
      </c>
      <c r="E102" s="812">
        <f t="shared" si="41"/>
        <v>0</v>
      </c>
      <c r="F102" s="812">
        <f t="shared" si="41"/>
        <v>0</v>
      </c>
      <c r="G102" s="594"/>
      <c r="H102" s="594"/>
    </row>
    <row r="103" spans="1:8" ht="13" thickTop="1" x14ac:dyDescent="0.25">
      <c r="A103" s="704"/>
      <c r="C103" s="562"/>
      <c r="D103" s="562"/>
      <c r="E103" s="562"/>
      <c r="F103" s="563"/>
      <c r="G103" s="594"/>
      <c r="H103" s="594"/>
    </row>
    <row r="104" spans="1:8" ht="13" x14ac:dyDescent="0.3">
      <c r="A104" s="230"/>
      <c r="B104" s="232" t="s">
        <v>206</v>
      </c>
      <c r="C104" s="187"/>
      <c r="D104" s="187"/>
      <c r="E104" s="187"/>
      <c r="F104" s="245"/>
      <c r="G104" s="589"/>
      <c r="H104" s="589"/>
    </row>
    <row r="105" spans="1:8" ht="13" x14ac:dyDescent="0.3">
      <c r="A105" s="704"/>
      <c r="B105" s="561" t="s">
        <v>166</v>
      </c>
      <c r="C105" s="562"/>
      <c r="D105" s="562"/>
      <c r="E105" s="562"/>
      <c r="F105" s="563"/>
      <c r="G105" s="594"/>
      <c r="H105" s="594"/>
    </row>
    <row r="106" spans="1:8" x14ac:dyDescent="0.25">
      <c r="A106" s="704">
        <v>2210</v>
      </c>
      <c r="B106" s="227" t="str">
        <f t="shared" ref="B106:B115" si="42">IFERROR(VLOOKUP($A106,SubsidiaryTBConverter,2,),"Missing")</f>
        <v xml:space="preserve">Buildings - School </v>
      </c>
      <c r="C106" s="148">
        <f>SUM(Eliminations!D103,'Sch Parent Inputs'!C106,'Subsidiary Inputs'!C104)</f>
        <v>0</v>
      </c>
      <c r="D106" s="148">
        <f>SUM(Eliminations!E103,'Sch Parent Inputs'!D106,'Subsidiary Inputs'!D104)</f>
        <v>0</v>
      </c>
      <c r="E106" s="562">
        <f>SUM('Sch Parent Inputs'!E106,'Subsidiary Inputs'!E104)</f>
        <v>0</v>
      </c>
      <c r="F106" s="563">
        <f>SUM('Sch Parent Inputs'!F106,'Subsidiary Inputs'!F104)</f>
        <v>0</v>
      </c>
      <c r="G106" s="594">
        <f t="shared" ref="G106:G115" si="43">ROUND(ABS(C106),0)</f>
        <v>0</v>
      </c>
      <c r="H106" s="594">
        <f t="shared" ref="H106:H115" si="44">ROUND(ABS(D106),0)</f>
        <v>0</v>
      </c>
    </row>
    <row r="107" spans="1:8" x14ac:dyDescent="0.25">
      <c r="A107" s="704">
        <v>2215</v>
      </c>
      <c r="B107" s="227" t="str">
        <f t="shared" si="42"/>
        <v>Building Improvements - Crown</v>
      </c>
      <c r="C107" s="148">
        <f>SUM(Eliminations!D104,'Sch Parent Inputs'!C107,'Subsidiary Inputs'!C105)</f>
        <v>0</v>
      </c>
      <c r="D107" s="148">
        <f>SUM(Eliminations!E104,'Sch Parent Inputs'!D107,'Subsidiary Inputs'!D105)</f>
        <v>0</v>
      </c>
      <c r="E107" s="562">
        <f>SUM('Sch Parent Inputs'!E107,'Subsidiary Inputs'!E105)</f>
        <v>0</v>
      </c>
      <c r="F107" s="563">
        <f>SUM('Sch Parent Inputs'!F107,'Subsidiary Inputs'!F105)</f>
        <v>0</v>
      </c>
      <c r="G107" s="594">
        <f t="shared" si="43"/>
        <v>0</v>
      </c>
      <c r="H107" s="594">
        <f t="shared" si="44"/>
        <v>0</v>
      </c>
    </row>
    <row r="108" spans="1:8" s="30" customFormat="1" x14ac:dyDescent="0.25">
      <c r="A108" s="704">
        <v>2216</v>
      </c>
      <c r="B108" s="60" t="str">
        <f t="shared" si="42"/>
        <v>Hostel</v>
      </c>
      <c r="C108" s="148">
        <f>SUM(Eliminations!D105,'Sch Parent Inputs'!C108,'Subsidiary Inputs'!C106)</f>
        <v>0</v>
      </c>
      <c r="D108" s="148">
        <f>SUM(Eliminations!E105,'Sch Parent Inputs'!D108,'Subsidiary Inputs'!D106)</f>
        <v>0</v>
      </c>
      <c r="E108" s="148">
        <f>SUM('Sch Parent Inputs'!E108,'Subsidiary Inputs'!E106)</f>
        <v>0</v>
      </c>
      <c r="F108" s="150">
        <f>SUM('Sch Parent Inputs'!F108,'Subsidiary Inputs'!F106)</f>
        <v>0</v>
      </c>
      <c r="G108" s="661">
        <f t="shared" ref="G108" si="45">ROUND(ABS(C108),0)</f>
        <v>0</v>
      </c>
      <c r="H108" s="661">
        <f t="shared" ref="H108" si="46">ROUND(ABS(D108),0)</f>
        <v>0</v>
      </c>
    </row>
    <row r="109" spans="1:8" x14ac:dyDescent="0.25">
      <c r="A109" s="704">
        <v>2230</v>
      </c>
      <c r="B109" s="227" t="str">
        <f t="shared" si="42"/>
        <v>Furniture and Equipment</v>
      </c>
      <c r="C109" s="148">
        <f>SUM(Eliminations!D106,'Sch Parent Inputs'!C109,'Subsidiary Inputs'!C107)</f>
        <v>0</v>
      </c>
      <c r="D109" s="148">
        <f>SUM(Eliminations!E106,'Sch Parent Inputs'!D109,'Subsidiary Inputs'!D107)</f>
        <v>0</v>
      </c>
      <c r="E109" s="562">
        <f>SUM('Sch Parent Inputs'!E109,'Subsidiary Inputs'!E107)</f>
        <v>0</v>
      </c>
      <c r="F109" s="563">
        <f>SUM('Sch Parent Inputs'!F109,'Subsidiary Inputs'!F107)</f>
        <v>0</v>
      </c>
      <c r="G109" s="594">
        <f t="shared" si="43"/>
        <v>0</v>
      </c>
      <c r="H109" s="594">
        <f t="shared" si="44"/>
        <v>0</v>
      </c>
    </row>
    <row r="110" spans="1:8" x14ac:dyDescent="0.25">
      <c r="A110" s="704">
        <v>2220</v>
      </c>
      <c r="B110" s="227" t="str">
        <f t="shared" si="42"/>
        <v>Information and Communication Technology</v>
      </c>
      <c r="C110" s="148">
        <f>SUM(Eliminations!D107,'Sch Parent Inputs'!C110,'Subsidiary Inputs'!C108)</f>
        <v>0</v>
      </c>
      <c r="D110" s="148">
        <f>SUM(Eliminations!E107,'Sch Parent Inputs'!D110,'Subsidiary Inputs'!D108)</f>
        <v>0</v>
      </c>
      <c r="E110" s="562">
        <f>SUM('Sch Parent Inputs'!E110,'Subsidiary Inputs'!E108)</f>
        <v>0</v>
      </c>
      <c r="F110" s="563">
        <f>SUM('Sch Parent Inputs'!F110,'Subsidiary Inputs'!F108)</f>
        <v>0</v>
      </c>
      <c r="G110" s="594">
        <f t="shared" si="43"/>
        <v>0</v>
      </c>
      <c r="H110" s="594">
        <f t="shared" si="44"/>
        <v>0</v>
      </c>
    </row>
    <row r="111" spans="1:8" x14ac:dyDescent="0.25">
      <c r="A111" s="704">
        <v>2280</v>
      </c>
      <c r="B111" s="227" t="str">
        <f t="shared" si="42"/>
        <v>Intangible Assets</v>
      </c>
      <c r="C111" s="148">
        <f>SUM(Eliminations!D109,'Sch Parent Inputs'!C111,'Subsidiary Inputs'!C109)</f>
        <v>0</v>
      </c>
      <c r="D111" s="148">
        <f>SUM(Eliminations!E109,'Sch Parent Inputs'!D111,'Subsidiary Inputs'!D109)</f>
        <v>0</v>
      </c>
      <c r="E111" s="562">
        <f>SUM('Sch Parent Inputs'!E111,'Subsidiary Inputs'!E109)</f>
        <v>0</v>
      </c>
      <c r="F111" s="563">
        <f>SUM('Sch Parent Inputs'!F111,'Subsidiary Inputs'!F109)</f>
        <v>0</v>
      </c>
      <c r="G111" s="594">
        <f t="shared" ref="G111" si="47">ROUND(ABS(C111),0)</f>
        <v>0</v>
      </c>
      <c r="H111" s="594">
        <f t="shared" ref="H111" si="48">ROUND(ABS(D111),0)</f>
        <v>0</v>
      </c>
    </row>
    <row r="112" spans="1:8" x14ac:dyDescent="0.25">
      <c r="A112" s="704">
        <v>2255</v>
      </c>
      <c r="B112" s="227" t="str">
        <f t="shared" si="42"/>
        <v>Motor Vehicles</v>
      </c>
      <c r="C112" s="148">
        <f>SUM(Eliminations!D109,'Sch Parent Inputs'!C112,'Subsidiary Inputs'!C110)</f>
        <v>0</v>
      </c>
      <c r="D112" s="148">
        <f>SUM(Eliminations!E109,'Sch Parent Inputs'!D112,'Subsidiary Inputs'!D110)</f>
        <v>0</v>
      </c>
      <c r="E112" s="562">
        <f>SUM('Sch Parent Inputs'!E112,'Subsidiary Inputs'!E110)</f>
        <v>0</v>
      </c>
      <c r="F112" s="563">
        <f>SUM('Sch Parent Inputs'!F112,'Subsidiary Inputs'!F110)</f>
        <v>0</v>
      </c>
      <c r="G112" s="594">
        <f t="shared" si="43"/>
        <v>0</v>
      </c>
      <c r="H112" s="594">
        <f t="shared" si="44"/>
        <v>0</v>
      </c>
    </row>
    <row r="113" spans="1:12" x14ac:dyDescent="0.25">
      <c r="A113" s="704">
        <v>2253</v>
      </c>
      <c r="B113" s="227" t="str">
        <f t="shared" si="42"/>
        <v>Textbooks</v>
      </c>
      <c r="C113" s="148">
        <f>SUM(Eliminations!D110,'Sch Parent Inputs'!C113,'Subsidiary Inputs'!C111)</f>
        <v>0</v>
      </c>
      <c r="D113" s="148">
        <f>SUM(Eliminations!E110,'Sch Parent Inputs'!D113,'Subsidiary Inputs'!D111)</f>
        <v>0</v>
      </c>
      <c r="E113" s="562">
        <f>SUM('Sch Parent Inputs'!E113,'Subsidiary Inputs'!E111)</f>
        <v>0</v>
      </c>
      <c r="F113" s="563">
        <f>SUM('Sch Parent Inputs'!F113,'Subsidiary Inputs'!F111)</f>
        <v>0</v>
      </c>
      <c r="G113" s="594">
        <f t="shared" si="43"/>
        <v>0</v>
      </c>
      <c r="H113" s="594">
        <f t="shared" si="44"/>
        <v>0</v>
      </c>
      <c r="K113" s="377"/>
    </row>
    <row r="114" spans="1:12" x14ac:dyDescent="0.25">
      <c r="A114" s="704">
        <v>2256</v>
      </c>
      <c r="B114" s="227" t="str">
        <f t="shared" si="42"/>
        <v>Leased Assets</v>
      </c>
      <c r="C114" s="148">
        <f>SUM(Eliminations!D111,'Sch Parent Inputs'!C114,'Subsidiary Inputs'!C112)</f>
        <v>0</v>
      </c>
      <c r="D114" s="148">
        <f>SUM(Eliminations!E111,'Sch Parent Inputs'!D114,'Subsidiary Inputs'!D112)</f>
        <v>0</v>
      </c>
      <c r="E114" s="562">
        <f>SUM('Sch Parent Inputs'!E114,'Subsidiary Inputs'!E112)</f>
        <v>0</v>
      </c>
      <c r="F114" s="563">
        <f>SUM('Sch Parent Inputs'!F114,'Subsidiary Inputs'!F112)</f>
        <v>0</v>
      </c>
      <c r="G114" s="594">
        <f t="shared" si="43"/>
        <v>0</v>
      </c>
      <c r="H114" s="594">
        <f t="shared" si="44"/>
        <v>0</v>
      </c>
      <c r="K114" s="377"/>
    </row>
    <row r="115" spans="1:12" s="571" customFormat="1" ht="12.75" customHeight="1" x14ac:dyDescent="0.25">
      <c r="A115" s="704">
        <v>2250</v>
      </c>
      <c r="B115" s="227" t="str">
        <f t="shared" si="42"/>
        <v>Library Resources</v>
      </c>
      <c r="C115" s="148">
        <f>SUM(Eliminations!D112,'Sch Parent Inputs'!C115,'Subsidiary Inputs'!C113)</f>
        <v>0</v>
      </c>
      <c r="D115" s="148">
        <f>SUM(Eliminations!E112,'Sch Parent Inputs'!D115,'Subsidiary Inputs'!D113)</f>
        <v>0</v>
      </c>
      <c r="E115" s="562">
        <f>SUM('Sch Parent Inputs'!E115,'Subsidiary Inputs'!E113)</f>
        <v>0</v>
      </c>
      <c r="F115" s="563">
        <f>SUM('Sch Parent Inputs'!F115,'Subsidiary Inputs'!F113)</f>
        <v>0</v>
      </c>
      <c r="G115" s="594">
        <f t="shared" si="43"/>
        <v>0</v>
      </c>
      <c r="H115" s="594">
        <f t="shared" si="44"/>
        <v>0</v>
      </c>
      <c r="I115" s="5"/>
      <c r="J115" s="181" t="s">
        <v>392</v>
      </c>
      <c r="K115" s="181"/>
      <c r="L115" s="181"/>
    </row>
    <row r="116" spans="1:12" s="571" customFormat="1" ht="12.75" customHeight="1" thickBot="1" x14ac:dyDescent="0.35">
      <c r="A116" s="704"/>
      <c r="B116" s="815" t="s">
        <v>305</v>
      </c>
      <c r="C116" s="812">
        <f>SUBTOTAL(9,C105:C115)</f>
        <v>0</v>
      </c>
      <c r="D116" s="812">
        <f>SUBTOTAL(9,D105:D115)</f>
        <v>0</v>
      </c>
      <c r="E116" s="812">
        <f>SUBTOTAL(9,E105:E115)</f>
        <v>0</v>
      </c>
      <c r="F116" s="812">
        <f>SUBTOTAL(9,F105:F115)</f>
        <v>0</v>
      </c>
      <c r="G116" s="594"/>
      <c r="H116" s="594"/>
      <c r="I116" s="5"/>
      <c r="J116" s="181"/>
      <c r="K116" s="181"/>
      <c r="L116" s="181"/>
    </row>
    <row r="117" spans="1:12" ht="13" thickTop="1" x14ac:dyDescent="0.25">
      <c r="A117" s="704"/>
      <c r="B117" s="573"/>
      <c r="C117" s="1155"/>
      <c r="D117" s="1155"/>
      <c r="E117" s="1155"/>
      <c r="F117" s="574"/>
      <c r="G117" s="594"/>
      <c r="H117" s="594"/>
      <c r="J117" s="739">
        <f>SUBTOTAL(9,C12:C116)+'St of Comprehensive Rev. &amp; Exp.'!H41</f>
        <v>0</v>
      </c>
      <c r="K117" s="739">
        <f>SUBTOTAL(9,D12:D116)+'St of Comprehensive Rev. &amp; Exp.'!I41</f>
        <v>0</v>
      </c>
      <c r="L117" s="739">
        <f>SUBTOTAL(9,E12:E116)+'St of Comprehensive Rev. &amp; Exp.'!J41</f>
        <v>0</v>
      </c>
    </row>
    <row r="118" spans="1:12" ht="13" x14ac:dyDescent="0.25">
      <c r="A118" s="231"/>
      <c r="B118" s="237" t="s">
        <v>11</v>
      </c>
      <c r="C118" s="190"/>
      <c r="D118" s="190"/>
      <c r="E118" s="190"/>
      <c r="F118" s="246"/>
      <c r="G118" s="590"/>
      <c r="H118" s="590"/>
      <c r="K118" s="377"/>
    </row>
    <row r="119" spans="1:12" ht="13" x14ac:dyDescent="0.3">
      <c r="A119" s="230"/>
      <c r="B119" s="232" t="s">
        <v>212</v>
      </c>
      <c r="C119" s="187"/>
      <c r="D119" s="187"/>
      <c r="E119" s="187"/>
      <c r="F119" s="245"/>
      <c r="G119" s="589"/>
      <c r="H119" s="589"/>
      <c r="K119" s="377"/>
    </row>
    <row r="120" spans="1:12" ht="13" x14ac:dyDescent="0.3">
      <c r="A120" s="704"/>
      <c r="B120" s="166" t="s">
        <v>213</v>
      </c>
      <c r="C120" s="564"/>
      <c r="D120" s="564"/>
      <c r="E120" s="564"/>
      <c r="F120" s="565"/>
      <c r="G120" s="594"/>
      <c r="H120" s="594"/>
      <c r="K120" s="377"/>
    </row>
    <row r="121" spans="1:12" x14ac:dyDescent="0.25">
      <c r="A121" s="704">
        <v>5109</v>
      </c>
      <c r="B121" s="60" t="str">
        <f>IFERROR(VLOOKUP($A121,SubsidiaryTBConverter,2,),"Missing")</f>
        <v>Bank Accounts</v>
      </c>
      <c r="C121" s="148">
        <f>SUM(Eliminations!D118,'Sch Parent Inputs'!C121,'Subsidiary Inputs'!C119)</f>
        <v>0</v>
      </c>
      <c r="D121" s="148">
        <f>SUM(Eliminations!E118,'Sch Parent Inputs'!D121,'Subsidiary Inputs'!D119)</f>
        <v>0</v>
      </c>
      <c r="E121" s="562">
        <f>SUM('Sch Parent Inputs'!E121,'Subsidiary Inputs'!E119)</f>
        <v>0</v>
      </c>
      <c r="F121" s="563">
        <f>SUM('Sch Parent Inputs'!F121,'Subsidiary Inputs'!F119)</f>
        <v>0</v>
      </c>
      <c r="G121" s="594">
        <f t="shared" ref="G121:H122" si="49">ROUND(ABS(C121),0)</f>
        <v>0</v>
      </c>
      <c r="H121" s="594">
        <f t="shared" si="49"/>
        <v>0</v>
      </c>
      <c r="K121" s="377"/>
    </row>
    <row r="122" spans="1:12" ht="12.75" customHeight="1" x14ac:dyDescent="0.25">
      <c r="A122" s="704">
        <v>5120</v>
      </c>
      <c r="B122" s="60" t="str">
        <f>IFERROR(VLOOKUP($A122,SubsidiaryTBConverter,2,),"Missing")</f>
        <v>Short-term Bank Deposits with a Maturity of Three Months or Less</v>
      </c>
      <c r="C122" s="148">
        <f>SUM(Eliminations!D119,'Sch Parent Inputs'!C122,'Subsidiary Inputs'!C120)</f>
        <v>0</v>
      </c>
      <c r="D122" s="148">
        <f>SUM(Eliminations!E119,'Sch Parent Inputs'!D122,'Subsidiary Inputs'!D120)</f>
        <v>0</v>
      </c>
      <c r="E122" s="562">
        <f>SUM('Sch Parent Inputs'!E122,'Subsidiary Inputs'!E120)</f>
        <v>0</v>
      </c>
      <c r="F122" s="563">
        <f>SUM('Sch Parent Inputs'!F122,'Subsidiary Inputs'!F120)</f>
        <v>0</v>
      </c>
      <c r="G122" s="594">
        <f t="shared" si="49"/>
        <v>0</v>
      </c>
      <c r="H122" s="594">
        <f t="shared" si="49"/>
        <v>0</v>
      </c>
      <c r="K122" s="377"/>
    </row>
    <row r="123" spans="1:12" ht="12.75" customHeight="1" x14ac:dyDescent="0.25">
      <c r="A123" s="704">
        <v>5210</v>
      </c>
      <c r="B123" s="60" t="str">
        <f>IFERROR(VLOOKUP($A123,SubsidiaryTBConverter,2,),"Missing")</f>
        <v>Bank Overdraft</v>
      </c>
      <c r="C123" s="148">
        <f>SUM(Eliminations!D120,'Sch Parent Inputs'!C123,'Subsidiary Inputs'!C121)</f>
        <v>0</v>
      </c>
      <c r="D123" s="148">
        <f>SUM(Eliminations!E120,'Sch Parent Inputs'!D123,'Subsidiary Inputs'!D121)</f>
        <v>0</v>
      </c>
      <c r="E123" s="562">
        <f>SUM('Sch Parent Inputs'!E123,'Subsidiary Inputs'!E121)</f>
        <v>0</v>
      </c>
      <c r="F123" s="563">
        <f>SUM('Sch Parent Inputs'!F123,'Subsidiary Inputs'!F121)</f>
        <v>0</v>
      </c>
      <c r="G123" s="594">
        <f>ROUND(C123,0)</f>
        <v>0</v>
      </c>
      <c r="H123" s="594">
        <f>ROUND(D123,0)</f>
        <v>0</v>
      </c>
      <c r="K123" s="377"/>
    </row>
    <row r="124" spans="1:12" ht="12.75" customHeight="1" thickBot="1" x14ac:dyDescent="0.35">
      <c r="A124" s="704"/>
      <c r="B124" s="811" t="s">
        <v>306</v>
      </c>
      <c r="C124" s="812">
        <f>SUBTOTAL(9,C121:C123)</f>
        <v>0</v>
      </c>
      <c r="D124" s="812">
        <f>SUBTOTAL(9,D121:D123)</f>
        <v>0</v>
      </c>
      <c r="E124" s="812">
        <f>SUBTOTAL(9,E121:E123)</f>
        <v>0</v>
      </c>
      <c r="F124" s="812">
        <f>SUBTOTAL(9,F121:F123)</f>
        <v>0</v>
      </c>
      <c r="G124" s="594"/>
      <c r="H124" s="594"/>
      <c r="K124" s="377"/>
    </row>
    <row r="125" spans="1:12" ht="13" thickTop="1" x14ac:dyDescent="0.25">
      <c r="A125" s="704"/>
      <c r="C125" s="564"/>
      <c r="D125" s="564"/>
      <c r="E125" s="564"/>
      <c r="F125" s="565"/>
      <c r="G125" s="594"/>
      <c r="H125" s="594"/>
      <c r="K125" s="377"/>
    </row>
    <row r="126" spans="1:12" ht="12.75" customHeight="1" x14ac:dyDescent="0.3">
      <c r="A126" s="230"/>
      <c r="B126" s="232" t="s">
        <v>217</v>
      </c>
      <c r="C126" s="187"/>
      <c r="D126" s="187"/>
      <c r="E126" s="187"/>
      <c r="F126" s="245"/>
      <c r="G126" s="589"/>
      <c r="H126" s="589"/>
      <c r="K126" s="377"/>
    </row>
    <row r="127" spans="1:12" ht="14.25" customHeight="1" x14ac:dyDescent="0.3">
      <c r="A127" s="704"/>
      <c r="B127" s="561" t="s">
        <v>213</v>
      </c>
      <c r="C127" s="564"/>
      <c r="D127" s="564"/>
      <c r="E127" s="564"/>
      <c r="F127" s="565"/>
      <c r="G127" s="594"/>
      <c r="H127" s="594"/>
      <c r="K127" s="377"/>
    </row>
    <row r="128" spans="1:12" ht="14.25" customHeight="1" x14ac:dyDescent="0.25">
      <c r="A128" s="704">
        <v>5129</v>
      </c>
      <c r="B128" s="60" t="str">
        <f t="shared" ref="B128:B133" si="50">IFERROR(VLOOKUP($A128,SubsidiaryTBConverter,2,),"Missing")</f>
        <v>Receivables</v>
      </c>
      <c r="C128" s="148">
        <f>SUM(Eliminations!D125,'Sch Parent Inputs'!C128,'Subsidiary Inputs'!C126)</f>
        <v>0</v>
      </c>
      <c r="D128" s="148">
        <f>SUM(Eliminations!E125,'Sch Parent Inputs'!D128,'Subsidiary Inputs'!D126)</f>
        <v>0</v>
      </c>
      <c r="E128" s="562">
        <f>SUM('Sch Parent Inputs'!E128,'Subsidiary Inputs'!E126)</f>
        <v>0</v>
      </c>
      <c r="F128" s="563">
        <f>SUM('Sch Parent Inputs'!F128,'Subsidiary Inputs'!F126)</f>
        <v>0</v>
      </c>
      <c r="G128" s="594">
        <f>ROUND(ABS(C128),0)</f>
        <v>0</v>
      </c>
      <c r="H128" s="594">
        <f>ROUND(ABS(D128),0)</f>
        <v>0</v>
      </c>
      <c r="K128" s="377"/>
    </row>
    <row r="129" spans="1:8" x14ac:dyDescent="0.25">
      <c r="A129" s="704">
        <v>5130</v>
      </c>
      <c r="B129" s="60" t="str">
        <f t="shared" si="50"/>
        <v>Receivables from the Ministry of Education</v>
      </c>
      <c r="C129" s="148">
        <f>SUM(Eliminations!D126,'Sch Parent Inputs'!C129,'Subsidiary Inputs'!C127)</f>
        <v>0</v>
      </c>
      <c r="D129" s="148">
        <f>SUM(Eliminations!E126,'Sch Parent Inputs'!D129,'Subsidiary Inputs'!D127)</f>
        <v>0</v>
      </c>
      <c r="E129" s="562">
        <f>SUM('Sch Parent Inputs'!E129,'Subsidiary Inputs'!E127)</f>
        <v>0</v>
      </c>
      <c r="F129" s="563">
        <f>SUM('Sch Parent Inputs'!F129,'Subsidiary Inputs'!F127)</f>
        <v>0</v>
      </c>
      <c r="G129" s="594">
        <f>ROUND(ABS(C129),0)</f>
        <v>0</v>
      </c>
      <c r="H129" s="594">
        <f>ROUND(ABS(D129),0)</f>
        <v>0</v>
      </c>
    </row>
    <row r="130" spans="1:8" x14ac:dyDescent="0.25">
      <c r="A130" s="704">
        <v>5138</v>
      </c>
      <c r="B130" s="60" t="str">
        <f t="shared" si="50"/>
        <v>Loss on Uncollectable Accounts Receivable</v>
      </c>
      <c r="C130" s="148">
        <f>SUM(Eliminations!D127,'Sch Parent Inputs'!C130,'Subsidiary Inputs'!C128)</f>
        <v>0</v>
      </c>
      <c r="D130" s="148">
        <f>SUM(Eliminations!E127,'Sch Parent Inputs'!D130,'Subsidiary Inputs'!D128)</f>
        <v>0</v>
      </c>
      <c r="E130" s="562">
        <f>SUM('Sch Parent Inputs'!E130,'Subsidiary Inputs'!E128)</f>
        <v>0</v>
      </c>
      <c r="F130" s="563">
        <f>SUM('Sch Parent Inputs'!F130,'Subsidiary Inputs'!F128)</f>
        <v>0</v>
      </c>
      <c r="G130" s="594">
        <f>ROUND(C130,0)</f>
        <v>0</v>
      </c>
      <c r="H130" s="594">
        <f>ROUND(D130,0)</f>
        <v>0</v>
      </c>
    </row>
    <row r="131" spans="1:8" x14ac:dyDescent="0.25">
      <c r="A131" s="704">
        <v>5132</v>
      </c>
      <c r="B131" s="60" t="str">
        <f t="shared" si="50"/>
        <v>Interest Receivable</v>
      </c>
      <c r="C131" s="148">
        <f>SUM(Eliminations!D128,'Sch Parent Inputs'!C131,'Subsidiary Inputs'!C129)</f>
        <v>0</v>
      </c>
      <c r="D131" s="148">
        <f>SUM(Eliminations!E128,'Sch Parent Inputs'!D131,'Subsidiary Inputs'!D129)</f>
        <v>0</v>
      </c>
      <c r="E131" s="562">
        <f>SUM('Sch Parent Inputs'!E131,'Subsidiary Inputs'!E129)</f>
        <v>0</v>
      </c>
      <c r="F131" s="563">
        <f>SUM('Sch Parent Inputs'!F131,'Subsidiary Inputs'!F129)</f>
        <v>0</v>
      </c>
      <c r="G131" s="594">
        <f t="shared" ref="G131:H133" si="51">ROUND(ABS(C131),0)</f>
        <v>0</v>
      </c>
      <c r="H131" s="594">
        <f t="shared" si="51"/>
        <v>0</v>
      </c>
    </row>
    <row r="132" spans="1:8" x14ac:dyDescent="0.25">
      <c r="A132" s="704">
        <v>5133</v>
      </c>
      <c r="B132" s="227" t="str">
        <f t="shared" si="50"/>
        <v>Banking Staffing Underuse</v>
      </c>
      <c r="C132" s="148">
        <f>SUM(Eliminations!D129,'Sch Parent Inputs'!C132,'Subsidiary Inputs'!C130)</f>
        <v>0</v>
      </c>
      <c r="D132" s="148">
        <f>SUM(Eliminations!E129,'Sch Parent Inputs'!D132,'Subsidiary Inputs'!D130)</f>
        <v>0</v>
      </c>
      <c r="E132" s="562">
        <f>SUM('Sch Parent Inputs'!E132,'Subsidiary Inputs'!E130)</f>
        <v>0</v>
      </c>
      <c r="F132" s="563">
        <f>SUM('Sch Parent Inputs'!F132,'Subsidiary Inputs'!F130)</f>
        <v>0</v>
      </c>
      <c r="G132" s="594">
        <f t="shared" si="51"/>
        <v>0</v>
      </c>
      <c r="H132" s="594">
        <f t="shared" si="51"/>
        <v>0</v>
      </c>
    </row>
    <row r="133" spans="1:8" x14ac:dyDescent="0.25">
      <c r="A133" s="704">
        <v>5134</v>
      </c>
      <c r="B133" s="227" t="str">
        <f t="shared" si="50"/>
        <v>Teacher Salaries Grant Receivable</v>
      </c>
      <c r="C133" s="148">
        <f>SUM(Eliminations!D130,'Sch Parent Inputs'!C133,'Subsidiary Inputs'!C131)</f>
        <v>0</v>
      </c>
      <c r="D133" s="148">
        <f>SUM(Eliminations!E130,'Sch Parent Inputs'!D133,'Subsidiary Inputs'!D131)</f>
        <v>0</v>
      </c>
      <c r="E133" s="562">
        <f>SUM('Sch Parent Inputs'!E133,'Subsidiary Inputs'!E131)</f>
        <v>0</v>
      </c>
      <c r="F133" s="563">
        <f>SUM('Sch Parent Inputs'!F133,'Subsidiary Inputs'!F131)</f>
        <v>0</v>
      </c>
      <c r="G133" s="594">
        <f t="shared" si="51"/>
        <v>0</v>
      </c>
      <c r="H133" s="594">
        <f t="shared" si="51"/>
        <v>0</v>
      </c>
    </row>
    <row r="134" spans="1:8" ht="13.5" thickBot="1" x14ac:dyDescent="0.35">
      <c r="A134" s="704"/>
      <c r="B134" s="811" t="s">
        <v>307</v>
      </c>
      <c r="C134" s="812">
        <f>SUBTOTAL(9,C128:C133)</f>
        <v>0</v>
      </c>
      <c r="D134" s="812">
        <f>SUBTOTAL(9,D128:D133)</f>
        <v>0</v>
      </c>
      <c r="E134" s="812">
        <f>SUBTOTAL(9,E128:E133)</f>
        <v>0</v>
      </c>
      <c r="F134" s="812">
        <f>SUBTOTAL(9,F128:F133)</f>
        <v>0</v>
      </c>
      <c r="G134" s="594"/>
      <c r="H134" s="594"/>
    </row>
    <row r="135" spans="1:8" ht="13" thickTop="1" x14ac:dyDescent="0.25">
      <c r="A135" s="704"/>
      <c r="C135" s="575"/>
      <c r="D135" s="575"/>
      <c r="E135" s="575"/>
      <c r="F135" s="576"/>
      <c r="G135" s="594"/>
      <c r="H135" s="594"/>
    </row>
    <row r="136" spans="1:8" ht="12.75" customHeight="1" x14ac:dyDescent="0.3">
      <c r="A136" s="230"/>
      <c r="B136" s="232" t="s">
        <v>223</v>
      </c>
      <c r="C136" s="187"/>
      <c r="D136" s="187"/>
      <c r="E136" s="187"/>
      <c r="F136" s="245"/>
      <c r="G136" s="589"/>
      <c r="H136" s="589"/>
    </row>
    <row r="137" spans="1:8" ht="13" x14ac:dyDescent="0.3">
      <c r="A137" s="704"/>
      <c r="B137" s="561" t="s">
        <v>213</v>
      </c>
      <c r="C137" s="564"/>
      <c r="D137" s="564"/>
      <c r="E137" s="564"/>
      <c r="F137" s="565"/>
      <c r="G137" s="594"/>
      <c r="H137" s="594"/>
    </row>
    <row r="138" spans="1:8" ht="12" customHeight="1" x14ac:dyDescent="0.25">
      <c r="A138" s="704">
        <v>5137</v>
      </c>
      <c r="B138" s="227" t="str">
        <f>IFERROR(VLOOKUP($A138,SubsidiaryTBConverter,2,),"Missing")</f>
        <v>Prepayments</v>
      </c>
      <c r="C138" s="148">
        <f>SUM(Eliminations!D135,'Sch Parent Inputs'!C138,'Subsidiary Inputs'!C136)</f>
        <v>0</v>
      </c>
      <c r="D138" s="148">
        <f>SUM(Eliminations!E135,'Sch Parent Inputs'!D138,'Subsidiary Inputs'!D136)</f>
        <v>0</v>
      </c>
      <c r="E138" s="562">
        <f>SUM('Sch Parent Inputs'!E138,'Subsidiary Inputs'!E136)</f>
        <v>0</v>
      </c>
      <c r="F138" s="563">
        <f>SUM('Sch Parent Inputs'!F138,'Subsidiary Inputs'!F136)</f>
        <v>0</v>
      </c>
      <c r="G138" s="594">
        <f>ROUND(ABS(C138),0)</f>
        <v>0</v>
      </c>
      <c r="H138" s="594">
        <f>ROUND(ABS(D138),0)</f>
        <v>0</v>
      </c>
    </row>
    <row r="139" spans="1:8" ht="12" customHeight="1" x14ac:dyDescent="0.25">
      <c r="A139" s="704">
        <v>5135</v>
      </c>
      <c r="B139" s="227" t="str">
        <f>IFERROR(VLOOKUP($A139,SubsidiaryTBConverter,2,),"Missing")</f>
        <v>GST Receivable</v>
      </c>
      <c r="C139" s="148">
        <f>SUM(Eliminations!D136,'Sch Parent Inputs'!C139,'Subsidiary Inputs'!C137)</f>
        <v>0</v>
      </c>
      <c r="D139" s="148">
        <f>SUM(Eliminations!E136,'Sch Parent Inputs'!D139,'Subsidiary Inputs'!D137)</f>
        <v>0</v>
      </c>
      <c r="E139" s="562">
        <f>SUM('Sch Parent Inputs'!E139,'Subsidiary Inputs'!E137)</f>
        <v>0</v>
      </c>
      <c r="F139" s="563">
        <f>SUM('Sch Parent Inputs'!F139,'Subsidiary Inputs'!F137)</f>
        <v>0</v>
      </c>
      <c r="G139" s="594">
        <f>ROUND(ABS(C139),0)</f>
        <v>0</v>
      </c>
      <c r="H139" s="594">
        <f>ROUND(ABS(D139),0)</f>
        <v>0</v>
      </c>
    </row>
    <row r="140" spans="1:8" ht="12" customHeight="1" thickBot="1" x14ac:dyDescent="0.35">
      <c r="A140" s="704"/>
      <c r="B140" s="811" t="s">
        <v>308</v>
      </c>
      <c r="C140" s="816">
        <f>SUBTOTAL(9,C138:C139)</f>
        <v>0</v>
      </c>
      <c r="D140" s="816">
        <f>SUBTOTAL(9,D138:D139)</f>
        <v>0</v>
      </c>
      <c r="E140" s="816">
        <f>SUBTOTAL(9,E138:E139)</f>
        <v>0</v>
      </c>
      <c r="F140" s="816">
        <f>SUBTOTAL(9,F138:F139)</f>
        <v>0</v>
      </c>
      <c r="G140" s="594"/>
      <c r="H140" s="594"/>
    </row>
    <row r="141" spans="1:8" ht="13" thickTop="1" x14ac:dyDescent="0.25">
      <c r="A141" s="704"/>
      <c r="C141" s="575"/>
      <c r="D141" s="575"/>
      <c r="E141" s="575"/>
      <c r="F141" s="576"/>
      <c r="G141" s="594"/>
      <c r="H141" s="594"/>
    </row>
    <row r="142" spans="1:8" ht="12" customHeight="1" x14ac:dyDescent="0.3">
      <c r="A142" s="230"/>
      <c r="B142" s="232" t="s">
        <v>226</v>
      </c>
      <c r="C142" s="187"/>
      <c r="D142" s="187"/>
      <c r="E142" s="187"/>
      <c r="F142" s="245"/>
      <c r="G142" s="589"/>
      <c r="H142" s="589"/>
    </row>
    <row r="143" spans="1:8" s="571" customFormat="1" ht="14.25" customHeight="1" x14ac:dyDescent="0.3">
      <c r="A143" s="704"/>
      <c r="B143" s="561" t="s">
        <v>213</v>
      </c>
      <c r="C143" s="575"/>
      <c r="D143" s="575"/>
      <c r="E143" s="575"/>
      <c r="F143" s="576"/>
      <c r="G143" s="594"/>
      <c r="H143" s="594"/>
    </row>
    <row r="144" spans="1:8" s="571" customFormat="1" ht="14.25" customHeight="1" x14ac:dyDescent="0.25">
      <c r="A144" s="704">
        <v>5142</v>
      </c>
      <c r="B144" s="227" t="str">
        <f>IFERROR(VLOOKUP($A144,SubsidiaryTBConverter,2,),"Missing")</f>
        <v xml:space="preserve">Stationery </v>
      </c>
      <c r="C144" s="148">
        <f>SUM(Eliminations!D141,'Sch Parent Inputs'!C144,'Subsidiary Inputs'!C142)</f>
        <v>0</v>
      </c>
      <c r="D144" s="148">
        <f>SUM(Eliminations!E141,'Sch Parent Inputs'!D144,'Subsidiary Inputs'!D142)</f>
        <v>0</v>
      </c>
      <c r="E144" s="562">
        <f>SUM('Sch Parent Inputs'!E144,'Subsidiary Inputs'!E142)</f>
        <v>0</v>
      </c>
      <c r="F144" s="563">
        <f>SUM('Sch Parent Inputs'!F144,'Subsidiary Inputs'!F142)</f>
        <v>0</v>
      </c>
      <c r="G144" s="594">
        <f t="shared" ref="G144:H146" si="52">ROUND(ABS(C144),0)</f>
        <v>0</v>
      </c>
      <c r="H144" s="594">
        <f t="shared" si="52"/>
        <v>0</v>
      </c>
    </row>
    <row r="145" spans="1:8" ht="12.75" customHeight="1" x14ac:dyDescent="0.25">
      <c r="A145" s="704">
        <v>5144</v>
      </c>
      <c r="B145" s="227" t="str">
        <f>IFERROR(VLOOKUP($A145,SubsidiaryTBConverter,2,),"Missing")</f>
        <v>School Uniforms</v>
      </c>
      <c r="C145" s="148">
        <f>SUM(Eliminations!D142,'Sch Parent Inputs'!C145,'Subsidiary Inputs'!C143)</f>
        <v>0</v>
      </c>
      <c r="D145" s="148">
        <f>SUM(Eliminations!E142,'Sch Parent Inputs'!D145,'Subsidiary Inputs'!D143)</f>
        <v>0</v>
      </c>
      <c r="E145" s="562">
        <f>SUM('Sch Parent Inputs'!E145,'Subsidiary Inputs'!E143)</f>
        <v>0</v>
      </c>
      <c r="F145" s="563">
        <f>SUM('Sch Parent Inputs'!F145,'Subsidiary Inputs'!F143)</f>
        <v>0</v>
      </c>
      <c r="G145" s="594">
        <f t="shared" si="52"/>
        <v>0</v>
      </c>
      <c r="H145" s="594">
        <f t="shared" si="52"/>
        <v>0</v>
      </c>
    </row>
    <row r="146" spans="1:8" ht="12.75" customHeight="1" x14ac:dyDescent="0.25">
      <c r="A146" s="704">
        <v>5141</v>
      </c>
      <c r="B146" s="227" t="str">
        <f>IFERROR(VLOOKUP($A146,SubsidiaryTBConverter,2,),"Missing")</f>
        <v>Canteen</v>
      </c>
      <c r="C146" s="148">
        <f>SUM(Eliminations!D143,'Sch Parent Inputs'!C146,'Subsidiary Inputs'!C144)</f>
        <v>0</v>
      </c>
      <c r="D146" s="148">
        <f>SUM(Eliminations!E143,'Sch Parent Inputs'!D146,'Subsidiary Inputs'!D144)</f>
        <v>0</v>
      </c>
      <c r="E146" s="562">
        <f>SUM('Sch Parent Inputs'!E146,'Subsidiary Inputs'!E144)</f>
        <v>0</v>
      </c>
      <c r="F146" s="563">
        <f>SUM('Sch Parent Inputs'!F146,'Subsidiary Inputs'!F144)</f>
        <v>0</v>
      </c>
      <c r="G146" s="594">
        <f t="shared" si="52"/>
        <v>0</v>
      </c>
      <c r="H146" s="594">
        <f t="shared" si="52"/>
        <v>0</v>
      </c>
    </row>
    <row r="147" spans="1:8" ht="12.75" customHeight="1" thickBot="1" x14ac:dyDescent="0.35">
      <c r="A147" s="704"/>
      <c r="B147" s="811" t="s">
        <v>309</v>
      </c>
      <c r="C147" s="816">
        <f>SUBTOTAL(9,C144:C146)</f>
        <v>0</v>
      </c>
      <c r="D147" s="816">
        <f>SUBTOTAL(9,D144:D146)</f>
        <v>0</v>
      </c>
      <c r="E147" s="816">
        <f>SUBTOTAL(9,E144:E146)</f>
        <v>0</v>
      </c>
      <c r="F147" s="1153">
        <f>SUBTOTAL(9,F144:F146)</f>
        <v>0</v>
      </c>
      <c r="G147" s="594"/>
      <c r="H147" s="594"/>
    </row>
    <row r="148" spans="1:8" ht="13" thickTop="1" x14ac:dyDescent="0.25">
      <c r="A148" s="704"/>
      <c r="C148" s="564"/>
      <c r="D148" s="564"/>
      <c r="E148" s="564"/>
      <c r="F148" s="565"/>
      <c r="G148" s="594"/>
      <c r="H148" s="594"/>
    </row>
    <row r="149" spans="1:8" ht="12" customHeight="1" x14ac:dyDescent="0.3">
      <c r="A149" s="230"/>
      <c r="B149" s="232" t="s">
        <v>230</v>
      </c>
      <c r="C149" s="187"/>
      <c r="D149" s="187"/>
      <c r="E149" s="187"/>
      <c r="F149" s="245"/>
      <c r="G149" s="589"/>
      <c r="H149" s="589"/>
    </row>
    <row r="150" spans="1:8" ht="12.75" customHeight="1" x14ac:dyDescent="0.3">
      <c r="A150" s="704"/>
      <c r="B150" s="561" t="s">
        <v>213</v>
      </c>
      <c r="C150" s="575"/>
      <c r="D150" s="575"/>
      <c r="E150" s="575"/>
      <c r="F150" s="576"/>
      <c r="G150" s="594"/>
      <c r="H150" s="594"/>
    </row>
    <row r="151" spans="1:8" ht="12.75" customHeight="1" x14ac:dyDescent="0.25">
      <c r="A151" s="704">
        <v>5150</v>
      </c>
      <c r="B151" s="227" t="str">
        <f>IFERROR(VLOOKUP($A151,SubsidiaryTBConverter,2,),"Missing")</f>
        <v>Short-term Deposits with Maturities Between Three Months and One Year</v>
      </c>
      <c r="C151" s="148">
        <f>SUM(Eliminations!D148,'Sch Parent Inputs'!C151,'Subsidiary Inputs'!C149)</f>
        <v>0</v>
      </c>
      <c r="D151" s="148">
        <f>SUM(Eliminations!E148,'Sch Parent Inputs'!D151,'Subsidiary Inputs'!D149)</f>
        <v>0</v>
      </c>
      <c r="E151" s="562">
        <f>SUM('Sch Parent Inputs'!E151,'Subsidiary Inputs'!E149)</f>
        <v>0</v>
      </c>
      <c r="F151" s="563">
        <f>SUM('Sch Parent Inputs'!F151,'Subsidiary Inputs'!F149)</f>
        <v>0</v>
      </c>
      <c r="G151" s="594">
        <f>ROUND(ABS(C151),0)</f>
        <v>0</v>
      </c>
      <c r="H151" s="594">
        <f>ROUND(ABS(D151),0)</f>
        <v>0</v>
      </c>
    </row>
    <row r="152" spans="1:8" ht="12.75" customHeight="1" thickBot="1" x14ac:dyDescent="0.35">
      <c r="A152" s="704"/>
      <c r="B152" s="811" t="s">
        <v>310</v>
      </c>
      <c r="C152" s="816">
        <f>SUBTOTAL(9,C150:C151)</f>
        <v>0</v>
      </c>
      <c r="D152" s="816">
        <f>SUBTOTAL(9,D150:D151)</f>
        <v>0</v>
      </c>
      <c r="E152" s="816">
        <f>SUBTOTAL(9,E150:E151)</f>
        <v>0</v>
      </c>
      <c r="F152" s="816">
        <f>SUBTOTAL(9,F150:F151)</f>
        <v>0</v>
      </c>
      <c r="G152" s="594"/>
      <c r="H152" s="594"/>
    </row>
    <row r="153" spans="1:8" ht="13" thickTop="1" x14ac:dyDescent="0.25">
      <c r="A153" s="704"/>
      <c r="C153" s="564"/>
      <c r="D153" s="564"/>
      <c r="E153" s="564"/>
      <c r="F153" s="565"/>
      <c r="G153" s="594"/>
      <c r="H153" s="594"/>
    </row>
    <row r="154" spans="1:8" ht="12.75" customHeight="1" x14ac:dyDescent="0.3">
      <c r="A154" s="230"/>
      <c r="B154" s="232" t="s">
        <v>232</v>
      </c>
      <c r="C154" s="187"/>
      <c r="D154" s="187"/>
      <c r="E154" s="187"/>
      <c r="F154" s="245"/>
      <c r="G154" s="589"/>
      <c r="H154" s="589"/>
    </row>
    <row r="155" spans="1:8" ht="13" x14ac:dyDescent="0.3">
      <c r="A155" s="704"/>
      <c r="B155" s="561" t="s">
        <v>213</v>
      </c>
      <c r="C155" s="564"/>
      <c r="D155" s="564"/>
      <c r="E155" s="564"/>
      <c r="F155" s="565"/>
      <c r="G155" s="594"/>
      <c r="H155" s="594"/>
    </row>
    <row r="156" spans="1:8" x14ac:dyDescent="0.25">
      <c r="A156" s="704">
        <v>5770</v>
      </c>
      <c r="B156" s="227" t="str">
        <f t="shared" ref="B156:B166" si="53">IFERROR(VLOOKUP($A156,SubsidiaryTBConverter,2,),"Missing")</f>
        <v>Land - School</v>
      </c>
      <c r="C156" s="148">
        <f>SUM(Eliminations!D153,'Sch Parent Inputs'!C156,'Subsidiary Inputs'!C154)</f>
        <v>0</v>
      </c>
      <c r="D156" s="148">
        <f>SUM(Eliminations!E153,'Sch Parent Inputs'!D156,'Subsidiary Inputs'!D154)</f>
        <v>0</v>
      </c>
      <c r="E156" s="562">
        <f>SUM('Sch Parent Inputs'!E156,'Subsidiary Inputs'!E154)</f>
        <v>0</v>
      </c>
      <c r="F156" s="563">
        <f>SUM('Sch Parent Inputs'!F156,'Subsidiary Inputs'!F154)</f>
        <v>0</v>
      </c>
      <c r="G156" s="594">
        <f t="shared" ref="G156:G166" si="54">ROUND(ABS(C156),0)</f>
        <v>0</v>
      </c>
      <c r="H156" s="594">
        <f t="shared" ref="H156:H166" si="55">ROUND(ABS(D156),0)</f>
        <v>0</v>
      </c>
    </row>
    <row r="157" spans="1:8" ht="12.75" customHeight="1" x14ac:dyDescent="0.25">
      <c r="A157" s="704">
        <v>5762</v>
      </c>
      <c r="B157" s="578" t="str">
        <f t="shared" si="53"/>
        <v xml:space="preserve">Buildings - School </v>
      </c>
      <c r="C157" s="148">
        <f>SUM(Eliminations!D154,'Sch Parent Inputs'!C157,'Subsidiary Inputs'!C155)</f>
        <v>0</v>
      </c>
      <c r="D157" s="148">
        <f>SUM(Eliminations!E154,'Sch Parent Inputs'!D157,'Subsidiary Inputs'!D155)</f>
        <v>0</v>
      </c>
      <c r="E157" s="562">
        <f>SUM('Sch Parent Inputs'!E157,'Subsidiary Inputs'!E155)</f>
        <v>0</v>
      </c>
      <c r="F157" s="563">
        <f>SUM('Sch Parent Inputs'!F157,'Subsidiary Inputs'!F155)</f>
        <v>0</v>
      </c>
      <c r="G157" s="594">
        <f t="shared" si="54"/>
        <v>0</v>
      </c>
      <c r="H157" s="594">
        <f t="shared" si="55"/>
        <v>0</v>
      </c>
    </row>
    <row r="158" spans="1:8" ht="12.75" customHeight="1" x14ac:dyDescent="0.25">
      <c r="A158" s="704">
        <v>5602</v>
      </c>
      <c r="B158" s="578" t="str">
        <f t="shared" si="53"/>
        <v>Building improvements - Crown</v>
      </c>
      <c r="C158" s="148">
        <f>SUM(Eliminations!D155,'Sch Parent Inputs'!C158,'Subsidiary Inputs'!C156)</f>
        <v>0</v>
      </c>
      <c r="D158" s="148">
        <f>SUM(Eliminations!E155,'Sch Parent Inputs'!D158,'Subsidiary Inputs'!D156)</f>
        <v>0</v>
      </c>
      <c r="E158" s="562">
        <f>SUM('Sch Parent Inputs'!E158,'Subsidiary Inputs'!E156)</f>
        <v>0</v>
      </c>
      <c r="F158" s="563">
        <f>SUM('Sch Parent Inputs'!F158,'Subsidiary Inputs'!F156)</f>
        <v>0</v>
      </c>
      <c r="G158" s="594">
        <f t="shared" si="54"/>
        <v>0</v>
      </c>
      <c r="H158" s="594">
        <f t="shared" si="55"/>
        <v>0</v>
      </c>
    </row>
    <row r="159" spans="1:8" s="30" customFormat="1" ht="12.75" customHeight="1" x14ac:dyDescent="0.25">
      <c r="A159" s="704">
        <v>5606</v>
      </c>
      <c r="B159" s="238" t="str">
        <f t="shared" si="53"/>
        <v>Hostel</v>
      </c>
      <c r="C159" s="148">
        <f>SUM(Eliminations!D156,'Sch Parent Inputs'!C159,'Subsidiary Inputs'!C157)</f>
        <v>0</v>
      </c>
      <c r="D159" s="148">
        <f>SUM(Eliminations!E156,'Sch Parent Inputs'!D159,'Subsidiary Inputs'!D157)</f>
        <v>0</v>
      </c>
      <c r="E159" s="148">
        <f>SUM('Sch Parent Inputs'!E159,'Subsidiary Inputs'!E157)</f>
        <v>0</v>
      </c>
      <c r="F159" s="150">
        <f>SUM('Sch Parent Inputs'!F159,'Subsidiary Inputs'!F157)</f>
        <v>0</v>
      </c>
      <c r="G159" s="661">
        <f t="shared" ref="G159" si="56">ROUND(ABS(C159),0)</f>
        <v>0</v>
      </c>
      <c r="H159" s="661">
        <f t="shared" ref="H159" si="57">ROUND(ABS(D159),0)</f>
        <v>0</v>
      </c>
    </row>
    <row r="160" spans="1:8" ht="12.75" customHeight="1" x14ac:dyDescent="0.25">
      <c r="A160" s="704">
        <v>5722</v>
      </c>
      <c r="B160" s="578" t="str">
        <f t="shared" si="53"/>
        <v>Furniture and Equipment</v>
      </c>
      <c r="C160" s="148">
        <f>SUM(Eliminations!D157,'Sch Parent Inputs'!C160,'Subsidiary Inputs'!C158)</f>
        <v>0</v>
      </c>
      <c r="D160" s="148">
        <f>SUM(Eliminations!E157,'Sch Parent Inputs'!D160,'Subsidiary Inputs'!D158)</f>
        <v>0</v>
      </c>
      <c r="E160" s="562">
        <f>SUM('Sch Parent Inputs'!E160,'Subsidiary Inputs'!E158)</f>
        <v>0</v>
      </c>
      <c r="F160" s="563">
        <f>SUM('Sch Parent Inputs'!F160,'Subsidiary Inputs'!F158)</f>
        <v>0</v>
      </c>
      <c r="G160" s="594">
        <f t="shared" si="54"/>
        <v>0</v>
      </c>
      <c r="H160" s="594">
        <f t="shared" si="55"/>
        <v>0</v>
      </c>
    </row>
    <row r="161" spans="1:8" ht="12.75" customHeight="1" x14ac:dyDescent="0.25">
      <c r="A161" s="704">
        <v>5712</v>
      </c>
      <c r="B161" s="227" t="str">
        <f t="shared" si="53"/>
        <v>Information and Communication Technology</v>
      </c>
      <c r="C161" s="148">
        <f>SUM(Eliminations!D158,'Sch Parent Inputs'!C161,'Subsidiary Inputs'!C159)</f>
        <v>0</v>
      </c>
      <c r="D161" s="148">
        <f>SUM(Eliminations!E158,'Sch Parent Inputs'!D161,'Subsidiary Inputs'!D159)</f>
        <v>0</v>
      </c>
      <c r="E161" s="562">
        <f>SUM('Sch Parent Inputs'!E161,'Subsidiary Inputs'!E159)</f>
        <v>0</v>
      </c>
      <c r="F161" s="563">
        <f>SUM('Sch Parent Inputs'!F161,'Subsidiary Inputs'!F159)</f>
        <v>0</v>
      </c>
      <c r="G161" s="594">
        <f t="shared" si="54"/>
        <v>0</v>
      </c>
      <c r="H161" s="594">
        <f t="shared" si="55"/>
        <v>0</v>
      </c>
    </row>
    <row r="162" spans="1:8" ht="12.75" customHeight="1" x14ac:dyDescent="0.25">
      <c r="A162" s="704">
        <v>5812</v>
      </c>
      <c r="B162" s="227" t="str">
        <f t="shared" si="53"/>
        <v>Intangible Assets</v>
      </c>
      <c r="C162" s="148">
        <f>SUM(Eliminations!D160,'Sch Parent Inputs'!C162,'Subsidiary Inputs'!C160)</f>
        <v>0</v>
      </c>
      <c r="D162" s="148">
        <f>SUM(Eliminations!E160,'Sch Parent Inputs'!D162,'Subsidiary Inputs'!D160)</f>
        <v>0</v>
      </c>
      <c r="E162" s="562">
        <f>SUM('Sch Parent Inputs'!E162,'Subsidiary Inputs'!E160)</f>
        <v>0</v>
      </c>
      <c r="F162" s="563">
        <f>SUM('Sch Parent Inputs'!F162,'Subsidiary Inputs'!F160)</f>
        <v>0</v>
      </c>
      <c r="G162" s="594">
        <f t="shared" ref="G162" si="58">ROUND(ABS(C162),0)</f>
        <v>0</v>
      </c>
      <c r="H162" s="594">
        <f t="shared" ref="H162" si="59">ROUND(ABS(D162),0)</f>
        <v>0</v>
      </c>
    </row>
    <row r="163" spans="1:8" ht="12.75" customHeight="1" x14ac:dyDescent="0.25">
      <c r="A163" s="704">
        <v>5752</v>
      </c>
      <c r="B163" s="227" t="str">
        <f t="shared" si="53"/>
        <v>Motor Vehicles</v>
      </c>
      <c r="C163" s="148">
        <f>SUM(Eliminations!D160,'Sch Parent Inputs'!C163,'Subsidiary Inputs'!C161)</f>
        <v>0</v>
      </c>
      <c r="D163" s="148">
        <f>SUM(Eliminations!E160,'Sch Parent Inputs'!D163,'Subsidiary Inputs'!D161)</f>
        <v>0</v>
      </c>
      <c r="E163" s="562">
        <f>SUM('Sch Parent Inputs'!E163,'Subsidiary Inputs'!E161)</f>
        <v>0</v>
      </c>
      <c r="F163" s="563">
        <f>SUM('Sch Parent Inputs'!F163,'Subsidiary Inputs'!F161)</f>
        <v>0</v>
      </c>
      <c r="G163" s="594">
        <f t="shared" si="54"/>
        <v>0</v>
      </c>
      <c r="H163" s="594">
        <f t="shared" si="55"/>
        <v>0</v>
      </c>
    </row>
    <row r="164" spans="1:8" ht="12.75" customHeight="1" x14ac:dyDescent="0.25">
      <c r="A164" s="704">
        <v>5612</v>
      </c>
      <c r="B164" s="227" t="str">
        <f t="shared" si="53"/>
        <v>Textbooks</v>
      </c>
      <c r="C164" s="148">
        <f>SUM(Eliminations!D161,'Sch Parent Inputs'!C164,'Subsidiary Inputs'!C162)</f>
        <v>0</v>
      </c>
      <c r="D164" s="148">
        <f>SUM(Eliminations!E161,'Sch Parent Inputs'!D164,'Subsidiary Inputs'!D162)</f>
        <v>0</v>
      </c>
      <c r="E164" s="562">
        <f>SUM('Sch Parent Inputs'!E164,'Subsidiary Inputs'!E162)</f>
        <v>0</v>
      </c>
      <c r="F164" s="563">
        <f>SUM('Sch Parent Inputs'!F164,'Subsidiary Inputs'!F162)</f>
        <v>0</v>
      </c>
      <c r="G164" s="594">
        <f t="shared" si="54"/>
        <v>0</v>
      </c>
      <c r="H164" s="594">
        <f t="shared" si="55"/>
        <v>0</v>
      </c>
    </row>
    <row r="165" spans="1:8" ht="12.75" customHeight="1" x14ac:dyDescent="0.25">
      <c r="A165" s="704">
        <v>5622</v>
      </c>
      <c r="B165" s="227" t="str">
        <f t="shared" si="53"/>
        <v>Leased Assets</v>
      </c>
      <c r="C165" s="148">
        <f>SUM(Eliminations!D162,'Sch Parent Inputs'!C165,'Subsidiary Inputs'!C163)</f>
        <v>0</v>
      </c>
      <c r="D165" s="148">
        <f>SUM(Eliminations!E162,'Sch Parent Inputs'!D165,'Subsidiary Inputs'!D163)</f>
        <v>0</v>
      </c>
      <c r="E165" s="562">
        <f>SUM('Sch Parent Inputs'!E165,'Subsidiary Inputs'!E163)</f>
        <v>0</v>
      </c>
      <c r="F165" s="563">
        <f>SUM('Sch Parent Inputs'!F165,'Subsidiary Inputs'!F163)</f>
        <v>0</v>
      </c>
      <c r="G165" s="594">
        <f t="shared" si="54"/>
        <v>0</v>
      </c>
      <c r="H165" s="594">
        <f t="shared" si="55"/>
        <v>0</v>
      </c>
    </row>
    <row r="166" spans="1:8" ht="12.75" customHeight="1" x14ac:dyDescent="0.25">
      <c r="A166" s="704">
        <v>5732</v>
      </c>
      <c r="B166" s="227" t="str">
        <f t="shared" si="53"/>
        <v>Library Resources</v>
      </c>
      <c r="C166" s="148">
        <f>SUM(Eliminations!D163,'Sch Parent Inputs'!C166,'Subsidiary Inputs'!C164)</f>
        <v>0</v>
      </c>
      <c r="D166" s="148">
        <f>SUM(Eliminations!E163,'Sch Parent Inputs'!D166,'Subsidiary Inputs'!D164)</f>
        <v>0</v>
      </c>
      <c r="E166" s="562">
        <f>SUM('Sch Parent Inputs'!E166,'Subsidiary Inputs'!E164)</f>
        <v>0</v>
      </c>
      <c r="F166" s="563">
        <f>SUM('Sch Parent Inputs'!F166,'Subsidiary Inputs'!F164)</f>
        <v>0</v>
      </c>
      <c r="G166" s="594">
        <f t="shared" si="54"/>
        <v>0</v>
      </c>
      <c r="H166" s="594">
        <f t="shared" si="55"/>
        <v>0</v>
      </c>
    </row>
    <row r="167" spans="1:8" ht="12.75" customHeight="1" x14ac:dyDescent="0.25">
      <c r="A167" s="704">
        <v>5782</v>
      </c>
      <c r="B167" s="227" t="s">
        <v>236</v>
      </c>
      <c r="C167" s="562">
        <f>SUM(Eliminations!D164,'Sch Parent Inputs'!C167,'Subsidiary Inputs'!C165)</f>
        <v>0</v>
      </c>
      <c r="D167" s="562">
        <f>SUM(Eliminations!E164,'Sch Parent Inputs'!D167,'Subsidiary Inputs'!D165)</f>
        <v>0</v>
      </c>
      <c r="E167" s="562">
        <f>SUM('Sch Parent Inputs'!E167,'Subsidiary Inputs'!E165)</f>
        <v>0</v>
      </c>
      <c r="F167" s="563">
        <f>SUM('Sch Parent Inputs'!F167,'Subsidiary Inputs'!F165)</f>
        <v>0</v>
      </c>
      <c r="G167" s="594">
        <f t="shared" ref="G167" si="60">ROUND(ABS(C167),0)</f>
        <v>0</v>
      </c>
      <c r="H167" s="594">
        <f t="shared" ref="H167" si="61">ROUND(ABS(D167),0)</f>
        <v>0</v>
      </c>
    </row>
    <row r="168" spans="1:8" ht="12.75" customHeight="1" thickBot="1" x14ac:dyDescent="0.35">
      <c r="A168" s="704"/>
      <c r="B168" s="811" t="s">
        <v>311</v>
      </c>
      <c r="C168" s="812">
        <f>SUBTOTAL(9,C155:C166)</f>
        <v>0</v>
      </c>
      <c r="D168" s="812">
        <f>SUBTOTAL(9,D155:D166)</f>
        <v>0</v>
      </c>
      <c r="E168" s="812">
        <f>SUBTOTAL(9,E155:E166)</f>
        <v>0</v>
      </c>
      <c r="F168" s="812">
        <f>SUBTOTAL(9,F155:F166)</f>
        <v>0</v>
      </c>
      <c r="G168" s="594"/>
      <c r="H168" s="594"/>
    </row>
    <row r="169" spans="1:8" ht="13" thickTop="1" x14ac:dyDescent="0.25">
      <c r="A169" s="704"/>
      <c r="C169" s="564"/>
      <c r="D169" s="564"/>
      <c r="E169" s="564"/>
      <c r="F169" s="565"/>
      <c r="G169" s="594"/>
      <c r="H169" s="594"/>
    </row>
    <row r="170" spans="1:8" ht="12.75" customHeight="1" x14ac:dyDescent="0.3">
      <c r="A170" s="230"/>
      <c r="B170" s="232" t="s">
        <v>235</v>
      </c>
      <c r="C170" s="187"/>
      <c r="D170" s="187"/>
      <c r="E170" s="187"/>
      <c r="F170" s="245"/>
      <c r="G170" s="589"/>
      <c r="H170" s="589"/>
    </row>
    <row r="171" spans="1:8" ht="12.75" customHeight="1" x14ac:dyDescent="0.3">
      <c r="A171" s="704"/>
      <c r="B171" s="561" t="s">
        <v>213</v>
      </c>
      <c r="C171" s="564"/>
      <c r="D171" s="564"/>
      <c r="E171" s="564"/>
      <c r="F171" s="565"/>
      <c r="G171" s="594"/>
      <c r="H171" s="594"/>
    </row>
    <row r="172" spans="1:8" ht="12.75" customHeight="1" x14ac:dyDescent="0.25">
      <c r="A172" s="704">
        <v>5764</v>
      </c>
      <c r="B172" s="578" t="str">
        <f t="shared" ref="B172:B181" si="62">IFERROR(VLOOKUP($A172,SubsidiaryTBConverter,2,),"Missing")</f>
        <v xml:space="preserve">Buildings - School </v>
      </c>
      <c r="C172" s="148">
        <f>SUM(Eliminations!D168,'Sch Parent Inputs'!C172,'Subsidiary Inputs'!C169)</f>
        <v>0</v>
      </c>
      <c r="D172" s="148">
        <f>SUM(Eliminations!E168,'Sch Parent Inputs'!D172,'Subsidiary Inputs'!D169)</f>
        <v>0</v>
      </c>
      <c r="E172" s="562">
        <f>SUM('Sch Parent Inputs'!E172,'Subsidiary Inputs'!E169)</f>
        <v>0</v>
      </c>
      <c r="F172" s="563">
        <f>SUM('Sch Parent Inputs'!F172,'Subsidiary Inputs'!F169)</f>
        <v>0</v>
      </c>
      <c r="G172" s="594">
        <f t="shared" ref="G172:G181" si="63">ROUND(ABS(C172),0)</f>
        <v>0</v>
      </c>
      <c r="H172" s="594">
        <f t="shared" ref="H172:H181" si="64">ROUND(ABS(D172),0)</f>
        <v>0</v>
      </c>
    </row>
    <row r="173" spans="1:8" ht="12.75" customHeight="1" x14ac:dyDescent="0.25">
      <c r="A173" s="704">
        <v>5603</v>
      </c>
      <c r="B173" s="227" t="str">
        <f t="shared" si="62"/>
        <v>Building Improvements - Crown</v>
      </c>
      <c r="C173" s="562">
        <f>SUM(Eliminations!D169,'Sch Parent Inputs'!C173,'Subsidiary Inputs'!C170)</f>
        <v>0</v>
      </c>
      <c r="D173" s="562">
        <f>SUM(Eliminations!E169,'Sch Parent Inputs'!D173,'Subsidiary Inputs'!D170)</f>
        <v>0</v>
      </c>
      <c r="E173" s="562">
        <f>SUM('Sch Parent Inputs'!E173,'Subsidiary Inputs'!E170)</f>
        <v>0</v>
      </c>
      <c r="F173" s="563">
        <f>SUM('Sch Parent Inputs'!F173,'Subsidiary Inputs'!F170)</f>
        <v>0</v>
      </c>
      <c r="G173" s="594">
        <f t="shared" si="63"/>
        <v>0</v>
      </c>
      <c r="H173" s="594">
        <f t="shared" si="64"/>
        <v>0</v>
      </c>
    </row>
    <row r="174" spans="1:8" s="30" customFormat="1" ht="12.75" customHeight="1" x14ac:dyDescent="0.25">
      <c r="A174" s="704">
        <v>5607</v>
      </c>
      <c r="B174" s="60" t="str">
        <f t="shared" si="62"/>
        <v>Hostel</v>
      </c>
      <c r="C174" s="148">
        <f>SUM(Eliminations!D170,'Sch Parent Inputs'!C174,'Subsidiary Inputs'!C171)</f>
        <v>0</v>
      </c>
      <c r="D174" s="148">
        <f>SUM(Eliminations!E170,'Sch Parent Inputs'!D174,'Subsidiary Inputs'!D171)</f>
        <v>0</v>
      </c>
      <c r="E174" s="148">
        <f>SUM('Sch Parent Inputs'!E174,'Subsidiary Inputs'!E171)</f>
        <v>0</v>
      </c>
      <c r="F174" s="150">
        <f>SUM('Sch Parent Inputs'!F174,'Subsidiary Inputs'!F171)</f>
        <v>0</v>
      </c>
      <c r="G174" s="661">
        <f t="shared" ref="G174" si="65">ROUND(ABS(C174),0)</f>
        <v>0</v>
      </c>
      <c r="H174" s="661">
        <f t="shared" ref="H174" si="66">ROUND(ABS(D174),0)</f>
        <v>0</v>
      </c>
    </row>
    <row r="175" spans="1:8" ht="12.75" customHeight="1" x14ac:dyDescent="0.25">
      <c r="A175" s="704">
        <v>5724</v>
      </c>
      <c r="B175" s="227" t="str">
        <f t="shared" si="62"/>
        <v>Furniture and Equipment</v>
      </c>
      <c r="C175" s="562">
        <f>SUM(Eliminations!D171,'Sch Parent Inputs'!C175,'Subsidiary Inputs'!C172)</f>
        <v>0</v>
      </c>
      <c r="D175" s="562">
        <f>SUM(Eliminations!E171,'Sch Parent Inputs'!D175,'Subsidiary Inputs'!D172)</f>
        <v>0</v>
      </c>
      <c r="E175" s="562">
        <f>SUM('Sch Parent Inputs'!E175,'Subsidiary Inputs'!E172)</f>
        <v>0</v>
      </c>
      <c r="F175" s="563">
        <f>SUM('Sch Parent Inputs'!F175,'Subsidiary Inputs'!F172)</f>
        <v>0</v>
      </c>
      <c r="G175" s="594">
        <f t="shared" si="63"/>
        <v>0</v>
      </c>
      <c r="H175" s="594">
        <f t="shared" si="64"/>
        <v>0</v>
      </c>
    </row>
    <row r="176" spans="1:8" ht="12.75" customHeight="1" x14ac:dyDescent="0.25">
      <c r="A176" s="704">
        <v>5714</v>
      </c>
      <c r="B176" s="578" t="str">
        <f t="shared" si="62"/>
        <v>Information and Communication Technology</v>
      </c>
      <c r="C176" s="562">
        <f>SUM(Eliminations!D172,'Sch Parent Inputs'!C176,'Subsidiary Inputs'!C173)</f>
        <v>0</v>
      </c>
      <c r="D176" s="562">
        <f>SUM(Eliminations!E172,'Sch Parent Inputs'!D176,'Subsidiary Inputs'!D173)</f>
        <v>0</v>
      </c>
      <c r="E176" s="562">
        <f>SUM('Sch Parent Inputs'!E176,'Subsidiary Inputs'!E173)</f>
        <v>0</v>
      </c>
      <c r="F176" s="563">
        <f>SUM('Sch Parent Inputs'!F176,'Subsidiary Inputs'!F173)</f>
        <v>0</v>
      </c>
      <c r="G176" s="594">
        <f t="shared" si="63"/>
        <v>0</v>
      </c>
      <c r="H176" s="594">
        <f t="shared" si="64"/>
        <v>0</v>
      </c>
    </row>
    <row r="177" spans="1:8" ht="12.75" customHeight="1" x14ac:dyDescent="0.25">
      <c r="A177" s="704">
        <v>5814</v>
      </c>
      <c r="B177" s="578" t="str">
        <f t="shared" si="62"/>
        <v>Intangible Assets</v>
      </c>
      <c r="C177" s="562">
        <f>SUM(Eliminations!D174,'Sch Parent Inputs'!C177,'Subsidiary Inputs'!C174)</f>
        <v>0</v>
      </c>
      <c r="D177" s="562">
        <f>SUM(Eliminations!E174,'Sch Parent Inputs'!D177,'Subsidiary Inputs'!D174)</f>
        <v>0</v>
      </c>
      <c r="E177" s="562">
        <f>SUM('Sch Parent Inputs'!E177,'Subsidiary Inputs'!E174)</f>
        <v>0</v>
      </c>
      <c r="F177" s="563">
        <f>SUM('Sch Parent Inputs'!F177,'Subsidiary Inputs'!F174)</f>
        <v>0</v>
      </c>
      <c r="G177" s="594">
        <f t="shared" ref="G177" si="67">ROUND(ABS(C177),0)</f>
        <v>0</v>
      </c>
      <c r="H177" s="594">
        <f t="shared" ref="H177" si="68">ROUND(ABS(D177),0)</f>
        <v>0</v>
      </c>
    </row>
    <row r="178" spans="1:8" ht="12.75" customHeight="1" x14ac:dyDescent="0.25">
      <c r="A178" s="704">
        <v>5754</v>
      </c>
      <c r="B178" s="227" t="str">
        <f t="shared" si="62"/>
        <v>Motor Vehicles</v>
      </c>
      <c r="C178" s="562">
        <f>SUM(Eliminations!D174,'Sch Parent Inputs'!C178,'Subsidiary Inputs'!C175)</f>
        <v>0</v>
      </c>
      <c r="D178" s="562">
        <f>SUM(Eliminations!E174,'Sch Parent Inputs'!D178,'Subsidiary Inputs'!D175)</f>
        <v>0</v>
      </c>
      <c r="E178" s="562">
        <f>SUM('Sch Parent Inputs'!E178,'Subsidiary Inputs'!E175)</f>
        <v>0</v>
      </c>
      <c r="F178" s="563">
        <f>SUM('Sch Parent Inputs'!F178,'Subsidiary Inputs'!F175)</f>
        <v>0</v>
      </c>
      <c r="G178" s="594">
        <f t="shared" si="63"/>
        <v>0</v>
      </c>
      <c r="H178" s="594">
        <f t="shared" si="64"/>
        <v>0</v>
      </c>
    </row>
    <row r="179" spans="1:8" ht="12.75" customHeight="1" x14ac:dyDescent="0.25">
      <c r="A179" s="704">
        <v>5614</v>
      </c>
      <c r="B179" s="227" t="str">
        <f t="shared" si="62"/>
        <v>Textbooks</v>
      </c>
      <c r="C179" s="562">
        <f>SUM(Eliminations!D175,'Sch Parent Inputs'!C179,'Subsidiary Inputs'!C176)</f>
        <v>0</v>
      </c>
      <c r="D179" s="562">
        <f>SUM(Eliminations!E175,'Sch Parent Inputs'!D179,'Subsidiary Inputs'!D176)</f>
        <v>0</v>
      </c>
      <c r="E179" s="562">
        <f>SUM('Sch Parent Inputs'!E179,'Subsidiary Inputs'!E176)</f>
        <v>0</v>
      </c>
      <c r="F179" s="563">
        <f>SUM('Sch Parent Inputs'!F179,'Subsidiary Inputs'!F176)</f>
        <v>0</v>
      </c>
      <c r="G179" s="594">
        <f t="shared" si="63"/>
        <v>0</v>
      </c>
      <c r="H179" s="594">
        <f t="shared" si="64"/>
        <v>0</v>
      </c>
    </row>
    <row r="180" spans="1:8" ht="12.75" customHeight="1" x14ac:dyDescent="0.25">
      <c r="A180" s="704">
        <v>5624</v>
      </c>
      <c r="B180" s="227" t="str">
        <f t="shared" si="62"/>
        <v>Leased Assets</v>
      </c>
      <c r="C180" s="562">
        <f>SUM(Eliminations!D176,'Sch Parent Inputs'!C180,'Subsidiary Inputs'!C177)</f>
        <v>0</v>
      </c>
      <c r="D180" s="562">
        <f>SUM(Eliminations!E176,'Sch Parent Inputs'!D180,'Subsidiary Inputs'!D177)</f>
        <v>0</v>
      </c>
      <c r="E180" s="562">
        <f>SUM('Sch Parent Inputs'!E180,'Subsidiary Inputs'!E177)</f>
        <v>0</v>
      </c>
      <c r="F180" s="563">
        <f>SUM('Sch Parent Inputs'!F180,'Subsidiary Inputs'!F177)</f>
        <v>0</v>
      </c>
      <c r="G180" s="594">
        <f t="shared" si="63"/>
        <v>0</v>
      </c>
      <c r="H180" s="594">
        <f t="shared" si="64"/>
        <v>0</v>
      </c>
    </row>
    <row r="181" spans="1:8" x14ac:dyDescent="0.25">
      <c r="A181" s="704">
        <v>5734</v>
      </c>
      <c r="B181" s="227" t="str">
        <f t="shared" si="62"/>
        <v>Library Resources</v>
      </c>
      <c r="C181" s="562">
        <f>SUM(Eliminations!D177,'Sch Parent Inputs'!C181,'Subsidiary Inputs'!C178)</f>
        <v>0</v>
      </c>
      <c r="D181" s="562">
        <f>SUM(Eliminations!E177,'Sch Parent Inputs'!D181,'Subsidiary Inputs'!D178)</f>
        <v>0</v>
      </c>
      <c r="E181" s="562">
        <f>SUM('Sch Parent Inputs'!E181,'Subsidiary Inputs'!E178)</f>
        <v>0</v>
      </c>
      <c r="F181" s="563">
        <f>SUM('Sch Parent Inputs'!F181,'Subsidiary Inputs'!F178)</f>
        <v>0</v>
      </c>
      <c r="G181" s="594">
        <f t="shared" si="63"/>
        <v>0</v>
      </c>
      <c r="H181" s="594">
        <f t="shared" si="64"/>
        <v>0</v>
      </c>
    </row>
    <row r="182" spans="1:8" ht="13.5" thickBot="1" x14ac:dyDescent="0.35">
      <c r="A182" s="704"/>
      <c r="B182" s="813" t="s">
        <v>312</v>
      </c>
      <c r="C182" s="816">
        <f>SUBTOTAL(9,C172:C181)</f>
        <v>0</v>
      </c>
      <c r="D182" s="816">
        <f>SUBTOTAL(9,D172:D181)</f>
        <v>0</v>
      </c>
      <c r="E182" s="816">
        <f>SUBTOTAL(9,E172:E181)</f>
        <v>0</v>
      </c>
      <c r="F182" s="816">
        <f>SUBTOTAL(9,F172:F181)</f>
        <v>0</v>
      </c>
      <c r="G182" s="594"/>
      <c r="H182" s="594"/>
    </row>
    <row r="183" spans="1:8" ht="13.5" thickTop="1" x14ac:dyDescent="0.3">
      <c r="A183" s="704"/>
      <c r="B183" s="580"/>
      <c r="C183" s="564"/>
      <c r="D183" s="564"/>
      <c r="E183" s="564"/>
      <c r="F183" s="565"/>
      <c r="G183" s="594"/>
      <c r="H183" s="594"/>
    </row>
    <row r="184" spans="1:8" ht="13" x14ac:dyDescent="0.3">
      <c r="A184" s="230"/>
      <c r="B184" s="232" t="s">
        <v>313</v>
      </c>
      <c r="C184" s="187"/>
      <c r="D184" s="187"/>
      <c r="E184" s="187"/>
      <c r="F184" s="245"/>
      <c r="G184" s="589"/>
      <c r="H184" s="589"/>
    </row>
    <row r="185" spans="1:8" ht="13" x14ac:dyDescent="0.3">
      <c r="A185" s="704"/>
      <c r="B185" s="561" t="s">
        <v>213</v>
      </c>
      <c r="C185" s="564"/>
      <c r="D185" s="564"/>
      <c r="E185" s="564"/>
      <c r="F185" s="565"/>
      <c r="G185" s="594"/>
      <c r="H185" s="594"/>
    </row>
    <row r="186" spans="1:8" x14ac:dyDescent="0.25">
      <c r="A186" s="704">
        <v>5562</v>
      </c>
      <c r="B186" s="227" t="str">
        <f>IFERROR(VLOOKUP($A186,SubsidiaryTBConverter,2,),"Missing")</f>
        <v>Long-term Deposits with Maturities Greater Than One Year</v>
      </c>
      <c r="C186" s="148">
        <f>SUM(Eliminations!D182,'Sch Parent Inputs'!C186,'Subsidiary Inputs'!C183)</f>
        <v>0</v>
      </c>
      <c r="D186" s="148">
        <f>SUM(Eliminations!E182,'Sch Parent Inputs'!D186,'Subsidiary Inputs'!D183)</f>
        <v>0</v>
      </c>
      <c r="E186" s="562">
        <f>SUM('Sch Parent Inputs'!E186,'Subsidiary Inputs'!E183)</f>
        <v>0</v>
      </c>
      <c r="F186" s="563">
        <f>SUM('Sch Parent Inputs'!F186,'Subsidiary Inputs'!F183)</f>
        <v>0</v>
      </c>
      <c r="G186" s="594">
        <f t="shared" ref="G186:H186" si="69">ROUND(ABS(C186),0)</f>
        <v>0</v>
      </c>
      <c r="H186" s="594">
        <f t="shared" si="69"/>
        <v>0</v>
      </c>
    </row>
    <row r="187" spans="1:8" x14ac:dyDescent="0.25">
      <c r="A187" s="704">
        <v>5564</v>
      </c>
      <c r="B187" s="227" t="str">
        <f>IFERROR(VLOOKUP($A187,SubsidiaryTBConverter,2,),"Missing")</f>
        <v>Equity Investments</v>
      </c>
      <c r="C187" s="148">
        <f>SUM(Eliminations!D183,'Sch Parent Inputs'!C187,'Subsidiary Inputs'!C184)</f>
        <v>0</v>
      </c>
      <c r="D187" s="148">
        <f>SUM(Eliminations!E183,'Sch Parent Inputs'!D187,'Subsidiary Inputs'!D184)</f>
        <v>0</v>
      </c>
      <c r="E187" s="562">
        <f>SUM('Sch Parent Inputs'!E187,'Subsidiary Inputs'!E184)</f>
        <v>0</v>
      </c>
      <c r="F187" s="563">
        <f>SUM('Sch Parent Inputs'!F187,'Subsidiary Inputs'!F184)</f>
        <v>0</v>
      </c>
      <c r="G187" s="594">
        <f t="shared" ref="G187:G188" si="70">ROUND(ABS(C187),0)</f>
        <v>0</v>
      </c>
      <c r="H187" s="594">
        <f t="shared" ref="H187:H188" si="71">ROUND(ABS(D187),0)</f>
        <v>0</v>
      </c>
    </row>
    <row r="188" spans="1:8" x14ac:dyDescent="0.25">
      <c r="A188" s="704">
        <v>5567</v>
      </c>
      <c r="B188" s="227" t="str">
        <f>IFERROR(VLOOKUP($A188,SubsidiaryTBConverter,2,),"Missing")</f>
        <v>Other Non-Cash Investments</v>
      </c>
      <c r="C188" s="148">
        <f>SUM(Eliminations!D184,'Sch Parent Inputs'!C188,'Subsidiary Inputs'!C185)</f>
        <v>0</v>
      </c>
      <c r="D188" s="148">
        <f>SUM(Eliminations!E184,'Sch Parent Inputs'!D188,'Subsidiary Inputs'!D185)</f>
        <v>0</v>
      </c>
      <c r="E188" s="562">
        <f>SUM('Sch Parent Inputs'!E188,'Subsidiary Inputs'!E185)</f>
        <v>0</v>
      </c>
      <c r="F188" s="563">
        <f>SUM('Sch Parent Inputs'!F188,'Subsidiary Inputs'!F185)</f>
        <v>0</v>
      </c>
      <c r="G188" s="594">
        <f t="shared" si="70"/>
        <v>0</v>
      </c>
      <c r="H188" s="594">
        <f t="shared" si="71"/>
        <v>0</v>
      </c>
    </row>
    <row r="189" spans="1:8" ht="13.5" thickBot="1" x14ac:dyDescent="0.35">
      <c r="A189" s="704"/>
      <c r="B189" s="811" t="s">
        <v>314</v>
      </c>
      <c r="C189" s="816">
        <f>SUBTOTAL(9,C185:C188)</f>
        <v>0</v>
      </c>
      <c r="D189" s="816">
        <f>SUBTOTAL(9,D185:D188)</f>
        <v>0</v>
      </c>
      <c r="E189" s="816">
        <f>SUBTOTAL(9,E185:E188)</f>
        <v>0</v>
      </c>
      <c r="F189" s="816">
        <f>SUBTOTAL(9,F185:F188)</f>
        <v>0</v>
      </c>
      <c r="G189" s="594"/>
      <c r="H189" s="594"/>
    </row>
    <row r="190" spans="1:8" ht="13" thickTop="1" x14ac:dyDescent="0.25">
      <c r="A190" s="704"/>
      <c r="C190" s="1156"/>
      <c r="D190" s="1156"/>
      <c r="E190" s="1156"/>
      <c r="F190" s="581"/>
      <c r="G190" s="594"/>
      <c r="H190" s="594"/>
    </row>
    <row r="191" spans="1:8" ht="13" x14ac:dyDescent="0.3">
      <c r="A191" s="230"/>
      <c r="B191" s="232" t="s">
        <v>240</v>
      </c>
      <c r="C191" s="187"/>
      <c r="D191" s="187"/>
      <c r="E191" s="187"/>
      <c r="F191" s="245"/>
      <c r="G191" s="589"/>
      <c r="H191" s="589"/>
    </row>
    <row r="192" spans="1:8" ht="13" x14ac:dyDescent="0.3">
      <c r="A192" s="704"/>
      <c r="B192" s="561" t="s">
        <v>241</v>
      </c>
      <c r="C192" s="564"/>
      <c r="D192" s="564"/>
      <c r="E192" s="564"/>
      <c r="F192" s="565"/>
      <c r="G192" s="594"/>
      <c r="H192" s="594"/>
    </row>
    <row r="193" spans="1:8" x14ac:dyDescent="0.25">
      <c r="A193" s="704">
        <v>5217</v>
      </c>
      <c r="B193" s="60" t="str">
        <f>IFERROR(VLOOKUP($A193,SubsidiaryTBConverter,2,),"Missing")</f>
        <v>Creditors</v>
      </c>
      <c r="C193" s="148">
        <f>SUM(Eliminations!D189,'Sch Parent Inputs'!C193,'Subsidiary Inputs'!C190)</f>
        <v>0</v>
      </c>
      <c r="D193" s="148">
        <f>SUM(Eliminations!E189,'Sch Parent Inputs'!D193,'Subsidiary Inputs'!D190)</f>
        <v>0</v>
      </c>
      <c r="E193" s="562">
        <f>SUM('Sch Parent Inputs'!E193,'Subsidiary Inputs'!E190)</f>
        <v>0</v>
      </c>
      <c r="F193" s="563">
        <f>SUM('Sch Parent Inputs'!F193,'Subsidiary Inputs'!F190)</f>
        <v>0</v>
      </c>
      <c r="G193" s="594">
        <f t="shared" ref="G193:G197" si="72">ROUND(ABS(C193),0)</f>
        <v>0</v>
      </c>
      <c r="H193" s="594">
        <f t="shared" ref="H193:H197" si="73">ROUND(ABS(D193),0)</f>
        <v>0</v>
      </c>
    </row>
    <row r="194" spans="1:8" x14ac:dyDescent="0.25">
      <c r="A194" s="704">
        <v>5218</v>
      </c>
      <c r="B194" s="227" t="str">
        <f>IFERROR(VLOOKUP($A194,SubsidiaryTBConverter,2,),"Missing")</f>
        <v>Accruals</v>
      </c>
      <c r="C194" s="562">
        <f>SUM(Eliminations!D190,'Sch Parent Inputs'!C194,'Subsidiary Inputs'!C191)</f>
        <v>0</v>
      </c>
      <c r="D194" s="562">
        <f>SUM(Eliminations!E190,'Sch Parent Inputs'!D194,'Subsidiary Inputs'!D191)</f>
        <v>0</v>
      </c>
      <c r="E194" s="562">
        <f>SUM('Sch Parent Inputs'!E194,'Subsidiary Inputs'!E191)</f>
        <v>0</v>
      </c>
      <c r="F194" s="563">
        <f>SUM('Sch Parent Inputs'!F194,'Subsidiary Inputs'!F191)</f>
        <v>0</v>
      </c>
      <c r="G194" s="594">
        <f t="shared" si="72"/>
        <v>0</v>
      </c>
      <c r="H194" s="594">
        <f t="shared" si="73"/>
        <v>0</v>
      </c>
    </row>
    <row r="195" spans="1:8" x14ac:dyDescent="0.25">
      <c r="A195" s="704">
        <v>5224</v>
      </c>
      <c r="B195" s="94" t="str">
        <f>IFERROR(VLOOKUP($A195,SubsidiaryTBConverter,2,),"Missing")</f>
        <v>Banking Staffing Overuse</v>
      </c>
      <c r="C195" s="562">
        <f>SUM(Eliminations!D191,'Sch Parent Inputs'!C195,'Subsidiary Inputs'!C192)</f>
        <v>0</v>
      </c>
      <c r="D195" s="562">
        <f>SUM(Eliminations!E191,'Sch Parent Inputs'!D195,'Subsidiary Inputs'!D192)</f>
        <v>0</v>
      </c>
      <c r="E195" s="562">
        <f>SUM('Sch Parent Inputs'!E195,'Subsidiary Inputs'!E192)</f>
        <v>0</v>
      </c>
      <c r="F195" s="563">
        <f>SUM('Sch Parent Inputs'!F195,'Subsidiary Inputs'!F192)</f>
        <v>0</v>
      </c>
      <c r="G195" s="594">
        <f t="shared" si="72"/>
        <v>0</v>
      </c>
      <c r="H195" s="594">
        <f t="shared" si="73"/>
        <v>0</v>
      </c>
    </row>
    <row r="196" spans="1:8" x14ac:dyDescent="0.25">
      <c r="A196" s="704">
        <v>5222</v>
      </c>
      <c r="B196" s="227" t="str">
        <f>IFERROR(VLOOKUP($A196,SubsidiaryTBConverter,2,),"Missing")</f>
        <v xml:space="preserve">Employee Entitlements - Salaries </v>
      </c>
      <c r="C196" s="562">
        <f>SUM(Eliminations!D192,'Sch Parent Inputs'!C196,'Subsidiary Inputs'!C193)</f>
        <v>0</v>
      </c>
      <c r="D196" s="562">
        <f>SUM(Eliminations!E192,'Sch Parent Inputs'!D196,'Subsidiary Inputs'!D193)</f>
        <v>0</v>
      </c>
      <c r="E196" s="562">
        <f>SUM('Sch Parent Inputs'!E196,'Subsidiary Inputs'!E193)</f>
        <v>0</v>
      </c>
      <c r="F196" s="563">
        <f>SUM('Sch Parent Inputs'!F196,'Subsidiary Inputs'!F193)</f>
        <v>0</v>
      </c>
      <c r="G196" s="594">
        <f t="shared" si="72"/>
        <v>0</v>
      </c>
      <c r="H196" s="594">
        <f t="shared" si="73"/>
        <v>0</v>
      </c>
    </row>
    <row r="197" spans="1:8" x14ac:dyDescent="0.25">
      <c r="A197" s="704">
        <v>5277</v>
      </c>
      <c r="B197" s="227" t="str">
        <f>IFERROR(VLOOKUP($A197,SubsidiaryTBConverter,2,),"Missing")</f>
        <v>Employee Entitlements - Leave Accrual</v>
      </c>
      <c r="C197" s="562">
        <f>SUM(Eliminations!D193,'Sch Parent Inputs'!C197,'Subsidiary Inputs'!C194)</f>
        <v>0</v>
      </c>
      <c r="D197" s="562">
        <f>SUM(Eliminations!E193,'Sch Parent Inputs'!D197,'Subsidiary Inputs'!D194)</f>
        <v>0</v>
      </c>
      <c r="E197" s="562">
        <f>SUM('Sch Parent Inputs'!E197,'Subsidiary Inputs'!E194)</f>
        <v>0</v>
      </c>
      <c r="F197" s="563">
        <f>SUM('Sch Parent Inputs'!F197,'Subsidiary Inputs'!F194)</f>
        <v>0</v>
      </c>
      <c r="G197" s="594">
        <f t="shared" si="72"/>
        <v>0</v>
      </c>
      <c r="H197" s="594">
        <f t="shared" si="73"/>
        <v>0</v>
      </c>
    </row>
    <row r="198" spans="1:8" ht="13.5" thickBot="1" x14ac:dyDescent="0.35">
      <c r="A198" s="704"/>
      <c r="B198" s="811" t="s">
        <v>315</v>
      </c>
      <c r="C198" s="816">
        <f>SUBTOTAL(9,C192:C197)</f>
        <v>0</v>
      </c>
      <c r="D198" s="816">
        <f>SUBTOTAL(9,D192:D197)</f>
        <v>0</v>
      </c>
      <c r="E198" s="816">
        <f>SUBTOTAL(9,E192:E197)</f>
        <v>0</v>
      </c>
      <c r="F198" s="816">
        <f>SUBTOTAL(9,F192:F197)</f>
        <v>0</v>
      </c>
      <c r="G198" s="594"/>
      <c r="H198" s="594"/>
    </row>
    <row r="199" spans="1:8" ht="13" thickTop="1" x14ac:dyDescent="0.25">
      <c r="A199" s="704"/>
      <c r="B199" s="569"/>
      <c r="C199" s="564"/>
      <c r="D199" s="564"/>
      <c r="E199" s="564"/>
      <c r="F199" s="565"/>
      <c r="G199" s="594"/>
      <c r="H199" s="594"/>
    </row>
    <row r="200" spans="1:8" ht="13" x14ac:dyDescent="0.3">
      <c r="A200" s="230"/>
      <c r="B200" s="232" t="s">
        <v>247</v>
      </c>
      <c r="C200" s="187"/>
      <c r="D200" s="187"/>
      <c r="E200" s="187"/>
      <c r="F200" s="245"/>
      <c r="G200" s="589"/>
      <c r="H200" s="589"/>
    </row>
    <row r="201" spans="1:8" ht="13" x14ac:dyDescent="0.3">
      <c r="A201" s="704"/>
      <c r="B201" s="561" t="s">
        <v>241</v>
      </c>
      <c r="C201" s="564"/>
      <c r="D201" s="564"/>
      <c r="E201" s="564"/>
      <c r="F201" s="565"/>
      <c r="G201" s="594"/>
      <c r="H201" s="594"/>
    </row>
    <row r="202" spans="1:8" ht="12.75" customHeight="1" x14ac:dyDescent="0.25">
      <c r="A202" s="704">
        <v>5247</v>
      </c>
      <c r="B202" s="227" t="str">
        <f>IFERROR(VLOOKUP($A202,SubsidiaryTBConverter,2,),"Missing")</f>
        <v>Borrowing (Due in One Year)</v>
      </c>
      <c r="C202" s="148">
        <f>SUM(Eliminations!D198,'Sch Parent Inputs'!C202,'Subsidiary Inputs'!C199)</f>
        <v>0</v>
      </c>
      <c r="D202" s="148">
        <f>SUM(Eliminations!E198,'Sch Parent Inputs'!D202,'Subsidiary Inputs'!D199)</f>
        <v>0</v>
      </c>
      <c r="E202" s="562">
        <f>SUM('Sch Parent Inputs'!E202,'Subsidiary Inputs'!E199)</f>
        <v>0</v>
      </c>
      <c r="F202" s="563">
        <f>SUM('Sch Parent Inputs'!F202,'Subsidiary Inputs'!F199)</f>
        <v>0</v>
      </c>
      <c r="G202" s="594">
        <f>ROUND(ABS(C202),0)</f>
        <v>0</v>
      </c>
      <c r="H202" s="594">
        <f>ROUND(ABS(D202),0)</f>
        <v>0</v>
      </c>
    </row>
    <row r="203" spans="1:8" ht="14.25" customHeight="1" x14ac:dyDescent="0.25">
      <c r="A203" s="704">
        <v>5930</v>
      </c>
      <c r="B203" s="227" t="str">
        <f>IFERROR(VLOOKUP($A203,SubsidiaryTBConverter,2,),"Missing")</f>
        <v>Borrowing (Due Beyond One Year)</v>
      </c>
      <c r="C203" s="562">
        <f>SUM(Eliminations!D199,'Sch Parent Inputs'!C203,'Subsidiary Inputs'!C200)</f>
        <v>0</v>
      </c>
      <c r="D203" s="562">
        <f>SUM(Eliminations!E199,'Sch Parent Inputs'!D203,'Subsidiary Inputs'!D200)</f>
        <v>0</v>
      </c>
      <c r="E203" s="562">
        <f>SUM('Sch Parent Inputs'!E203,'Subsidiary Inputs'!E200)</f>
        <v>0</v>
      </c>
      <c r="F203" s="563">
        <f>SUM('Sch Parent Inputs'!F203,'Subsidiary Inputs'!F200)</f>
        <v>0</v>
      </c>
      <c r="G203" s="594">
        <f>ROUND(ABS(C203),0)</f>
        <v>0</v>
      </c>
      <c r="H203" s="594">
        <f>ROUND(ABS(D203),0)</f>
        <v>0</v>
      </c>
    </row>
    <row r="204" spans="1:8" x14ac:dyDescent="0.25">
      <c r="A204" s="704"/>
      <c r="B204" s="569"/>
      <c r="C204" s="564"/>
      <c r="D204" s="564"/>
      <c r="E204" s="564"/>
      <c r="F204" s="565"/>
      <c r="G204" s="594"/>
      <c r="H204" s="594"/>
    </row>
    <row r="205" spans="1:8" ht="13" x14ac:dyDescent="0.3">
      <c r="A205" s="230"/>
      <c r="B205" s="232" t="s">
        <v>252</v>
      </c>
      <c r="C205" s="187"/>
      <c r="D205" s="187"/>
      <c r="E205" s="187"/>
      <c r="F205" s="245"/>
      <c r="G205" s="589"/>
      <c r="H205" s="589"/>
    </row>
    <row r="206" spans="1:8" ht="13" x14ac:dyDescent="0.3">
      <c r="A206" s="704"/>
      <c r="B206" s="561" t="s">
        <v>241</v>
      </c>
      <c r="C206" s="564"/>
      <c r="D206" s="564"/>
      <c r="E206" s="564"/>
      <c r="F206" s="565"/>
      <c r="G206" s="594"/>
      <c r="H206" s="594"/>
    </row>
    <row r="207" spans="1:8" x14ac:dyDescent="0.25">
      <c r="A207" s="704">
        <v>5240</v>
      </c>
      <c r="B207" s="227" t="str">
        <f>IFERROR(VLOOKUP($A207,SubsidiaryTBConverter,2,),"Missing")</f>
        <v>Grants in Advance - Ministry</v>
      </c>
      <c r="C207" s="148">
        <f>SUM(Eliminations!D205,'Sch Parent Inputs'!C209,'Subsidiary Inputs'!C206)</f>
        <v>0</v>
      </c>
      <c r="D207" s="148">
        <f>SUM(Eliminations!E205,'Sch Parent Inputs'!D209,'Subsidiary Inputs'!D206)</f>
        <v>0</v>
      </c>
      <c r="E207" s="562">
        <f>SUM('Sch Parent Inputs'!E209,'Subsidiary Inputs'!E206)</f>
        <v>0</v>
      </c>
      <c r="F207" s="563">
        <f>SUM('Sch Parent Inputs'!F209,'Subsidiary Inputs'!F206)</f>
        <v>0</v>
      </c>
      <c r="G207" s="594">
        <f t="shared" ref="G207:H210" si="74">ROUND(ABS(C207),0)</f>
        <v>0</v>
      </c>
      <c r="H207" s="594">
        <f t="shared" si="74"/>
        <v>0</v>
      </c>
    </row>
    <row r="208" spans="1:8" x14ac:dyDescent="0.25">
      <c r="A208" s="704">
        <v>5227</v>
      </c>
      <c r="B208" s="227" t="str">
        <f>IFERROR(VLOOKUP($A208,SubsidiaryTBConverter,2,),"Missing")</f>
        <v xml:space="preserve">International Student Fees </v>
      </c>
      <c r="C208" s="562">
        <f>SUM(Eliminations!D206,'Sch Parent Inputs'!C210,'Subsidiary Inputs'!C207)</f>
        <v>0</v>
      </c>
      <c r="D208" s="562">
        <f>SUM(Eliminations!E206,'Sch Parent Inputs'!D210,'Subsidiary Inputs'!D207)</f>
        <v>0</v>
      </c>
      <c r="E208" s="562">
        <f>SUM('Sch Parent Inputs'!E210,'Subsidiary Inputs'!E207)</f>
        <v>0</v>
      </c>
      <c r="F208" s="563">
        <f>SUM('Sch Parent Inputs'!F210,'Subsidiary Inputs'!F207)</f>
        <v>0</v>
      </c>
      <c r="G208" s="594">
        <f t="shared" si="74"/>
        <v>0</v>
      </c>
      <c r="H208" s="594">
        <f t="shared" si="74"/>
        <v>0</v>
      </c>
    </row>
    <row r="209" spans="1:8" x14ac:dyDescent="0.25">
      <c r="A209" s="704">
        <v>5228</v>
      </c>
      <c r="B209" s="227" t="str">
        <f>IFERROR(VLOOKUP($A209,SubsidiaryTBConverter,2,),"Missing")</f>
        <v xml:space="preserve">Hostel Fees </v>
      </c>
      <c r="C209" s="562">
        <f>SUM(Eliminations!D207,'Sch Parent Inputs'!C211,'Subsidiary Inputs'!C208)</f>
        <v>0</v>
      </c>
      <c r="D209" s="562">
        <f>SUM(Eliminations!E207,'Sch Parent Inputs'!D211,'Subsidiary Inputs'!D208)</f>
        <v>0</v>
      </c>
      <c r="E209" s="562">
        <f>SUM('Sch Parent Inputs'!E211,'Subsidiary Inputs'!E208)</f>
        <v>0</v>
      </c>
      <c r="F209" s="563">
        <f>SUM('Sch Parent Inputs'!F211,'Subsidiary Inputs'!F208)</f>
        <v>0</v>
      </c>
      <c r="G209" s="594">
        <f t="shared" si="74"/>
        <v>0</v>
      </c>
      <c r="H209" s="594">
        <f t="shared" si="74"/>
        <v>0</v>
      </c>
    </row>
    <row r="210" spans="1:8" x14ac:dyDescent="0.25">
      <c r="A210" s="704">
        <v>5230</v>
      </c>
      <c r="B210" s="227" t="str">
        <f>IFERROR(VLOOKUP($A210,SubsidiaryTBConverter,2,),"Missing")</f>
        <v>Other</v>
      </c>
      <c r="C210" s="562">
        <f>SUM(Eliminations!D208,'Sch Parent Inputs'!C212,'Subsidiary Inputs'!C209)</f>
        <v>0</v>
      </c>
      <c r="D210" s="562">
        <f>SUM(Eliminations!E208,'Sch Parent Inputs'!D212,'Subsidiary Inputs'!D209)</f>
        <v>0</v>
      </c>
      <c r="E210" s="562">
        <f>SUM('Sch Parent Inputs'!E212,'Subsidiary Inputs'!E209)</f>
        <v>0</v>
      </c>
      <c r="F210" s="563">
        <f>SUM('Sch Parent Inputs'!F212,'Subsidiary Inputs'!F209)</f>
        <v>0</v>
      </c>
      <c r="G210" s="594">
        <f t="shared" si="74"/>
        <v>0</v>
      </c>
      <c r="H210" s="594">
        <f t="shared" si="74"/>
        <v>0</v>
      </c>
    </row>
    <row r="211" spans="1:8" x14ac:dyDescent="0.25">
      <c r="A211" s="704"/>
      <c r="B211" s="569"/>
      <c r="C211" s="564"/>
      <c r="D211" s="564"/>
      <c r="E211" s="564"/>
      <c r="F211" s="565"/>
      <c r="G211" s="594"/>
      <c r="H211" s="594"/>
    </row>
    <row r="212" spans="1:8" ht="13" x14ac:dyDescent="0.3">
      <c r="A212" s="230"/>
      <c r="B212" s="232" t="s">
        <v>257</v>
      </c>
      <c r="C212" s="187"/>
      <c r="D212" s="187"/>
      <c r="E212" s="187"/>
      <c r="F212" s="245"/>
      <c r="G212" s="589"/>
      <c r="H212" s="589"/>
    </row>
    <row r="213" spans="1:8" ht="13" x14ac:dyDescent="0.3">
      <c r="A213" s="704"/>
      <c r="B213" s="561" t="s">
        <v>241</v>
      </c>
      <c r="C213" s="564"/>
      <c r="D213" s="564"/>
      <c r="E213" s="564"/>
      <c r="F213" s="565"/>
      <c r="G213" s="594"/>
      <c r="H213" s="594"/>
    </row>
    <row r="214" spans="1:8" ht="13.5" customHeight="1" x14ac:dyDescent="0.25">
      <c r="A214" s="704">
        <v>5223</v>
      </c>
      <c r="B214" s="227" t="str">
        <f>IFERROR(VLOOKUP($A214,SubsidiaryTBConverter,2,),"Missing")</f>
        <v>GST Payable</v>
      </c>
      <c r="C214" s="148">
        <f>SUM(Eliminations!D212,'Sch Parent Inputs'!C216,'Subsidiary Inputs'!C213)</f>
        <v>0</v>
      </c>
      <c r="D214" s="148">
        <f>SUM(Eliminations!E212,'Sch Parent Inputs'!D216,'Subsidiary Inputs'!D213)</f>
        <v>0</v>
      </c>
      <c r="E214" s="562">
        <f>SUM('Sch Parent Inputs'!E216,'Subsidiary Inputs'!E213)</f>
        <v>0</v>
      </c>
      <c r="F214" s="563">
        <f>SUM('Sch Parent Inputs'!F216,'Subsidiary Inputs'!F213)</f>
        <v>0</v>
      </c>
      <c r="G214" s="594">
        <f>ROUND(ABS(C214),0)</f>
        <v>0</v>
      </c>
      <c r="H214" s="594">
        <f>ROUND(ABS(D214),0)</f>
        <v>0</v>
      </c>
    </row>
    <row r="215" spans="1:8" ht="12.75" customHeight="1" x14ac:dyDescent="0.25">
      <c r="A215" s="704"/>
      <c r="C215" s="377"/>
      <c r="D215" s="377"/>
      <c r="E215" s="377"/>
      <c r="F215" s="553"/>
      <c r="G215" s="594"/>
      <c r="H215" s="594"/>
    </row>
    <row r="216" spans="1:8" ht="13" x14ac:dyDescent="0.3">
      <c r="A216" s="230"/>
      <c r="B216" s="232" t="s">
        <v>259</v>
      </c>
      <c r="C216" s="187"/>
      <c r="D216" s="187"/>
      <c r="E216" s="187"/>
      <c r="F216" s="245"/>
      <c r="G216" s="589"/>
      <c r="H216" s="589"/>
    </row>
    <row r="217" spans="1:8" ht="13" x14ac:dyDescent="0.3">
      <c r="A217" s="704"/>
      <c r="B217" s="561" t="s">
        <v>241</v>
      </c>
      <c r="C217" s="564"/>
      <c r="D217" s="564"/>
      <c r="E217" s="564"/>
      <c r="F217" s="565"/>
      <c r="G217" s="594"/>
      <c r="H217" s="594"/>
    </row>
    <row r="218" spans="1:8" s="571" customFormat="1" ht="13" x14ac:dyDescent="0.25">
      <c r="A218" s="704">
        <v>5270</v>
      </c>
      <c r="B218" s="227" t="str">
        <f>IFERROR(VLOOKUP($A218,SubsidiaryTBConverter,2,),"Missing")</f>
        <v>Cyclical Maintenance - Current</v>
      </c>
      <c r="C218" s="148">
        <f>SUM(Eliminations!D216,'Sch Parent Inputs'!C220,'Subsidiary Inputs'!C217)</f>
        <v>0</v>
      </c>
      <c r="D218" s="148">
        <f>SUM(Eliminations!E216,'Sch Parent Inputs'!D220,'Subsidiary Inputs'!D217)</f>
        <v>0</v>
      </c>
      <c r="E218" s="562">
        <f>SUM('Sch Parent Inputs'!E220,'Subsidiary Inputs'!E217)</f>
        <v>0</v>
      </c>
      <c r="F218" s="563">
        <f>SUM('Sch Parent Inputs'!F220,'Subsidiary Inputs'!F217)</f>
        <v>0</v>
      </c>
      <c r="G218" s="594">
        <f>ROUND(ABS(C218),0)</f>
        <v>0</v>
      </c>
      <c r="H218" s="594">
        <f>ROUND(ABS(D218),0)</f>
        <v>0</v>
      </c>
    </row>
    <row r="219" spans="1:8" ht="12.75" customHeight="1" x14ac:dyDescent="0.25">
      <c r="A219" s="704">
        <v>5920</v>
      </c>
      <c r="B219" s="227" t="str">
        <f>IFERROR(VLOOKUP($A219,SubsidiaryTBConverter,2,),"Missing")</f>
        <v>Cyclical Maintenance - Term</v>
      </c>
      <c r="C219" s="562">
        <f>SUM(Eliminations!D217,'Sch Parent Inputs'!C221,'Subsidiary Inputs'!C218)</f>
        <v>0</v>
      </c>
      <c r="D219" s="562">
        <f>SUM(Eliminations!E217,'Sch Parent Inputs'!D221,'Subsidiary Inputs'!D218)</f>
        <v>0</v>
      </c>
      <c r="E219" s="562">
        <f>SUM('Sch Parent Inputs'!E221,'Subsidiary Inputs'!E218)</f>
        <v>0</v>
      </c>
      <c r="F219" s="563">
        <f>SUM('Sch Parent Inputs'!F221,'Subsidiary Inputs'!F218)</f>
        <v>0</v>
      </c>
      <c r="G219" s="594">
        <f>ROUND(ABS(C219),0)</f>
        <v>0</v>
      </c>
      <c r="H219" s="594">
        <f>ROUND(ABS(D219),0)</f>
        <v>0</v>
      </c>
    </row>
    <row r="220" spans="1:8" s="571" customFormat="1" ht="13" x14ac:dyDescent="0.3">
      <c r="A220" s="704"/>
      <c r="B220" s="1"/>
      <c r="C220" s="584"/>
      <c r="D220" s="584"/>
      <c r="E220" s="584"/>
      <c r="F220" s="585"/>
      <c r="G220" s="594"/>
      <c r="H220" s="594"/>
    </row>
    <row r="221" spans="1:8" ht="13" x14ac:dyDescent="0.3">
      <c r="A221" s="230"/>
      <c r="B221" s="232" t="s">
        <v>393</v>
      </c>
      <c r="C221" s="187"/>
      <c r="D221" s="187"/>
      <c r="E221" s="187"/>
      <c r="F221" s="245"/>
      <c r="G221" s="589"/>
      <c r="H221" s="589"/>
    </row>
    <row r="222" spans="1:8" ht="13" x14ac:dyDescent="0.3">
      <c r="A222" s="704"/>
      <c r="B222" s="561" t="s">
        <v>241</v>
      </c>
      <c r="C222" s="564"/>
      <c r="D222" s="564"/>
      <c r="E222" s="564"/>
      <c r="F222" s="565"/>
      <c r="G222" s="594"/>
      <c r="H222" s="594"/>
    </row>
    <row r="223" spans="1:8" s="571" customFormat="1" ht="13" x14ac:dyDescent="0.25">
      <c r="A223" s="704">
        <v>5245</v>
      </c>
      <c r="B223" s="227" t="str">
        <f>IFERROR(VLOOKUP($A223,SubsidiaryTBConverter,2,),"Missing")</f>
        <v>PMS Current Liability</v>
      </c>
      <c r="C223" s="148">
        <f>SUM(Eliminations!D200,'Sch Parent Inputs'!C204,'Subsidiary Inputs'!C201)</f>
        <v>0</v>
      </c>
      <c r="D223" s="148">
        <f>SUM(Eliminations!E200,'Sch Parent Inputs'!D204,'Subsidiary Inputs'!D201)</f>
        <v>0</v>
      </c>
      <c r="E223" s="562">
        <f>SUM('Sch Parent Inputs'!E204,'Subsidiary Inputs'!E201)</f>
        <v>0</v>
      </c>
      <c r="F223" s="563">
        <f>SUM('Sch Parent Inputs'!F204,'Subsidiary Inputs'!F201)</f>
        <v>0</v>
      </c>
      <c r="G223" s="594">
        <f>ROUND(ABS(C223),0)</f>
        <v>0</v>
      </c>
      <c r="H223" s="594">
        <f>ROUND(ABS(D223),0)</f>
        <v>0</v>
      </c>
    </row>
    <row r="224" spans="1:8" ht="12.75" customHeight="1" x14ac:dyDescent="0.25">
      <c r="A224" s="704">
        <v>5925</v>
      </c>
      <c r="B224" s="227" t="str">
        <f>IFERROR(VLOOKUP($A224,SubsidiaryTBConverter,2,),"Missing")</f>
        <v>PMS Non Current Liability</v>
      </c>
      <c r="C224" s="562">
        <f>SUM(Eliminations!D201,'Sch Parent Inputs'!C205,'Subsidiary Inputs'!C202)</f>
        <v>0</v>
      </c>
      <c r="D224" s="562">
        <f>SUM(Eliminations!E201,'Sch Parent Inputs'!D205,'Subsidiary Inputs'!D202)</f>
        <v>0</v>
      </c>
      <c r="E224" s="562">
        <f>SUM('Sch Parent Inputs'!E205,'Subsidiary Inputs'!E202)</f>
        <v>0</v>
      </c>
      <c r="F224" s="563">
        <f>SUM('Sch Parent Inputs'!F205,'Subsidiary Inputs'!F202)</f>
        <v>0</v>
      </c>
      <c r="G224" s="594">
        <f>ROUND(ABS(C224),0)</f>
        <v>0</v>
      </c>
      <c r="H224" s="594">
        <f>ROUND(ABS(D224),0)</f>
        <v>0</v>
      </c>
    </row>
    <row r="225" spans="1:8" s="571" customFormat="1" ht="13" x14ac:dyDescent="0.3">
      <c r="A225" s="704"/>
      <c r="B225" s="1"/>
      <c r="C225" s="584"/>
      <c r="D225" s="584"/>
      <c r="E225" s="584"/>
      <c r="F225" s="585"/>
      <c r="G225" s="594"/>
      <c r="H225" s="594"/>
    </row>
    <row r="226" spans="1:8" ht="13" x14ac:dyDescent="0.3">
      <c r="A226" s="230"/>
      <c r="B226" s="232" t="s">
        <v>394</v>
      </c>
      <c r="C226" s="187"/>
      <c r="D226" s="187"/>
      <c r="E226" s="187"/>
      <c r="F226" s="245"/>
      <c r="G226" s="589"/>
      <c r="H226" s="589"/>
    </row>
    <row r="227" spans="1:8" ht="13" x14ac:dyDescent="0.3">
      <c r="A227" s="704"/>
      <c r="B227" s="561" t="s">
        <v>241</v>
      </c>
      <c r="C227" s="564"/>
      <c r="D227" s="564"/>
      <c r="E227" s="564"/>
      <c r="F227" s="565"/>
      <c r="G227" s="594"/>
      <c r="H227" s="594"/>
    </row>
    <row r="228" spans="1:8" s="571" customFormat="1" ht="13" x14ac:dyDescent="0.25">
      <c r="A228" s="704">
        <v>5272</v>
      </c>
      <c r="B228" s="227" t="str">
        <f>IFERROR(VLOOKUP($A228,SubsidiaryTBConverter,2,),"Missing")</f>
        <v>No Later than One Year</v>
      </c>
      <c r="C228" s="148">
        <f>SUM(Eliminations!D221,'Sch Parent Inputs'!C225,'Subsidiary Inputs'!C222)</f>
        <v>0</v>
      </c>
      <c r="D228" s="148">
        <f>SUM(Eliminations!E221,'Sch Parent Inputs'!D225,'Subsidiary Inputs'!D222)</f>
        <v>0</v>
      </c>
      <c r="E228" s="562">
        <f>SUM('Sch Parent Inputs'!E225,'Subsidiary Inputs'!E222)</f>
        <v>0</v>
      </c>
      <c r="F228" s="563">
        <f>SUM('Sch Parent Inputs'!F225,'Subsidiary Inputs'!F222)</f>
        <v>0</v>
      </c>
      <c r="G228" s="594">
        <f t="shared" ref="G228:H229" si="75">ROUND(ABS(C228),0)</f>
        <v>0</v>
      </c>
      <c r="H228" s="594">
        <f t="shared" si="75"/>
        <v>0</v>
      </c>
    </row>
    <row r="229" spans="1:8" s="571" customFormat="1" ht="13" x14ac:dyDescent="0.25">
      <c r="A229" s="704">
        <v>5960</v>
      </c>
      <c r="B229" s="227" t="str">
        <f>IFERROR(VLOOKUP($A229,SubsidiaryTBConverter,2,),"Missing")</f>
        <v>Later than One Year</v>
      </c>
      <c r="C229" s="148">
        <f>SUM(Eliminations!D222,'Sch Parent Inputs'!C226,'Subsidiary Inputs'!C223)</f>
        <v>0</v>
      </c>
      <c r="D229" s="148">
        <f>SUM(Eliminations!E222,'Sch Parent Inputs'!D226,'Subsidiary Inputs'!D223)</f>
        <v>0</v>
      </c>
      <c r="E229" s="562">
        <f>SUM('Sch Parent Inputs'!E226,'Subsidiary Inputs'!E223)</f>
        <v>0</v>
      </c>
      <c r="F229" s="563">
        <f>SUM('Sch Parent Inputs'!F226,'Subsidiary Inputs'!F223)</f>
        <v>0</v>
      </c>
      <c r="G229" s="594">
        <f t="shared" si="75"/>
        <v>0</v>
      </c>
      <c r="H229" s="594">
        <f t="shared" si="75"/>
        <v>0</v>
      </c>
    </row>
    <row r="230" spans="1:8" x14ac:dyDescent="0.25">
      <c r="A230" s="704"/>
      <c r="B230" s="227"/>
      <c r="C230" s="577"/>
      <c r="D230" s="577"/>
      <c r="E230" s="577"/>
      <c r="F230" s="583"/>
      <c r="G230" s="594"/>
      <c r="H230" s="594"/>
    </row>
    <row r="231" spans="1:8" ht="13" x14ac:dyDescent="0.3">
      <c r="A231" s="230"/>
      <c r="B231" s="232" t="s">
        <v>395</v>
      </c>
      <c r="C231" s="187"/>
      <c r="D231" s="187"/>
      <c r="E231" s="187"/>
      <c r="F231" s="245"/>
      <c r="G231" s="589"/>
      <c r="H231" s="589"/>
    </row>
    <row r="232" spans="1:8" ht="13" x14ac:dyDescent="0.3">
      <c r="A232" s="704"/>
      <c r="B232" s="561" t="s">
        <v>241</v>
      </c>
      <c r="C232" s="564"/>
      <c r="D232" s="564"/>
      <c r="E232" s="564"/>
      <c r="F232" s="565"/>
      <c r="G232" s="594"/>
      <c r="H232" s="594"/>
    </row>
    <row r="233" spans="1:8" x14ac:dyDescent="0.25">
      <c r="A233" s="704">
        <v>5241</v>
      </c>
      <c r="B233" s="227" t="str">
        <f>IFERROR(VLOOKUP($A233,SubsidiaryTBConverter,2,),"Missing")</f>
        <v>Funds Held in Trust on Behalf of Third Parties - Current</v>
      </c>
      <c r="C233" s="148">
        <f>SUM(Eliminations!D226,'Sch Parent Inputs'!C230,'Subsidiary Inputs'!C227)</f>
        <v>0</v>
      </c>
      <c r="D233" s="148">
        <f>SUM(Eliminations!E226,'Sch Parent Inputs'!D230,'Subsidiary Inputs'!D227)</f>
        <v>0</v>
      </c>
      <c r="E233" s="562">
        <f>SUM('Sch Parent Inputs'!E230,'Subsidiary Inputs'!E227)</f>
        <v>0</v>
      </c>
      <c r="F233" s="563">
        <f>SUM('Sch Parent Inputs'!F230,'Subsidiary Inputs'!F227)</f>
        <v>0</v>
      </c>
      <c r="G233" s="594">
        <f>ROUND(ABS(C233),0)</f>
        <v>0</v>
      </c>
      <c r="H233" s="594">
        <f>ROUND(ABS(D233),0)</f>
        <v>0</v>
      </c>
    </row>
    <row r="234" spans="1:8" x14ac:dyDescent="0.25">
      <c r="A234" s="704">
        <v>5890</v>
      </c>
      <c r="B234" s="227" t="str">
        <f>IFERROR(VLOOKUP($A234,SubsidiaryTBConverter,2,),"Missing")</f>
        <v>Funds Held in Trust on Behalf of Third Parties - Non-current</v>
      </c>
      <c r="C234" s="148">
        <f>SUM(Eliminations!D227,'Sch Parent Inputs'!C231,'Subsidiary Inputs'!C228)</f>
        <v>0</v>
      </c>
      <c r="D234" s="148">
        <f>SUM(Eliminations!E227,'Sch Parent Inputs'!D231,'Subsidiary Inputs'!D228)</f>
        <v>0</v>
      </c>
      <c r="E234" s="562">
        <f>SUM('Sch Parent Inputs'!E231,'Subsidiary Inputs'!E228)</f>
        <v>0</v>
      </c>
      <c r="F234" s="563">
        <f>SUM('Sch Parent Inputs'!F231,'Subsidiary Inputs'!F228)</f>
        <v>0</v>
      </c>
      <c r="G234" s="594">
        <f>ROUND(ABS(C234),0)</f>
        <v>0</v>
      </c>
      <c r="H234" s="594">
        <f>ROUND(ABS(D234),0)</f>
        <v>0</v>
      </c>
    </row>
    <row r="235" spans="1:8" ht="12.75" customHeight="1" x14ac:dyDescent="0.25">
      <c r="A235" s="704"/>
      <c r="C235" s="562"/>
      <c r="D235" s="562"/>
      <c r="E235" s="562"/>
      <c r="F235" s="563"/>
      <c r="G235" s="594"/>
      <c r="H235" s="594"/>
    </row>
    <row r="236" spans="1:8" ht="13" x14ac:dyDescent="0.3">
      <c r="A236" s="230"/>
      <c r="B236" s="232" t="s">
        <v>396</v>
      </c>
      <c r="C236" s="187"/>
      <c r="D236" s="187"/>
      <c r="E236" s="187"/>
      <c r="F236" s="245"/>
      <c r="G236" s="589"/>
      <c r="H236" s="589"/>
    </row>
    <row r="237" spans="1:8" ht="13" x14ac:dyDescent="0.3">
      <c r="A237" s="704"/>
      <c r="B237" s="561" t="s">
        <v>241</v>
      </c>
      <c r="C237" s="564"/>
      <c r="D237" s="564"/>
      <c r="E237" s="564"/>
      <c r="F237" s="565"/>
      <c r="G237" s="594"/>
      <c r="H237" s="594"/>
    </row>
    <row r="238" spans="1:8" ht="12.75" customHeight="1" x14ac:dyDescent="0.25">
      <c r="A238" s="704">
        <v>5260</v>
      </c>
      <c r="B238" s="227" t="str">
        <f>IFERROR(VLOOKUP($A238,SubsidiaryTBConverter,2,),"Missing")</f>
        <v>Fencing Stage 2</v>
      </c>
      <c r="C238" s="148">
        <f>SUM(Eliminations!D231,'Sch Parent Inputs'!C235,'Subsidiary Inputs'!C232)</f>
        <v>0</v>
      </c>
      <c r="D238" s="148">
        <f>SUM(Eliminations!E231,'Sch Parent Inputs'!D235,'Subsidiary Inputs'!D232)</f>
        <v>0</v>
      </c>
      <c r="E238" s="562">
        <f>SUM('Sch Parent Inputs'!E235,'Subsidiary Inputs'!E232)</f>
        <v>0</v>
      </c>
      <c r="F238" s="563">
        <f>SUM('Sch Parent Inputs'!F235,'Subsidiary Inputs'!F232)</f>
        <v>0</v>
      </c>
      <c r="G238" s="661">
        <f t="shared" ref="G238:H238" si="76">ROUND(-C238,0)</f>
        <v>0</v>
      </c>
      <c r="H238" s="661">
        <f t="shared" si="76"/>
        <v>0</v>
      </c>
    </row>
    <row r="239" spans="1:8" ht="12.75" customHeight="1" x14ac:dyDescent="0.25">
      <c r="A239" s="704">
        <v>5260</v>
      </c>
      <c r="B239" s="227" t="s">
        <v>270</v>
      </c>
      <c r="C239" s="148">
        <f>SUM(Eliminations!D232,'Sch Parent Inputs'!C236,'Subsidiary Inputs'!C233)</f>
        <v>0</v>
      </c>
      <c r="D239" s="148">
        <f>SUM(Eliminations!E232,'Sch Parent Inputs'!D236,'Subsidiary Inputs'!D233)</f>
        <v>0</v>
      </c>
      <c r="E239" s="562">
        <f>SUM('Sch Parent Inputs'!E236,'Subsidiary Inputs'!E233)</f>
        <v>0</v>
      </c>
      <c r="F239" s="563">
        <f>SUM('Sch Parent Inputs'!F236,'Subsidiary Inputs'!F233)</f>
        <v>0</v>
      </c>
      <c r="G239" s="661">
        <f t="shared" ref="G239:G253" si="77">ROUND(-C239,0)</f>
        <v>0</v>
      </c>
      <c r="H239" s="661">
        <f t="shared" ref="H239:H253" si="78">ROUND(-D239,0)</f>
        <v>0</v>
      </c>
    </row>
    <row r="240" spans="1:8" ht="12.75" customHeight="1" x14ac:dyDescent="0.25">
      <c r="A240" s="704">
        <v>5260</v>
      </c>
      <c r="B240" s="227" t="s">
        <v>271</v>
      </c>
      <c r="C240" s="148">
        <f>SUM(Eliminations!D233,'Sch Parent Inputs'!C237,'Subsidiary Inputs'!C234)</f>
        <v>0</v>
      </c>
      <c r="D240" s="148">
        <f>SUM(Eliminations!E233,'Sch Parent Inputs'!D237,'Subsidiary Inputs'!D234)</f>
        <v>0</v>
      </c>
      <c r="E240" s="562">
        <f>SUM('Sch Parent Inputs'!E237,'Subsidiary Inputs'!E234)</f>
        <v>0</v>
      </c>
      <c r="F240" s="563">
        <f>SUM('Sch Parent Inputs'!F237,'Subsidiary Inputs'!F234)</f>
        <v>0</v>
      </c>
      <c r="G240" s="661">
        <f t="shared" si="77"/>
        <v>0</v>
      </c>
      <c r="H240" s="661">
        <f t="shared" si="78"/>
        <v>0</v>
      </c>
    </row>
    <row r="241" spans="1:8" x14ac:dyDescent="0.25">
      <c r="A241" s="704">
        <v>5260</v>
      </c>
      <c r="B241" s="227" t="s">
        <v>272</v>
      </c>
      <c r="C241" s="148">
        <f>SUM(Eliminations!D234,'Sch Parent Inputs'!C238,'Subsidiary Inputs'!C235)</f>
        <v>0</v>
      </c>
      <c r="D241" s="148">
        <f>SUM(Eliminations!E234,'Sch Parent Inputs'!D238,'Subsidiary Inputs'!D235)</f>
        <v>0</v>
      </c>
      <c r="E241" s="562">
        <f>SUM('Sch Parent Inputs'!E238,'Subsidiary Inputs'!E235)</f>
        <v>0</v>
      </c>
      <c r="F241" s="563">
        <f>SUM('Sch Parent Inputs'!F238,'Subsidiary Inputs'!F235)</f>
        <v>0</v>
      </c>
      <c r="G241" s="661">
        <f t="shared" si="77"/>
        <v>0</v>
      </c>
      <c r="H241" s="661">
        <f t="shared" si="78"/>
        <v>0</v>
      </c>
    </row>
    <row r="242" spans="1:8" x14ac:dyDescent="0.25">
      <c r="A242" s="704">
        <v>5260</v>
      </c>
      <c r="B242" s="1162" t="s">
        <v>273</v>
      </c>
      <c r="C242" s="148">
        <f>SUM(Eliminations!D235,'Sch Parent Inputs'!C239,'Subsidiary Inputs'!C236)</f>
        <v>0</v>
      </c>
      <c r="D242" s="148">
        <f>SUM(Eliminations!E235,'Sch Parent Inputs'!D239,'Subsidiary Inputs'!D236)</f>
        <v>0</v>
      </c>
      <c r="E242" s="562">
        <f>SUM('Sch Parent Inputs'!E239,'Subsidiary Inputs'!E236)</f>
        <v>0</v>
      </c>
      <c r="F242" s="563">
        <f>SUM('Sch Parent Inputs'!F239,'Subsidiary Inputs'!F236)</f>
        <v>0</v>
      </c>
      <c r="G242" s="661">
        <f t="shared" si="77"/>
        <v>0</v>
      </c>
      <c r="H242" s="661">
        <f t="shared" si="78"/>
        <v>0</v>
      </c>
    </row>
    <row r="243" spans="1:8" x14ac:dyDescent="0.25">
      <c r="A243" s="704">
        <v>5260</v>
      </c>
      <c r="B243" s="1162" t="s">
        <v>273</v>
      </c>
      <c r="C243" s="148">
        <f>SUM(Eliminations!D236,'Sch Parent Inputs'!C240,'Subsidiary Inputs'!C237)</f>
        <v>0</v>
      </c>
      <c r="D243" s="148">
        <f>SUM(Eliminations!E236,'Sch Parent Inputs'!D240,'Subsidiary Inputs'!D237)</f>
        <v>0</v>
      </c>
      <c r="E243" s="562">
        <f>SUM('Sch Parent Inputs'!E240,'Subsidiary Inputs'!E237)</f>
        <v>0</v>
      </c>
      <c r="F243" s="563">
        <f>SUM('Sch Parent Inputs'!F240,'Subsidiary Inputs'!F237)</f>
        <v>0</v>
      </c>
      <c r="G243" s="661">
        <f t="shared" si="77"/>
        <v>0</v>
      </c>
      <c r="H243" s="661">
        <f t="shared" si="78"/>
        <v>0</v>
      </c>
    </row>
    <row r="244" spans="1:8" x14ac:dyDescent="0.25">
      <c r="A244" s="704">
        <v>5260</v>
      </c>
      <c r="B244" s="1162" t="s">
        <v>273</v>
      </c>
      <c r="C244" s="148">
        <f>SUM(Eliminations!D237,'Sch Parent Inputs'!C241,'Subsidiary Inputs'!C238)</f>
        <v>0</v>
      </c>
      <c r="D244" s="148">
        <f>SUM(Eliminations!E237,'Sch Parent Inputs'!D241,'Subsidiary Inputs'!D238)</f>
        <v>0</v>
      </c>
      <c r="E244" s="562">
        <f>SUM('Sch Parent Inputs'!E241,'Subsidiary Inputs'!E238)</f>
        <v>0</v>
      </c>
      <c r="F244" s="563">
        <f>SUM('Sch Parent Inputs'!F241,'Subsidiary Inputs'!F238)</f>
        <v>0</v>
      </c>
      <c r="G244" s="661">
        <f t="shared" si="77"/>
        <v>0</v>
      </c>
      <c r="H244" s="661">
        <f t="shared" si="78"/>
        <v>0</v>
      </c>
    </row>
    <row r="245" spans="1:8" x14ac:dyDescent="0.25">
      <c r="A245" s="704">
        <v>5260</v>
      </c>
      <c r="B245" s="1162" t="s">
        <v>273</v>
      </c>
      <c r="C245" s="148">
        <f>SUM(Eliminations!D238,'Sch Parent Inputs'!C242,'Subsidiary Inputs'!C239)</f>
        <v>0</v>
      </c>
      <c r="D245" s="148">
        <f>SUM(Eliminations!E238,'Sch Parent Inputs'!D242,'Subsidiary Inputs'!D239)</f>
        <v>0</v>
      </c>
      <c r="E245" s="562">
        <f>SUM('Sch Parent Inputs'!E242,'Subsidiary Inputs'!E239)</f>
        <v>0</v>
      </c>
      <c r="F245" s="563">
        <f>SUM('Sch Parent Inputs'!F242,'Subsidiary Inputs'!F239)</f>
        <v>0</v>
      </c>
      <c r="G245" s="661">
        <f t="shared" si="77"/>
        <v>0</v>
      </c>
      <c r="H245" s="661">
        <f t="shared" si="78"/>
        <v>0</v>
      </c>
    </row>
    <row r="246" spans="1:8" x14ac:dyDescent="0.25">
      <c r="A246" s="704">
        <v>5260</v>
      </c>
      <c r="B246" s="1162" t="s">
        <v>273</v>
      </c>
      <c r="C246" s="148">
        <f>SUM(Eliminations!D239,'Sch Parent Inputs'!C243,'Subsidiary Inputs'!C240)</f>
        <v>0</v>
      </c>
      <c r="D246" s="148">
        <f>SUM(Eliminations!E239,'Sch Parent Inputs'!D243,'Subsidiary Inputs'!D240)</f>
        <v>0</v>
      </c>
      <c r="E246" s="562">
        <f>SUM('Sch Parent Inputs'!E243,'Subsidiary Inputs'!E240)</f>
        <v>0</v>
      </c>
      <c r="F246" s="563">
        <f>SUM('Sch Parent Inputs'!F243,'Subsidiary Inputs'!F240)</f>
        <v>0</v>
      </c>
      <c r="G246" s="661">
        <f t="shared" si="77"/>
        <v>0</v>
      </c>
      <c r="H246" s="661">
        <f t="shared" si="78"/>
        <v>0</v>
      </c>
    </row>
    <row r="247" spans="1:8" x14ac:dyDescent="0.25">
      <c r="A247" s="704">
        <v>5260</v>
      </c>
      <c r="B247" s="1162" t="s">
        <v>273</v>
      </c>
      <c r="C247" s="148">
        <f>SUM(Eliminations!D240,'Sch Parent Inputs'!C244,'Subsidiary Inputs'!C241)</f>
        <v>0</v>
      </c>
      <c r="D247" s="148">
        <f>SUM(Eliminations!E240,'Sch Parent Inputs'!D244,'Subsidiary Inputs'!D241)</f>
        <v>0</v>
      </c>
      <c r="E247" s="562">
        <f>SUM('Sch Parent Inputs'!E244,'Subsidiary Inputs'!E241)</f>
        <v>0</v>
      </c>
      <c r="F247" s="563">
        <f>SUM('Sch Parent Inputs'!F244,'Subsidiary Inputs'!F241)</f>
        <v>0</v>
      </c>
      <c r="G247" s="661">
        <f t="shared" si="77"/>
        <v>0</v>
      </c>
      <c r="H247" s="661">
        <f t="shared" si="78"/>
        <v>0</v>
      </c>
    </row>
    <row r="248" spans="1:8" x14ac:dyDescent="0.25">
      <c r="A248" s="704">
        <v>5260</v>
      </c>
      <c r="B248" s="1162" t="s">
        <v>273</v>
      </c>
      <c r="C248" s="148">
        <f>SUM(Eliminations!D241,'Sch Parent Inputs'!C245,'Subsidiary Inputs'!C242)</f>
        <v>0</v>
      </c>
      <c r="D248" s="148">
        <f>SUM(Eliminations!E241,'Sch Parent Inputs'!D245,'Subsidiary Inputs'!D242)</f>
        <v>0</v>
      </c>
      <c r="E248" s="562">
        <f>SUM('Sch Parent Inputs'!E245,'Subsidiary Inputs'!E242)</f>
        <v>0</v>
      </c>
      <c r="F248" s="563">
        <f>SUM('Sch Parent Inputs'!F245,'Subsidiary Inputs'!F242)</f>
        <v>0</v>
      </c>
      <c r="G248" s="661">
        <f t="shared" si="77"/>
        <v>0</v>
      </c>
      <c r="H248" s="661">
        <f t="shared" si="78"/>
        <v>0</v>
      </c>
    </row>
    <row r="249" spans="1:8" x14ac:dyDescent="0.25">
      <c r="A249" s="704">
        <v>5260</v>
      </c>
      <c r="B249" s="1162" t="s">
        <v>273</v>
      </c>
      <c r="C249" s="148">
        <f>SUM(Eliminations!D242,'Sch Parent Inputs'!C246,'Subsidiary Inputs'!C243)</f>
        <v>0</v>
      </c>
      <c r="D249" s="148">
        <f>SUM(Eliminations!E242,'Sch Parent Inputs'!D246,'Subsidiary Inputs'!D243)</f>
        <v>0</v>
      </c>
      <c r="E249" s="562">
        <f>SUM('Sch Parent Inputs'!E246,'Subsidiary Inputs'!E243)</f>
        <v>0</v>
      </c>
      <c r="F249" s="563">
        <f>SUM('Sch Parent Inputs'!F246,'Subsidiary Inputs'!F243)</f>
        <v>0</v>
      </c>
      <c r="G249" s="661">
        <f t="shared" si="77"/>
        <v>0</v>
      </c>
      <c r="H249" s="661">
        <f t="shared" si="78"/>
        <v>0</v>
      </c>
    </row>
    <row r="250" spans="1:8" x14ac:dyDescent="0.25">
      <c r="A250" s="704">
        <v>5260</v>
      </c>
      <c r="B250" s="1162" t="s">
        <v>273</v>
      </c>
      <c r="C250" s="148">
        <f>SUM(Eliminations!D243,'Sch Parent Inputs'!C247,'Subsidiary Inputs'!C244)</f>
        <v>0</v>
      </c>
      <c r="D250" s="148">
        <f>SUM(Eliminations!E243,'Sch Parent Inputs'!D247,'Subsidiary Inputs'!D244)</f>
        <v>0</v>
      </c>
      <c r="E250" s="562">
        <f>SUM('Sch Parent Inputs'!E247,'Subsidiary Inputs'!E244)</f>
        <v>0</v>
      </c>
      <c r="F250" s="563">
        <f>SUM('Sch Parent Inputs'!F247,'Subsidiary Inputs'!F244)</f>
        <v>0</v>
      </c>
      <c r="G250" s="661">
        <f t="shared" si="77"/>
        <v>0</v>
      </c>
      <c r="H250" s="661">
        <f t="shared" si="78"/>
        <v>0</v>
      </c>
    </row>
    <row r="251" spans="1:8" x14ac:dyDescent="0.25">
      <c r="A251" s="704">
        <v>5260</v>
      </c>
      <c r="B251" s="1162" t="s">
        <v>273</v>
      </c>
      <c r="C251" s="148">
        <f>SUM(Eliminations!D244,'Sch Parent Inputs'!C248,'Subsidiary Inputs'!C245)</f>
        <v>0</v>
      </c>
      <c r="D251" s="148">
        <f>SUM(Eliminations!E244,'Sch Parent Inputs'!D248,'Subsidiary Inputs'!D245)</f>
        <v>0</v>
      </c>
      <c r="E251" s="562">
        <f>SUM('Sch Parent Inputs'!E248,'Subsidiary Inputs'!E245)</f>
        <v>0</v>
      </c>
      <c r="F251" s="563">
        <f>SUM('Sch Parent Inputs'!F248,'Subsidiary Inputs'!F245)</f>
        <v>0</v>
      </c>
      <c r="G251" s="661">
        <f t="shared" si="77"/>
        <v>0</v>
      </c>
      <c r="H251" s="661">
        <f t="shared" si="78"/>
        <v>0</v>
      </c>
    </row>
    <row r="252" spans="1:8" x14ac:dyDescent="0.25">
      <c r="A252" s="704">
        <v>5260</v>
      </c>
      <c r="B252" s="1162" t="s">
        <v>273</v>
      </c>
      <c r="C252" s="148">
        <f>SUM(Eliminations!D245,'Sch Parent Inputs'!C249,'Subsidiary Inputs'!C246)</f>
        <v>0</v>
      </c>
      <c r="D252" s="148">
        <f>SUM(Eliminations!E245,'Sch Parent Inputs'!D249,'Subsidiary Inputs'!D246)</f>
        <v>0</v>
      </c>
      <c r="E252" s="562">
        <f>SUM('Sch Parent Inputs'!E249,'Subsidiary Inputs'!E246)</f>
        <v>0</v>
      </c>
      <c r="F252" s="563">
        <f>SUM('Sch Parent Inputs'!F249,'Subsidiary Inputs'!F246)</f>
        <v>0</v>
      </c>
      <c r="G252" s="661">
        <f t="shared" si="77"/>
        <v>0</v>
      </c>
      <c r="H252" s="661">
        <f t="shared" si="78"/>
        <v>0</v>
      </c>
    </row>
    <row r="253" spans="1:8" x14ac:dyDescent="0.25">
      <c r="A253" s="704">
        <v>5260</v>
      </c>
      <c r="B253" s="1162" t="s">
        <v>273</v>
      </c>
      <c r="C253" s="148">
        <f>SUM(Eliminations!D246,'Sch Parent Inputs'!C250,'Subsidiary Inputs'!C247)</f>
        <v>0</v>
      </c>
      <c r="D253" s="148">
        <f>SUM(Eliminations!E246,'Sch Parent Inputs'!D250,'Subsidiary Inputs'!D247)</f>
        <v>0</v>
      </c>
      <c r="E253" s="562">
        <f>SUM('Sch Parent Inputs'!E250,'Subsidiary Inputs'!E247)</f>
        <v>0</v>
      </c>
      <c r="F253" s="563">
        <f>SUM('Sch Parent Inputs'!F250,'Subsidiary Inputs'!F247)</f>
        <v>0</v>
      </c>
      <c r="G253" s="661">
        <f t="shared" si="77"/>
        <v>0</v>
      </c>
      <c r="H253" s="661">
        <f t="shared" si="78"/>
        <v>0</v>
      </c>
    </row>
    <row r="254" spans="1:8" x14ac:dyDescent="0.25">
      <c r="A254" s="704"/>
      <c r="C254" s="562"/>
      <c r="D254" s="562"/>
      <c r="E254" s="562"/>
      <c r="F254" s="563"/>
      <c r="G254" s="594"/>
      <c r="H254" s="594"/>
    </row>
    <row r="255" spans="1:8" ht="13" x14ac:dyDescent="0.3">
      <c r="A255" s="230"/>
      <c r="B255" s="232" t="s">
        <v>397</v>
      </c>
      <c r="C255" s="187"/>
      <c r="D255" s="187"/>
      <c r="E255" s="187"/>
      <c r="F255" s="245"/>
      <c r="G255" s="589"/>
      <c r="H255" s="589"/>
    </row>
    <row r="256" spans="1:8" ht="13" x14ac:dyDescent="0.3">
      <c r="A256" s="704"/>
      <c r="B256" s="561" t="s">
        <v>241</v>
      </c>
      <c r="C256" s="564"/>
      <c r="D256" s="564"/>
      <c r="E256" s="564"/>
      <c r="F256" s="565"/>
      <c r="G256" s="594"/>
      <c r="H256" s="594"/>
    </row>
    <row r="257" spans="1:8" ht="12.75" customHeight="1" x14ac:dyDescent="0.25">
      <c r="A257" s="704">
        <v>5261</v>
      </c>
      <c r="B257" s="227" t="str">
        <f>IFERROR(VLOOKUP($A257,SubsidiaryTBConverter,2,),"Missing")</f>
        <v>Cluster Funds Held at Year End</v>
      </c>
      <c r="C257" s="148">
        <f>SUM(Eliminations!D250,'Sch Parent Inputs'!C254,'Subsidiary Inputs'!C253)</f>
        <v>0</v>
      </c>
      <c r="D257" s="148">
        <f>SUM(Eliminations!E250,'Sch Parent Inputs'!D254,'Subsidiary Inputs'!D253)</f>
        <v>0</v>
      </c>
      <c r="E257" s="562">
        <f>SUM('Sch Parent Inputs'!E254,'Subsidiary Inputs'!E253)</f>
        <v>0</v>
      </c>
      <c r="F257" s="563">
        <f>SUM('Sch Parent Inputs'!F254,'Subsidiary Inputs'!F253)</f>
        <v>0</v>
      </c>
      <c r="G257" s="594">
        <f>ROUND(ABS(C257),0)</f>
        <v>0</v>
      </c>
      <c r="H257" s="594">
        <f>ROUND(ABS(D257),0)</f>
        <v>0</v>
      </c>
    </row>
    <row r="258" spans="1:8" s="569" customFormat="1" x14ac:dyDescent="0.25">
      <c r="A258" s="704"/>
      <c r="B258" s="227"/>
      <c r="C258" s="562"/>
      <c r="D258" s="562"/>
      <c r="E258" s="562"/>
      <c r="F258" s="563"/>
      <c r="G258" s="594"/>
      <c r="H258" s="594"/>
    </row>
    <row r="259" spans="1:8" ht="12.75" customHeight="1" x14ac:dyDescent="0.3">
      <c r="A259" s="230"/>
      <c r="B259" s="232" t="s">
        <v>398</v>
      </c>
      <c r="C259" s="187"/>
      <c r="D259" s="187"/>
      <c r="E259" s="187"/>
      <c r="F259" s="245"/>
      <c r="G259" s="589"/>
      <c r="H259" s="589"/>
    </row>
    <row r="260" spans="1:8" ht="12.75" customHeight="1" x14ac:dyDescent="0.3">
      <c r="A260" s="704"/>
      <c r="B260" s="561" t="s">
        <v>277</v>
      </c>
      <c r="C260" s="564"/>
      <c r="D260" s="564"/>
      <c r="E260" s="564"/>
      <c r="F260" s="565"/>
      <c r="G260" s="594"/>
      <c r="H260" s="594"/>
    </row>
    <row r="261" spans="1:8" ht="12.75" customHeight="1" x14ac:dyDescent="0.25">
      <c r="A261" s="704">
        <v>3220</v>
      </c>
      <c r="B261" s="227" t="str">
        <f>IFERROR(VLOOKUP($A261,SubsidiaryTBConverter,2,),"Missing")</f>
        <v>Contribution - F&amp;E</v>
      </c>
      <c r="C261" s="148">
        <f>SUM(Eliminations!D254,'Sch Parent Inputs'!C258,'Subsidiary Inputs'!C257)</f>
        <v>0</v>
      </c>
      <c r="D261" s="148">
        <f>SUM(Eliminations!E254,'Sch Parent Inputs'!D258,'Subsidiary Inputs'!D257)</f>
        <v>0</v>
      </c>
      <c r="E261" s="562">
        <f>SUM('Sch Parent Inputs'!E258,'Subsidiary Inputs'!E257)</f>
        <v>0</v>
      </c>
      <c r="F261" s="563">
        <f>SUM('Sch Parent Inputs'!F258,'Subsidiary Inputs'!F257)</f>
        <v>0</v>
      </c>
      <c r="G261" s="594">
        <f t="shared" ref="G261:H265" si="79">ROUND(ABS(C261),0)</f>
        <v>0</v>
      </c>
      <c r="H261" s="594">
        <f t="shared" si="79"/>
        <v>0</v>
      </c>
    </row>
    <row r="262" spans="1:8" ht="12.75" customHeight="1" x14ac:dyDescent="0.25">
      <c r="A262" s="704">
        <v>3230</v>
      </c>
      <c r="B262" s="227" t="str">
        <f>IFERROR(VLOOKUP($A262,SubsidiaryTBConverter,2,),"Missing")</f>
        <v>Contribution - Other</v>
      </c>
      <c r="C262" s="148">
        <f>SUM(Eliminations!D255,'Sch Parent Inputs'!C259,'Subsidiary Inputs'!C258)</f>
        <v>0</v>
      </c>
      <c r="D262" s="148">
        <f>SUM(Eliminations!E255,'Sch Parent Inputs'!D259,'Subsidiary Inputs'!D258)</f>
        <v>0</v>
      </c>
      <c r="E262" s="562">
        <f>SUM('Sch Parent Inputs'!E259,'Subsidiary Inputs'!E258)</f>
        <v>0</v>
      </c>
      <c r="F262" s="563">
        <f>SUM('Sch Parent Inputs'!F259,'Subsidiary Inputs'!F258)</f>
        <v>0</v>
      </c>
      <c r="G262" s="594">
        <f t="shared" ref="G262" si="80">ROUND(ABS(C262),0)</f>
        <v>0</v>
      </c>
      <c r="H262" s="594">
        <f t="shared" ref="H262" si="81">ROUND(ABS(D262),0)</f>
        <v>0</v>
      </c>
    </row>
    <row r="263" spans="1:8" ht="12.75" customHeight="1" x14ac:dyDescent="0.25">
      <c r="A263" s="704">
        <v>3240</v>
      </c>
      <c r="B263" s="60" t="str">
        <f>IFERROR(VLOOKUP($A263,SubsidiaryTBConverter,2,),"Missing")</f>
        <v>Distribution to MOE</v>
      </c>
      <c r="C263" s="148">
        <f>SUM(Eliminations!D255,'Sch Parent Inputs'!C260,'Subsidiary Inputs'!C259)</f>
        <v>0</v>
      </c>
      <c r="D263" s="148">
        <f>SUM(Eliminations!E256,'Sch Parent Inputs'!D260,'Subsidiary Inputs'!D259)</f>
        <v>0</v>
      </c>
      <c r="E263" s="148">
        <f>SUM('Sch Parent Inputs'!E260,'Subsidiary Inputs'!E259)</f>
        <v>0</v>
      </c>
      <c r="F263" s="150">
        <f>SUM('Sch Parent Inputs'!F260,'Subsidiary Inputs'!F259)</f>
        <v>0</v>
      </c>
      <c r="G263" s="661">
        <f t="shared" ref="G263" si="82">ROUND(ABS(C263),0)</f>
        <v>0</v>
      </c>
      <c r="H263" s="661">
        <f t="shared" ref="H263" si="83">ROUND(ABS(D263),0)</f>
        <v>0</v>
      </c>
    </row>
    <row r="264" spans="1:8" ht="12.75" customHeight="1" x14ac:dyDescent="0.25">
      <c r="A264" s="704">
        <v>3200</v>
      </c>
      <c r="B264" s="227" t="str">
        <f>IFERROR(VLOOKUP($A264,SubsidiaryTBConverter,2,),"Missing")</f>
        <v>Accumulated surplus/(deficit)</v>
      </c>
      <c r="C264" s="148">
        <f>SUM(Eliminations!D256,'Sch Parent Inputs'!C261,'Subsidiary Inputs'!C260)</f>
        <v>0</v>
      </c>
      <c r="D264" s="148">
        <f>SUM(Eliminations!E256,'Sch Parent Inputs'!D261,'Subsidiary Inputs'!D260)</f>
        <v>0</v>
      </c>
      <c r="E264" s="562">
        <f>SUM('Sch Parent Inputs'!E261,'Subsidiary Inputs'!E260)</f>
        <v>0</v>
      </c>
      <c r="F264" s="563">
        <f>SUM('Sch Parent Inputs'!F261,'Subsidiary Inputs'!F260)</f>
        <v>0</v>
      </c>
      <c r="G264" s="594">
        <f t="shared" si="79"/>
        <v>0</v>
      </c>
      <c r="H264" s="594">
        <f t="shared" si="79"/>
        <v>0</v>
      </c>
    </row>
    <row r="265" spans="1:8" ht="12.75" customHeight="1" x14ac:dyDescent="0.25">
      <c r="A265" s="704">
        <v>3230</v>
      </c>
      <c r="B265" s="227" t="str">
        <f>IFERROR(VLOOKUP($A265,SubsidiaryTBConverter,2,),"Missing")</f>
        <v>Contribution - Other</v>
      </c>
      <c r="C265" s="148">
        <f>SUM(Eliminations!D257,'Sch Parent Inputs'!C262,'Subsidiary Inputs'!C261)</f>
        <v>0</v>
      </c>
      <c r="D265" s="148">
        <f>SUM(Eliminations!E257,'Sch Parent Inputs'!D262,'Subsidiary Inputs'!D261)</f>
        <v>0</v>
      </c>
      <c r="E265" s="562">
        <f>SUM('Sch Parent Inputs'!E262,'Subsidiary Inputs'!E261)</f>
        <v>0</v>
      </c>
      <c r="F265" s="563">
        <f>SUM('Sch Parent Inputs'!F262,'Subsidiary Inputs'!F261)</f>
        <v>0</v>
      </c>
      <c r="G265" s="594">
        <f t="shared" si="79"/>
        <v>0</v>
      </c>
      <c r="H265" s="594">
        <f t="shared" si="79"/>
        <v>0</v>
      </c>
    </row>
    <row r="266" spans="1:8" ht="12.75" customHeight="1" x14ac:dyDescent="0.25">
      <c r="A266" s="704"/>
      <c r="B266" s="227"/>
      <c r="C266" s="562"/>
      <c r="D266" s="562"/>
      <c r="E266" s="562"/>
      <c r="F266" s="563"/>
      <c r="G266" s="594"/>
      <c r="H266" s="594"/>
    </row>
    <row r="267" spans="1:8" x14ac:dyDescent="0.25">
      <c r="A267" s="1154"/>
      <c r="B267" s="227"/>
      <c r="C267" s="562">
        <f>SUM(Eliminations!D260,'Sch Parent Inputs'!C264,'Subsidiary Inputs'!C263)</f>
        <v>0</v>
      </c>
      <c r="D267" s="562">
        <f>SUM(Eliminations!E260,'Sch Parent Inputs'!D264,'Subsidiary Inputs'!D263)</f>
        <v>0</v>
      </c>
      <c r="E267" s="562">
        <f>SUM(Eliminations!F260,'Sch Parent Inputs'!E264,'Subsidiary Inputs'!E263)</f>
        <v>0</v>
      </c>
      <c r="F267" s="562">
        <f>SUM(Eliminations!G260,'Sch Parent Inputs'!F264,'Subsidiary Inputs'!F263)</f>
        <v>0</v>
      </c>
      <c r="G267" s="594">
        <f>ROUND(ABS(C267),0)</f>
        <v>0</v>
      </c>
      <c r="H267" s="594">
        <f>ROUND(ABS(D267),0)</f>
        <v>0</v>
      </c>
    </row>
    <row r="268" spans="1:8" ht="13" x14ac:dyDescent="0.3">
      <c r="B268" s="232"/>
      <c r="C268" s="187"/>
      <c r="D268" s="187"/>
      <c r="E268" s="187"/>
      <c r="F268" s="245"/>
      <c r="G268" s="589"/>
      <c r="H268" s="589"/>
    </row>
    <row r="269" spans="1:8" x14ac:dyDescent="0.25">
      <c r="C269" s="377"/>
      <c r="D269" s="377"/>
      <c r="E269" s="377"/>
      <c r="F269" s="553"/>
      <c r="G269" s="594"/>
      <c r="H269" s="594"/>
    </row>
    <row r="270" spans="1:8" ht="13" x14ac:dyDescent="0.3">
      <c r="B270" s="243" t="s">
        <v>316</v>
      </c>
      <c r="C270" s="1157">
        <f>SUBTOTAL(9,C12:C269)</f>
        <v>0</v>
      </c>
      <c r="D270" s="1157">
        <f>SUBTOTAL(9,D12:D269)</f>
        <v>0</v>
      </c>
      <c r="E270" s="1157">
        <f>SUBTOTAL(9,E12:E269)</f>
        <v>0</v>
      </c>
      <c r="F270" s="1157">
        <f>SUBTOTAL(9,F12:F269)</f>
        <v>0</v>
      </c>
      <c r="G270" s="596"/>
      <c r="H270" s="596"/>
    </row>
  </sheetData>
  <autoFilter ref="A1:N319" xr:uid="{00000000-0001-0000-0900-000000000000}"/>
  <mergeCells count="3">
    <mergeCell ref="G4:H4"/>
    <mergeCell ref="J3:N3"/>
    <mergeCell ref="J4:N6"/>
  </mergeCells>
  <phoneticPr fontId="17" type="noConversion"/>
  <conditionalFormatting sqref="C4:G4">
    <cfRule type="containsText" dxfId="20" priority="2" operator="containsText" text="Does Not">
      <formula>NOT(ISERROR(SEARCH("Does Not",C4)))</formula>
    </cfRule>
    <cfRule type="containsText" dxfId="19" priority="3" operator="containsText" text="Balances">
      <formula>NOT(ISERROR(SEARCH("Balances",C4)))</formula>
    </cfRule>
  </conditionalFormatting>
  <conditionalFormatting sqref="I7:L7">
    <cfRule type="duplicateValues" dxfId="18" priority="1"/>
  </conditionalFormatting>
  <printOptions headings="1"/>
  <pageMargins left="0.70866141732283472" right="0.70866141732283472" top="0.74803149606299213" bottom="0.74803149606299213" header="0.31496062992125984" footer="0.31496062992125984"/>
  <pageSetup paperSize="8" scale="94" fitToHeight="3" orientation="portrait" r:id="rId1"/>
  <headerFooter>
    <oddHeader>&amp;C&amp;"Calibri"&amp;10&amp;K000000 [UNCLASSIFIED]&amp;1#_x000D_</oddHeader>
    <oddFooter>&amp;C_x000D_&amp;1#&amp;"Calibri"&amp;10&amp;K000000 [UNCLASSIFIED]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03A15-A350-4FFD-932C-69DFA6FFD218}">
  <sheetPr>
    <tabColor rgb="FFFF0000"/>
    <pageSetUpPr fitToPage="1"/>
  </sheetPr>
  <dimension ref="B2:Z257"/>
  <sheetViews>
    <sheetView zoomScale="90" zoomScaleNormal="90" workbookViewId="0"/>
  </sheetViews>
  <sheetFormatPr defaultColWidth="9.1796875" defaultRowHeight="12.5" x14ac:dyDescent="0.25"/>
  <cols>
    <col min="1" max="1" width="9.1796875" style="299"/>
    <col min="2" max="2" width="11.54296875" style="299" bestFit="1" customWidth="1"/>
    <col min="3" max="3" width="10" style="299" bestFit="1" customWidth="1"/>
    <col min="4" max="11" width="9.1796875" style="299"/>
    <col min="12" max="12" width="26.81640625" style="299" bestFit="1" customWidth="1"/>
    <col min="13" max="15" width="9.1796875" style="299"/>
    <col min="16" max="16" width="16" style="299" customWidth="1"/>
    <col min="17" max="16384" width="9.1796875" style="299"/>
  </cols>
  <sheetData>
    <row r="2" spans="2:11" x14ac:dyDescent="0.25">
      <c r="B2" s="30"/>
      <c r="C2" s="30"/>
      <c r="D2" s="30"/>
      <c r="E2" s="30"/>
      <c r="F2" s="30"/>
      <c r="G2" s="30"/>
      <c r="H2" s="30"/>
      <c r="I2" s="30"/>
      <c r="J2" s="30"/>
      <c r="K2" s="30"/>
    </row>
    <row r="3" spans="2:11" x14ac:dyDescent="0.25">
      <c r="B3" s="30"/>
      <c r="C3" s="30"/>
      <c r="D3" s="30"/>
      <c r="E3" s="30"/>
      <c r="F3" s="30"/>
      <c r="G3" s="30"/>
      <c r="H3" s="30"/>
      <c r="I3" s="30"/>
      <c r="J3" s="30"/>
      <c r="K3" s="30"/>
    </row>
    <row r="4" spans="2:11" x14ac:dyDescent="0.25">
      <c r="B4" s="1549" t="str">
        <f>UPPER(SchoolNm)</f>
        <v>KIWI PARK SCHOOL</v>
      </c>
      <c r="C4" s="1549"/>
      <c r="D4" s="1549"/>
      <c r="E4" s="1549"/>
      <c r="F4" s="1549"/>
      <c r="G4" s="1549"/>
      <c r="H4" s="1549"/>
      <c r="I4" s="1549"/>
      <c r="J4" s="1549"/>
      <c r="K4" s="1549"/>
    </row>
    <row r="5" spans="2:11" x14ac:dyDescent="0.25">
      <c r="B5" s="1549"/>
      <c r="C5" s="1549"/>
      <c r="D5" s="1549"/>
      <c r="E5" s="1549"/>
      <c r="F5" s="1549"/>
      <c r="G5" s="1549"/>
      <c r="H5" s="1549"/>
      <c r="I5" s="1549"/>
      <c r="J5" s="1549"/>
      <c r="K5" s="1549"/>
    </row>
    <row r="6" spans="2:11" x14ac:dyDescent="0.25">
      <c r="B6" s="1549"/>
      <c r="C6" s="1549"/>
      <c r="D6" s="1549"/>
      <c r="E6" s="1549"/>
      <c r="F6" s="1549"/>
      <c r="G6" s="1549"/>
      <c r="H6" s="1549"/>
      <c r="I6" s="1549"/>
      <c r="J6" s="1549"/>
      <c r="K6" s="1549"/>
    </row>
    <row r="7" spans="2:11" x14ac:dyDescent="0.25">
      <c r="B7" s="30"/>
      <c r="C7" s="30"/>
      <c r="D7" s="30"/>
      <c r="E7" s="30"/>
      <c r="F7" s="30"/>
      <c r="G7" s="30"/>
      <c r="H7" s="30"/>
      <c r="I7" s="30"/>
      <c r="J7" s="30"/>
      <c r="K7" s="30"/>
    </row>
    <row r="8" spans="2:11" x14ac:dyDescent="0.25">
      <c r="B8" s="30"/>
      <c r="C8" s="30"/>
      <c r="D8" s="30"/>
      <c r="E8" s="30"/>
      <c r="F8" s="30"/>
      <c r="G8" s="30"/>
      <c r="H8" s="30"/>
      <c r="I8" s="30"/>
      <c r="J8" s="30"/>
      <c r="K8" s="30"/>
    </row>
    <row r="9" spans="2:11" ht="32.5" x14ac:dyDescent="0.25">
      <c r="B9" s="1549" t="s">
        <v>1714</v>
      </c>
      <c r="C9" s="1549"/>
      <c r="D9" s="1549"/>
      <c r="E9" s="1549"/>
      <c r="F9" s="1549"/>
      <c r="G9" s="1549"/>
      <c r="H9" s="1549"/>
      <c r="I9" s="1549"/>
      <c r="J9" s="1549"/>
      <c r="K9" s="1549"/>
    </row>
    <row r="10" spans="2:11" x14ac:dyDescent="0.25">
      <c r="B10" s="30"/>
      <c r="C10" s="30"/>
      <c r="D10" s="30"/>
      <c r="E10" s="30"/>
      <c r="F10" s="30"/>
      <c r="G10" s="30"/>
      <c r="H10" s="30"/>
      <c r="I10" s="30"/>
      <c r="J10" s="30"/>
      <c r="K10" s="30"/>
    </row>
    <row r="11" spans="2:11" x14ac:dyDescent="0.25">
      <c r="B11" s="30"/>
      <c r="C11" s="30"/>
      <c r="D11" s="30"/>
      <c r="E11" s="30"/>
      <c r="F11" s="30"/>
      <c r="G11" s="30"/>
      <c r="H11" s="30"/>
      <c r="I11" s="30"/>
      <c r="J11" s="30"/>
      <c r="K11" s="30"/>
    </row>
    <row r="12" spans="2:11" x14ac:dyDescent="0.25">
      <c r="B12" s="30"/>
      <c r="C12" s="30"/>
      <c r="D12" s="30"/>
      <c r="E12" s="30"/>
      <c r="F12" s="30"/>
      <c r="G12" s="30"/>
      <c r="H12" s="30"/>
      <c r="I12" s="30"/>
      <c r="J12" s="30"/>
      <c r="K12" s="30"/>
    </row>
    <row r="13" spans="2:11" x14ac:dyDescent="0.25">
      <c r="B13" s="30"/>
      <c r="C13" s="30"/>
      <c r="E13" s="30"/>
      <c r="F13" s="30"/>
      <c r="G13" s="30"/>
      <c r="H13" s="30"/>
      <c r="I13" s="30"/>
      <c r="J13" s="30"/>
      <c r="K13" s="30"/>
    </row>
    <row r="14" spans="2:11" ht="12.75" customHeight="1" x14ac:dyDescent="0.25">
      <c r="D14" s="737"/>
      <c r="E14" s="737"/>
      <c r="F14" s="737"/>
      <c r="G14" s="737"/>
      <c r="H14" s="737"/>
      <c r="I14" s="737"/>
      <c r="J14" s="737"/>
      <c r="K14" s="737"/>
    </row>
    <row r="15" spans="2:11" ht="12.75" customHeight="1" x14ac:dyDescent="0.25">
      <c r="B15" s="737"/>
      <c r="C15" s="737"/>
      <c r="D15" s="737"/>
      <c r="E15" s="737"/>
      <c r="F15" s="737"/>
      <c r="G15" s="737"/>
      <c r="H15" s="737"/>
      <c r="I15" s="737"/>
      <c r="J15" s="737"/>
      <c r="K15" s="737"/>
    </row>
    <row r="16" spans="2:11" ht="12.75" customHeight="1" x14ac:dyDescent="0.25">
      <c r="B16" s="737"/>
      <c r="C16" s="737"/>
      <c r="D16" s="737"/>
      <c r="E16" s="737"/>
      <c r="F16" s="737"/>
      <c r="G16" s="737"/>
      <c r="H16" s="737"/>
      <c r="I16" s="737"/>
      <c r="J16" s="737"/>
      <c r="K16" s="737"/>
    </row>
    <row r="17" spans="2:26" ht="12.75" customHeight="1" x14ac:dyDescent="0.25">
      <c r="B17" s="364"/>
      <c r="C17" s="364"/>
      <c r="D17" s="364"/>
      <c r="E17" s="364"/>
      <c r="F17" s="364"/>
      <c r="G17" s="364"/>
      <c r="H17" s="364"/>
      <c r="I17" s="364"/>
      <c r="J17" s="364"/>
      <c r="K17" s="364"/>
      <c r="L17" s="30"/>
      <c r="M17" s="30"/>
    </row>
    <row r="18" spans="2:26" ht="12.75" customHeight="1" x14ac:dyDescent="0.25">
      <c r="B18" s="364"/>
      <c r="C18" s="364"/>
      <c r="D18" s="364"/>
      <c r="E18" s="364"/>
      <c r="F18" s="364"/>
      <c r="G18" s="364"/>
      <c r="H18" s="364"/>
      <c r="I18" s="364"/>
      <c r="J18" s="364"/>
      <c r="K18" s="364"/>
      <c r="L18" s="30"/>
      <c r="M18" s="30"/>
    </row>
    <row r="19" spans="2:26" ht="12.75" customHeight="1" x14ac:dyDescent="0.25">
      <c r="B19" s="301"/>
      <c r="C19" s="301"/>
      <c r="D19" s="301"/>
      <c r="E19" s="301"/>
      <c r="F19" s="301"/>
      <c r="G19" s="301"/>
      <c r="H19" s="301"/>
      <c r="I19" s="301"/>
      <c r="J19" s="301"/>
      <c r="K19" s="301"/>
      <c r="U19" s="1550"/>
      <c r="V19" s="1550"/>
      <c r="W19" s="1550"/>
      <c r="X19" s="1550"/>
      <c r="Y19" s="1550"/>
      <c r="Z19" s="1550"/>
    </row>
    <row r="20" spans="2:26" ht="20.25" customHeight="1" x14ac:dyDescent="0.25">
      <c r="B20" s="302"/>
      <c r="C20" s="303" t="s">
        <v>399</v>
      </c>
      <c r="D20" s="1551" t="s">
        <v>400</v>
      </c>
      <c r="E20" s="1551"/>
      <c r="F20" s="1551"/>
      <c r="G20" s="1551"/>
      <c r="H20" s="1551"/>
      <c r="I20" s="1551"/>
      <c r="J20" s="1551"/>
      <c r="K20" s="1551"/>
      <c r="N20" s="1324" t="s">
        <v>401</v>
      </c>
      <c r="O20" s="1325"/>
      <c r="P20" s="1325"/>
      <c r="Q20" s="1325"/>
      <c r="R20" s="1325"/>
      <c r="S20" s="1325"/>
      <c r="T20" s="1326"/>
      <c r="U20" s="1550"/>
      <c r="V20" s="1550"/>
      <c r="W20" s="1550"/>
      <c r="X20" s="1550"/>
      <c r="Y20" s="1550"/>
      <c r="Z20" s="1550"/>
    </row>
    <row r="21" spans="2:26" ht="12.75" customHeight="1" x14ac:dyDescent="0.35">
      <c r="B21" s="1347"/>
      <c r="C21" s="301"/>
      <c r="D21" s="304"/>
      <c r="E21" s="304"/>
      <c r="F21" s="304"/>
      <c r="G21" s="304"/>
      <c r="H21" s="304"/>
      <c r="I21" s="304"/>
      <c r="J21" s="304"/>
      <c r="K21" s="304"/>
      <c r="N21" s="1329" t="s">
        <v>402</v>
      </c>
      <c r="O21" s="1327"/>
      <c r="P21" s="1327"/>
      <c r="Q21" s="1327"/>
      <c r="R21" s="1327"/>
      <c r="S21" s="1327"/>
      <c r="T21" s="1328"/>
      <c r="U21" s="1550"/>
      <c r="V21" s="1550"/>
      <c r="W21" s="1550"/>
      <c r="X21" s="1550"/>
      <c r="Y21" s="1550"/>
      <c r="Z21" s="1550"/>
    </row>
    <row r="22" spans="2:26" ht="15.65" customHeight="1" x14ac:dyDescent="0.35">
      <c r="C22" s="1335">
        <v>1</v>
      </c>
      <c r="D22" s="1548" t="s">
        <v>403</v>
      </c>
      <c r="E22" s="1548"/>
      <c r="F22" s="1548"/>
      <c r="G22" s="1548"/>
      <c r="H22" s="1548"/>
      <c r="I22" s="1548"/>
      <c r="J22" s="1548"/>
      <c r="K22" s="1548"/>
      <c r="L22" s="299" t="s">
        <v>404</v>
      </c>
      <c r="U22" s="1550"/>
      <c r="V22" s="1550"/>
      <c r="W22" s="1550"/>
      <c r="X22" s="1550"/>
      <c r="Y22" s="1550"/>
      <c r="Z22" s="1550"/>
    </row>
    <row r="23" spans="2:26" ht="12.75" customHeight="1" x14ac:dyDescent="0.35">
      <c r="C23" s="1335"/>
      <c r="D23" s="1548"/>
      <c r="E23" s="1548"/>
      <c r="F23" s="1548"/>
      <c r="G23" s="1548"/>
      <c r="H23" s="1548"/>
      <c r="I23" s="1548"/>
      <c r="J23" s="1548"/>
      <c r="K23" s="1548"/>
      <c r="N23" s="1552" t="s">
        <v>405</v>
      </c>
      <c r="O23" s="1553"/>
      <c r="P23" s="1553"/>
      <c r="Q23" s="1553"/>
      <c r="R23" s="1553"/>
      <c r="S23" s="1553"/>
      <c r="T23" s="1554"/>
      <c r="U23" s="1550"/>
      <c r="V23" s="1550"/>
      <c r="W23" s="1550"/>
      <c r="X23" s="1550"/>
      <c r="Y23" s="1550"/>
      <c r="Z23" s="1550"/>
    </row>
    <row r="24" spans="2:26" ht="15.5" x14ac:dyDescent="0.35">
      <c r="C24" s="1335"/>
      <c r="D24" s="1548" t="s">
        <v>406</v>
      </c>
      <c r="E24" s="1548"/>
      <c r="F24" s="1548"/>
      <c r="G24" s="1548"/>
      <c r="H24" s="1548"/>
      <c r="I24" s="1548"/>
      <c r="J24" s="1548"/>
      <c r="K24" s="1548"/>
      <c r="L24" s="299" t="s">
        <v>404</v>
      </c>
      <c r="N24" s="1555"/>
      <c r="O24" s="1556"/>
      <c r="P24" s="1556"/>
      <c r="Q24" s="1556"/>
      <c r="R24" s="1556"/>
      <c r="S24" s="1556"/>
      <c r="T24" s="1557"/>
    </row>
    <row r="25" spans="2:26" ht="15.5" x14ac:dyDescent="0.35">
      <c r="C25" s="1335"/>
      <c r="D25" s="1548"/>
      <c r="E25" s="1548"/>
      <c r="F25" s="1548"/>
      <c r="G25" s="1548"/>
      <c r="H25" s="1548"/>
      <c r="I25" s="1548"/>
      <c r="J25" s="1548"/>
      <c r="K25" s="1548"/>
      <c r="N25" s="1555"/>
      <c r="O25" s="1556"/>
      <c r="P25" s="1556"/>
      <c r="Q25" s="1556"/>
      <c r="R25" s="1556"/>
      <c r="S25" s="1556"/>
      <c r="T25" s="1557"/>
    </row>
    <row r="26" spans="2:26" ht="15.5" x14ac:dyDescent="0.35">
      <c r="C26" s="1335"/>
      <c r="D26" s="1548" t="s">
        <v>407</v>
      </c>
      <c r="E26" s="1548"/>
      <c r="F26" s="1548"/>
      <c r="G26" s="1548"/>
      <c r="H26" s="1548"/>
      <c r="I26" s="1548"/>
      <c r="J26" s="1548"/>
      <c r="K26" s="1548"/>
      <c r="N26" s="1558"/>
      <c r="O26" s="1559"/>
      <c r="P26" s="1559"/>
      <c r="Q26" s="1559"/>
      <c r="R26" s="1559"/>
      <c r="S26" s="1559"/>
      <c r="T26" s="1560"/>
    </row>
    <row r="27" spans="2:26" ht="15.5" x14ac:dyDescent="0.35">
      <c r="C27" s="1335"/>
      <c r="D27" s="1548"/>
      <c r="E27" s="1548"/>
      <c r="F27" s="1548"/>
      <c r="G27" s="1548"/>
      <c r="H27" s="1548"/>
      <c r="I27" s="1548"/>
      <c r="J27" s="1548"/>
      <c r="K27" s="1548"/>
    </row>
    <row r="28" spans="2:26" ht="15.5" x14ac:dyDescent="0.35">
      <c r="C28" s="1335"/>
      <c r="D28" s="1548" t="s">
        <v>408</v>
      </c>
      <c r="E28" s="1548"/>
      <c r="F28" s="1548"/>
      <c r="G28" s="1548"/>
      <c r="H28" s="1548"/>
      <c r="I28" s="1548"/>
      <c r="J28" s="1548"/>
      <c r="K28" s="1548"/>
    </row>
    <row r="29" spans="2:26" ht="15.5" x14ac:dyDescent="0.35">
      <c r="C29" s="1335"/>
      <c r="D29" s="1548"/>
      <c r="E29" s="1548"/>
      <c r="F29" s="1548"/>
      <c r="G29" s="1548"/>
      <c r="H29" s="1548"/>
      <c r="I29" s="1548"/>
      <c r="J29" s="1548"/>
      <c r="K29" s="1548"/>
    </row>
    <row r="30" spans="2:26" ht="15.5" x14ac:dyDescent="0.35">
      <c r="C30" s="1335"/>
      <c r="D30" s="1548" t="s">
        <v>409</v>
      </c>
      <c r="E30" s="1548"/>
      <c r="F30" s="1548"/>
      <c r="G30" s="1548"/>
      <c r="H30" s="1548"/>
      <c r="I30" s="1548"/>
      <c r="J30" s="1548"/>
      <c r="K30" s="1548"/>
    </row>
    <row r="31" spans="2:26" ht="15.5" x14ac:dyDescent="0.35">
      <c r="C31" s="1335"/>
      <c r="D31" s="1548"/>
      <c r="E31" s="1548"/>
      <c r="F31" s="1548"/>
      <c r="G31" s="1548"/>
      <c r="H31" s="1548"/>
      <c r="I31" s="1548"/>
      <c r="J31" s="1548"/>
      <c r="K31" s="1548"/>
    </row>
    <row r="32" spans="2:26" ht="15.5" x14ac:dyDescent="0.35">
      <c r="C32" s="1335"/>
      <c r="D32" s="1548" t="s">
        <v>410</v>
      </c>
      <c r="E32" s="1548"/>
      <c r="F32" s="1548"/>
      <c r="G32" s="1548"/>
      <c r="H32" s="1548"/>
      <c r="I32" s="1548"/>
      <c r="J32" s="1548"/>
      <c r="K32" s="1548"/>
    </row>
    <row r="33" spans="3:20" ht="15.5" x14ac:dyDescent="0.35">
      <c r="C33" s="1335"/>
      <c r="D33" s="731"/>
      <c r="E33" s="731"/>
      <c r="F33" s="731"/>
      <c r="G33" s="731"/>
      <c r="H33" s="731"/>
      <c r="I33" s="731"/>
      <c r="J33" s="731"/>
      <c r="K33" s="731"/>
    </row>
    <row r="34" spans="3:20" ht="15.65" customHeight="1" x14ac:dyDescent="0.35">
      <c r="C34" s="1335"/>
      <c r="D34" s="731" t="s">
        <v>411</v>
      </c>
      <c r="E34" s="731"/>
      <c r="F34" s="731"/>
      <c r="G34" s="731"/>
      <c r="H34" s="731"/>
      <c r="I34" s="731"/>
      <c r="J34" s="731"/>
      <c r="K34" s="731"/>
      <c r="L34" s="299" t="s">
        <v>412</v>
      </c>
      <c r="N34" s="1552" t="s">
        <v>413</v>
      </c>
      <c r="O34" s="1553"/>
      <c r="P34" s="1553"/>
      <c r="Q34" s="1553"/>
      <c r="R34" s="1553"/>
      <c r="S34" s="1553"/>
      <c r="T34" s="1554"/>
    </row>
    <row r="35" spans="3:20" ht="15.5" x14ac:dyDescent="0.35">
      <c r="C35" s="1335"/>
      <c r="D35" s="1548"/>
      <c r="E35" s="1548"/>
      <c r="F35" s="1548"/>
      <c r="G35" s="1548"/>
      <c r="H35" s="1548"/>
      <c r="I35" s="1548"/>
      <c r="J35" s="1548"/>
      <c r="K35" s="1548"/>
      <c r="N35" s="1558"/>
      <c r="O35" s="1559"/>
      <c r="P35" s="1559"/>
      <c r="Q35" s="1559"/>
      <c r="R35" s="1559"/>
      <c r="S35" s="1559"/>
      <c r="T35" s="1560"/>
    </row>
    <row r="36" spans="3:20" ht="15.5" x14ac:dyDescent="0.35">
      <c r="C36" s="1335"/>
      <c r="D36" s="1548" t="s">
        <v>414</v>
      </c>
      <c r="E36" s="1548"/>
      <c r="F36" s="1548"/>
      <c r="G36" s="1548"/>
      <c r="H36" s="1548"/>
      <c r="I36" s="1548"/>
      <c r="J36" s="1548"/>
      <c r="K36" s="1548"/>
    </row>
    <row r="37" spans="3:20" ht="15.5" x14ac:dyDescent="0.35">
      <c r="C37" s="1335"/>
      <c r="D37" s="1548"/>
      <c r="E37" s="1548"/>
      <c r="F37" s="1548"/>
      <c r="G37" s="1548"/>
      <c r="H37" s="1548"/>
      <c r="I37" s="1548"/>
      <c r="J37" s="1548"/>
      <c r="K37" s="1548"/>
    </row>
    <row r="38" spans="3:20" ht="15.5" x14ac:dyDescent="0.35">
      <c r="C38" s="1335"/>
      <c r="D38" s="1548" t="s">
        <v>415</v>
      </c>
      <c r="E38" s="1548"/>
      <c r="F38" s="1548"/>
      <c r="G38" s="1548"/>
      <c r="H38" s="1548"/>
      <c r="I38" s="1548"/>
      <c r="J38" s="1548"/>
      <c r="K38" s="1548"/>
    </row>
    <row r="39" spans="3:20" ht="15.5" x14ac:dyDescent="0.35">
      <c r="C39" s="1335"/>
      <c r="D39" s="1548"/>
      <c r="E39" s="1548"/>
      <c r="F39" s="1548"/>
      <c r="G39" s="1548"/>
      <c r="H39" s="1548"/>
      <c r="I39" s="1548"/>
      <c r="J39" s="1548"/>
      <c r="K39" s="1548"/>
    </row>
    <row r="40" spans="3:20" ht="15.5" x14ac:dyDescent="0.35">
      <c r="C40" s="1335"/>
      <c r="D40" s="1548"/>
      <c r="E40" s="1548"/>
      <c r="F40" s="1548"/>
      <c r="G40" s="1548"/>
      <c r="H40" s="1548"/>
      <c r="I40" s="1548"/>
      <c r="J40" s="1548"/>
      <c r="K40" s="1548"/>
    </row>
    <row r="41" spans="3:20" ht="15.5" x14ac:dyDescent="0.35">
      <c r="C41" s="1335"/>
      <c r="D41" s="1548"/>
      <c r="E41" s="1548"/>
      <c r="F41" s="1548"/>
      <c r="G41" s="1548"/>
      <c r="H41" s="1548"/>
      <c r="I41" s="1548"/>
      <c r="J41" s="1548"/>
      <c r="K41" s="1548"/>
    </row>
    <row r="42" spans="3:20" ht="15.5" x14ac:dyDescent="0.35">
      <c r="C42" s="1335"/>
      <c r="D42" s="1548"/>
      <c r="E42" s="1548"/>
      <c r="F42" s="1548"/>
      <c r="G42" s="1548"/>
      <c r="H42" s="1548"/>
      <c r="I42" s="1548"/>
      <c r="J42" s="1548"/>
      <c r="K42" s="1548"/>
    </row>
    <row r="43" spans="3:20" ht="15.5" x14ac:dyDescent="0.35">
      <c r="C43" s="1335"/>
      <c r="D43" s="1548"/>
      <c r="E43" s="1548"/>
      <c r="F43" s="1548"/>
      <c r="G43" s="1548"/>
      <c r="H43" s="1548"/>
      <c r="I43" s="1548"/>
      <c r="J43" s="1548"/>
      <c r="K43" s="1548"/>
    </row>
    <row r="44" spans="3:20" ht="15.5" x14ac:dyDescent="0.35">
      <c r="C44" s="1335"/>
      <c r="D44" s="1548"/>
      <c r="E44" s="1548"/>
      <c r="F44" s="1548"/>
      <c r="G44" s="1548"/>
      <c r="H44" s="1548"/>
      <c r="I44" s="1548"/>
      <c r="J44" s="1548"/>
      <c r="K44" s="1548"/>
    </row>
    <row r="45" spans="3:20" ht="15.5" x14ac:dyDescent="0.35">
      <c r="C45" s="1335"/>
      <c r="D45" s="1548"/>
      <c r="E45" s="1548"/>
      <c r="F45" s="1548"/>
      <c r="G45" s="1548"/>
      <c r="H45" s="1548"/>
      <c r="I45" s="1548"/>
      <c r="J45" s="1548"/>
      <c r="K45" s="1548"/>
    </row>
    <row r="46" spans="3:20" ht="15.5" x14ac:dyDescent="0.35">
      <c r="C46" s="1335"/>
      <c r="D46" s="1548"/>
      <c r="E46" s="1548"/>
      <c r="F46" s="1548"/>
      <c r="G46" s="1548"/>
      <c r="H46" s="1548"/>
      <c r="I46" s="1548"/>
      <c r="J46" s="1548"/>
      <c r="K46" s="1548"/>
    </row>
    <row r="47" spans="3:20" ht="15.5" x14ac:dyDescent="0.35">
      <c r="C47" s="1335"/>
      <c r="D47" s="1548"/>
      <c r="E47" s="1548"/>
      <c r="F47" s="1548"/>
      <c r="G47" s="1548"/>
      <c r="H47" s="1548"/>
      <c r="I47" s="1548"/>
      <c r="J47" s="1548"/>
      <c r="K47" s="1548"/>
    </row>
    <row r="48" spans="3:20" ht="15.5" x14ac:dyDescent="0.35">
      <c r="C48" s="1335"/>
      <c r="D48" s="1548"/>
      <c r="E48" s="1548"/>
      <c r="F48" s="1548"/>
      <c r="G48" s="1548"/>
      <c r="H48" s="1548"/>
      <c r="I48" s="1548"/>
      <c r="J48" s="1548"/>
      <c r="K48" s="1548"/>
    </row>
    <row r="49" spans="3:11" ht="15.5" x14ac:dyDescent="0.35">
      <c r="C49" s="1335"/>
      <c r="D49" s="1548"/>
      <c r="E49" s="1548"/>
      <c r="F49" s="1548"/>
      <c r="G49" s="1548"/>
      <c r="H49" s="1548"/>
      <c r="I49" s="1548"/>
      <c r="J49" s="1548"/>
      <c r="K49" s="1548"/>
    </row>
    <row r="50" spans="3:11" ht="15.5" x14ac:dyDescent="0.35">
      <c r="C50" s="1335"/>
      <c r="D50" s="1548"/>
      <c r="E50" s="1548"/>
      <c r="F50" s="1548"/>
      <c r="G50" s="1548"/>
      <c r="H50" s="1548"/>
      <c r="I50" s="1548"/>
      <c r="J50" s="1548"/>
      <c r="K50" s="1548"/>
    </row>
    <row r="51" spans="3:11" ht="15.5" x14ac:dyDescent="0.35">
      <c r="C51" s="1335"/>
      <c r="D51" s="731"/>
      <c r="E51" s="731"/>
      <c r="F51" s="731"/>
      <c r="G51" s="731"/>
      <c r="H51" s="731"/>
      <c r="I51" s="731"/>
      <c r="J51" s="731"/>
      <c r="K51" s="731"/>
    </row>
    <row r="52" spans="3:11" ht="15.5" x14ac:dyDescent="0.35">
      <c r="C52" s="1335"/>
      <c r="D52" s="731"/>
      <c r="E52" s="731"/>
      <c r="F52" s="731"/>
      <c r="G52" s="731"/>
      <c r="H52" s="731"/>
      <c r="I52" s="731"/>
      <c r="J52" s="731"/>
      <c r="K52" s="731"/>
    </row>
    <row r="53" spans="3:11" ht="15.5" x14ac:dyDescent="0.35">
      <c r="C53" s="1335"/>
      <c r="D53" s="1548"/>
      <c r="E53" s="1548"/>
      <c r="F53" s="1548"/>
      <c r="G53" s="1548"/>
      <c r="H53" s="1548"/>
      <c r="I53" s="1548"/>
      <c r="J53" s="1548"/>
      <c r="K53" s="1548"/>
    </row>
    <row r="54" spans="3:11" ht="15.5" x14ac:dyDescent="0.35">
      <c r="C54" s="1335"/>
      <c r="D54" s="1548"/>
      <c r="E54" s="1548"/>
      <c r="F54" s="1548"/>
      <c r="G54" s="1548"/>
      <c r="H54" s="1548"/>
      <c r="I54" s="1548"/>
      <c r="J54" s="1548"/>
      <c r="K54" s="1548"/>
    </row>
    <row r="55" spans="3:11" ht="15.5" x14ac:dyDescent="0.35">
      <c r="C55" s="1335"/>
      <c r="D55" s="1548"/>
      <c r="E55" s="1548"/>
      <c r="F55" s="1548"/>
      <c r="G55" s="1548"/>
      <c r="H55" s="1548"/>
      <c r="I55" s="1548"/>
      <c r="J55" s="1548"/>
      <c r="K55" s="1548"/>
    </row>
    <row r="56" spans="3:11" ht="15.5" x14ac:dyDescent="0.35">
      <c r="C56" s="1335"/>
      <c r="D56" s="1548"/>
      <c r="E56" s="1548"/>
      <c r="F56" s="1548"/>
      <c r="G56" s="1548"/>
      <c r="H56" s="1548"/>
      <c r="I56" s="1548"/>
      <c r="J56" s="1548"/>
      <c r="K56" s="1548"/>
    </row>
    <row r="257" spans="3:3" x14ac:dyDescent="0.25">
      <c r="C257" s="299" t="s">
        <v>363</v>
      </c>
    </row>
  </sheetData>
  <mergeCells count="37">
    <mergeCell ref="D54:K54"/>
    <mergeCell ref="D55:K55"/>
    <mergeCell ref="D56:K56"/>
    <mergeCell ref="D46:K46"/>
    <mergeCell ref="D47:K47"/>
    <mergeCell ref="D48:K48"/>
    <mergeCell ref="D49:K49"/>
    <mergeCell ref="D50:K50"/>
    <mergeCell ref="D53:K53"/>
    <mergeCell ref="D45:K45"/>
    <mergeCell ref="N34:T35"/>
    <mergeCell ref="D35:K35"/>
    <mergeCell ref="D36:K36"/>
    <mergeCell ref="D37:K37"/>
    <mergeCell ref="D38:K38"/>
    <mergeCell ref="D39:K39"/>
    <mergeCell ref="D40:K40"/>
    <mergeCell ref="D41:K41"/>
    <mergeCell ref="D42:K42"/>
    <mergeCell ref="D43:K43"/>
    <mergeCell ref="D44:K44"/>
    <mergeCell ref="D32:K32"/>
    <mergeCell ref="B4:K6"/>
    <mergeCell ref="B9:K9"/>
    <mergeCell ref="U19:Z23"/>
    <mergeCell ref="D20:K20"/>
    <mergeCell ref="D22:K22"/>
    <mergeCell ref="D23:K23"/>
    <mergeCell ref="N23:T26"/>
    <mergeCell ref="D24:K24"/>
    <mergeCell ref="D25:K25"/>
    <mergeCell ref="D26:K26"/>
    <mergeCell ref="D27:K27"/>
    <mergeCell ref="D28:K28"/>
    <mergeCell ref="D29:K29"/>
    <mergeCell ref="D30:K30"/>
    <mergeCell ref="D31:K31"/>
  </mergeCells>
  <hyperlinks>
    <hyperlink ref="N21" r:id="rId1" display="https://www.education.govt.nz/education-professionals/schools-year-0-13/administration-and-management/school-planning-and-reporting-framework" xr:uid="{19AA45BD-FCD6-476E-BFD0-10F749F913C8}"/>
  </hyperlinks>
  <pageMargins left="0.19685039370078741" right="0" top="0.74803149606299213" bottom="0.74803149606299213" header="0.31496062992125984" footer="0.31496062992125984"/>
  <pageSetup paperSize="9" orientation="portrait" r:id="rId2"/>
  <headerFooter>
    <oddHeader>&amp;C&amp;"Calibri"&amp;10&amp;K000000 [UNCLASSIFIED]&amp;1#_x000D_</oddHeader>
    <oddFooter>&amp;C_x000D_&amp;1#&amp;"Calibri"&amp;10&amp;K000000 [UNCLASSIFIED]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FF0000"/>
  </sheetPr>
  <dimension ref="B2:T49"/>
  <sheetViews>
    <sheetView zoomScale="90" zoomScaleNormal="90" zoomScaleSheetLayoutView="100" workbookViewId="0"/>
  </sheetViews>
  <sheetFormatPr defaultColWidth="9.1796875" defaultRowHeight="12.5" x14ac:dyDescent="0.25"/>
  <cols>
    <col min="1" max="1" width="3.54296875" style="298" customWidth="1"/>
    <col min="2" max="3" width="9.1796875" style="298"/>
    <col min="4" max="4" width="9.1796875" style="298" customWidth="1"/>
    <col min="5" max="5" width="11.54296875" style="298" customWidth="1"/>
    <col min="6" max="8" width="9.1796875" style="298"/>
    <col min="9" max="9" width="12.54296875" style="298" bestFit="1" customWidth="1"/>
    <col min="10" max="13" width="9.1796875" style="298"/>
    <col min="14" max="14" width="21.7265625" style="298" customWidth="1"/>
    <col min="15" max="16384" width="9.1796875" style="298"/>
  </cols>
  <sheetData>
    <row r="2" spans="2:19" x14ac:dyDescent="0.25">
      <c r="B2" s="96"/>
      <c r="C2" s="96"/>
      <c r="D2" s="96"/>
      <c r="E2" s="96"/>
      <c r="F2" s="96"/>
      <c r="G2" s="96"/>
      <c r="H2" s="96"/>
      <c r="I2" s="96"/>
      <c r="J2" s="96"/>
      <c r="K2" s="96"/>
      <c r="L2" s="96"/>
      <c r="M2" s="96"/>
    </row>
    <row r="3" spans="2:19" x14ac:dyDescent="0.25">
      <c r="B3" s="96"/>
      <c r="C3" s="96"/>
      <c r="D3" s="96"/>
      <c r="E3" s="96"/>
      <c r="F3" s="96"/>
      <c r="G3" s="96"/>
      <c r="H3" s="96"/>
      <c r="I3" s="96"/>
      <c r="J3" s="96"/>
      <c r="K3" s="96"/>
      <c r="L3" s="96"/>
      <c r="M3" s="96"/>
    </row>
    <row r="4" spans="2:19" ht="12.75" customHeight="1" x14ac:dyDescent="0.25">
      <c r="B4" s="1549" t="str">
        <f>UPPER(SchoolName)</f>
        <v>KIWI PARK SCHOOL</v>
      </c>
      <c r="C4" s="1549"/>
      <c r="D4" s="1549"/>
      <c r="E4" s="1549"/>
      <c r="F4" s="1549"/>
      <c r="G4" s="1549"/>
      <c r="H4" s="1549"/>
      <c r="I4" s="1549"/>
      <c r="J4" s="1549"/>
      <c r="K4" s="1549"/>
      <c r="L4" s="1549"/>
      <c r="M4" s="1549"/>
    </row>
    <row r="5" spans="2:19" ht="12.75" customHeight="1" x14ac:dyDescent="0.25">
      <c r="B5" s="1549"/>
      <c r="C5" s="1549"/>
      <c r="D5" s="1549"/>
      <c r="E5" s="1549"/>
      <c r="F5" s="1549"/>
      <c r="G5" s="1549"/>
      <c r="H5" s="1549"/>
      <c r="I5" s="1549"/>
      <c r="J5" s="1549"/>
      <c r="K5" s="1549"/>
      <c r="L5" s="1549"/>
      <c r="M5" s="1549"/>
    </row>
    <row r="6" spans="2:19" ht="12.75" customHeight="1" x14ac:dyDescent="0.25">
      <c r="B6" s="1549"/>
      <c r="C6" s="1549"/>
      <c r="D6" s="1549"/>
      <c r="E6" s="1549"/>
      <c r="F6" s="1549"/>
      <c r="G6" s="1549"/>
      <c r="H6" s="1549"/>
      <c r="I6" s="1549"/>
      <c r="J6" s="1549"/>
      <c r="K6" s="1549"/>
      <c r="L6" s="1549"/>
      <c r="M6" s="1549"/>
    </row>
    <row r="7" spans="2:19" ht="32.5" x14ac:dyDescent="0.25">
      <c r="B7" s="855"/>
      <c r="C7" s="855"/>
      <c r="D7" s="855"/>
      <c r="E7" s="855"/>
      <c r="F7" s="855"/>
      <c r="G7" s="855"/>
      <c r="H7" s="855"/>
      <c r="I7" s="855"/>
      <c r="J7" s="855"/>
      <c r="K7" s="855"/>
      <c r="L7" s="96"/>
      <c r="M7" s="96"/>
    </row>
    <row r="8" spans="2:19" x14ac:dyDescent="0.25">
      <c r="B8" s="96"/>
      <c r="C8" s="96"/>
      <c r="D8" s="96"/>
      <c r="E8" s="96"/>
      <c r="F8" s="96"/>
      <c r="G8" s="96"/>
      <c r="H8" s="96"/>
      <c r="I8" s="96"/>
      <c r="J8" s="96"/>
      <c r="K8" s="96"/>
      <c r="L8" s="96"/>
      <c r="M8" s="96"/>
      <c r="N8" s="1571" t="s">
        <v>416</v>
      </c>
      <c r="O8" s="1572"/>
      <c r="P8" s="1572"/>
      <c r="Q8" s="1572"/>
      <c r="R8" s="1572"/>
      <c r="S8" s="1573"/>
    </row>
    <row r="9" spans="2:19" x14ac:dyDescent="0.25">
      <c r="B9" s="96"/>
      <c r="C9" s="96"/>
      <c r="D9" s="96"/>
      <c r="E9" s="96"/>
      <c r="F9" s="96"/>
      <c r="G9" s="96"/>
      <c r="H9" s="96"/>
      <c r="I9" s="96"/>
      <c r="J9" s="96"/>
      <c r="K9" s="96"/>
      <c r="L9" s="96"/>
      <c r="M9" s="96"/>
      <c r="N9" s="1574"/>
      <c r="O9" s="1575"/>
      <c r="P9" s="1575"/>
      <c r="Q9" s="1575"/>
      <c r="R9" s="1575"/>
      <c r="S9" s="1576"/>
    </row>
    <row r="10" spans="2:19" x14ac:dyDescent="0.25">
      <c r="B10" s="96"/>
      <c r="C10" s="96"/>
      <c r="D10" s="96"/>
      <c r="E10" s="96"/>
      <c r="F10" s="96"/>
      <c r="G10" s="96"/>
      <c r="H10" s="96"/>
      <c r="I10" s="96"/>
      <c r="J10" s="96"/>
      <c r="K10" s="96"/>
      <c r="L10" s="96"/>
      <c r="M10" s="96"/>
    </row>
    <row r="11" spans="2:19" ht="12.75" customHeight="1" x14ac:dyDescent="0.25">
      <c r="B11" s="1561" t="s">
        <v>417</v>
      </c>
      <c r="C11" s="1561"/>
      <c r="D11" s="1561"/>
      <c r="E11" s="1561"/>
      <c r="F11" s="1561"/>
      <c r="G11" s="1561"/>
      <c r="H11" s="1561"/>
      <c r="I11" s="1561"/>
      <c r="J11" s="1561"/>
      <c r="K11" s="1561"/>
      <c r="L11" s="1561"/>
      <c r="M11" s="1561"/>
    </row>
    <row r="12" spans="2:19" ht="12.75" customHeight="1" x14ac:dyDescent="0.25">
      <c r="B12" s="1561"/>
      <c r="C12" s="1561"/>
      <c r="D12" s="1561"/>
      <c r="E12" s="1561"/>
      <c r="F12" s="1561"/>
      <c r="G12" s="1561"/>
      <c r="H12" s="1561"/>
      <c r="I12" s="1561"/>
      <c r="J12" s="1561"/>
      <c r="K12" s="1561"/>
      <c r="L12" s="1561"/>
      <c r="M12" s="1561"/>
    </row>
    <row r="13" spans="2:19" ht="12.75" customHeight="1" x14ac:dyDescent="0.25">
      <c r="B13" s="1569" t="str">
        <f>"FOR THE YEAR ENDED 31 DECEMBER "&amp;FY</f>
        <v>FOR THE YEAR ENDED 31 DECEMBER 2026</v>
      </c>
      <c r="C13" s="1569"/>
      <c r="D13" s="1569"/>
      <c r="E13" s="1569"/>
      <c r="F13" s="1569"/>
      <c r="G13" s="1569"/>
      <c r="H13" s="1569"/>
      <c r="I13" s="1569"/>
      <c r="J13" s="1569"/>
      <c r="K13" s="1569"/>
      <c r="L13" s="1570"/>
      <c r="M13" s="1570"/>
    </row>
    <row r="14" spans="2:19" ht="12.75" customHeight="1" x14ac:dyDescent="0.25">
      <c r="B14" s="1569"/>
      <c r="C14" s="1569"/>
      <c r="D14" s="1569"/>
      <c r="E14" s="1569"/>
      <c r="F14" s="1569"/>
      <c r="G14" s="1569"/>
      <c r="H14" s="1569"/>
      <c r="I14" s="1569"/>
      <c r="J14" s="1569"/>
      <c r="K14" s="1569"/>
      <c r="L14" s="1570"/>
      <c r="M14" s="1570"/>
    </row>
    <row r="15" spans="2:19" ht="13" customHeight="1" x14ac:dyDescent="0.25">
      <c r="B15" s="1569"/>
      <c r="C15" s="1569"/>
      <c r="D15" s="1569"/>
      <c r="E15" s="1569"/>
      <c r="F15" s="1569"/>
      <c r="G15" s="1569"/>
      <c r="H15" s="1569"/>
      <c r="I15" s="1569"/>
      <c r="J15" s="1569"/>
      <c r="K15" s="1569"/>
      <c r="L15" s="1570"/>
      <c r="M15" s="1570"/>
    </row>
    <row r="16" spans="2:19" ht="13" customHeight="1" x14ac:dyDescent="0.25">
      <c r="B16" s="1569"/>
      <c r="C16" s="1569"/>
      <c r="D16" s="1569"/>
      <c r="E16" s="1569"/>
      <c r="F16" s="1569"/>
      <c r="G16" s="1569"/>
      <c r="H16" s="1569"/>
      <c r="I16" s="1569"/>
      <c r="J16" s="1569"/>
      <c r="K16" s="1569"/>
      <c r="L16" s="1570"/>
      <c r="M16" s="1570"/>
    </row>
    <row r="17" spans="2:14" ht="13" x14ac:dyDescent="0.3">
      <c r="B17" s="96"/>
      <c r="C17" s="533" t="s">
        <v>418</v>
      </c>
      <c r="D17" s="96"/>
      <c r="F17" s="96"/>
      <c r="G17" s="96"/>
      <c r="H17" s="96"/>
      <c r="I17" s="96"/>
      <c r="J17" s="96"/>
      <c r="K17" s="96"/>
      <c r="L17" s="96"/>
      <c r="M17" s="96"/>
    </row>
    <row r="18" spans="2:14" ht="13" x14ac:dyDescent="0.3">
      <c r="B18" s="96"/>
      <c r="C18" s="533"/>
      <c r="D18" s="96"/>
      <c r="F18" s="96"/>
      <c r="G18" s="96"/>
      <c r="H18" s="96"/>
      <c r="I18" s="96"/>
      <c r="J18" s="96"/>
      <c r="K18" s="96"/>
      <c r="L18" s="96"/>
      <c r="M18" s="96"/>
    </row>
    <row r="19" spans="2:14" x14ac:dyDescent="0.25">
      <c r="B19" s="96"/>
      <c r="C19" s="30"/>
      <c r="D19" s="30"/>
      <c r="E19" s="30"/>
      <c r="F19" s="30"/>
      <c r="G19" s="30"/>
      <c r="H19" s="96"/>
      <c r="I19" s="96"/>
      <c r="J19" s="96"/>
      <c r="K19" s="96"/>
      <c r="L19" s="96"/>
      <c r="M19" s="96"/>
    </row>
    <row r="20" spans="2:14" ht="14" x14ac:dyDescent="0.3">
      <c r="B20" s="96"/>
      <c r="C20" s="529" t="s">
        <v>419</v>
      </c>
      <c r="D20" s="101"/>
      <c r="E20" s="1142">
        <v>9999</v>
      </c>
      <c r="F20" s="30"/>
      <c r="G20" s="30"/>
      <c r="H20" s="96"/>
      <c r="I20" s="96"/>
      <c r="J20" s="96"/>
      <c r="K20" s="96"/>
      <c r="L20" s="96"/>
      <c r="M20" s="96"/>
      <c r="N20" s="1336" t="s">
        <v>420</v>
      </c>
    </row>
    <row r="21" spans="2:14" ht="14" x14ac:dyDescent="0.3">
      <c r="B21" s="96"/>
      <c r="C21" s="530"/>
      <c r="D21" s="101"/>
      <c r="E21" s="101"/>
      <c r="F21" s="30"/>
      <c r="G21" s="30"/>
      <c r="H21" s="96"/>
      <c r="I21" s="96"/>
      <c r="J21" s="96"/>
      <c r="K21" s="96"/>
      <c r="L21" s="96"/>
      <c r="M21" s="96"/>
    </row>
    <row r="22" spans="2:14" ht="14" x14ac:dyDescent="0.3">
      <c r="B22" s="96"/>
      <c r="C22" s="530" t="s">
        <v>421</v>
      </c>
      <c r="D22" s="101"/>
      <c r="E22" s="101"/>
      <c r="F22" s="30"/>
      <c r="G22" s="30"/>
      <c r="H22" s="96"/>
      <c r="I22" s="96"/>
      <c r="J22" s="96"/>
      <c r="K22" s="96"/>
      <c r="L22" s="96"/>
      <c r="M22" s="96"/>
    </row>
    <row r="23" spans="2:14" ht="14" x14ac:dyDescent="0.3">
      <c r="B23" s="96"/>
      <c r="C23" s="530"/>
      <c r="D23" s="101"/>
      <c r="E23" s="101"/>
      <c r="F23" s="30"/>
      <c r="G23" s="30"/>
      <c r="H23" s="96"/>
      <c r="I23" s="96"/>
      <c r="J23" s="96"/>
      <c r="K23" s="96"/>
      <c r="L23" s="96"/>
      <c r="M23" s="96"/>
    </row>
    <row r="24" spans="2:14" ht="14" x14ac:dyDescent="0.3">
      <c r="B24" s="96"/>
      <c r="C24" s="529" t="s">
        <v>422</v>
      </c>
      <c r="D24" s="101"/>
      <c r="E24" s="101"/>
      <c r="F24" s="30"/>
      <c r="G24" s="30"/>
      <c r="H24" s="96"/>
      <c r="I24" s="96"/>
      <c r="J24" s="96"/>
      <c r="K24" s="96"/>
      <c r="L24" s="96"/>
      <c r="M24" s="96"/>
    </row>
    <row r="25" spans="2:14" x14ac:dyDescent="0.25">
      <c r="B25" s="96"/>
      <c r="C25" s="531"/>
      <c r="D25" s="101"/>
      <c r="E25" s="101"/>
      <c r="F25" s="30"/>
      <c r="G25" s="30"/>
      <c r="H25" s="96"/>
      <c r="I25" s="96"/>
      <c r="J25" s="96"/>
      <c r="K25" s="96"/>
      <c r="L25" s="96"/>
      <c r="M25" s="96"/>
    </row>
    <row r="26" spans="2:14" ht="14" x14ac:dyDescent="0.3">
      <c r="B26" s="96"/>
      <c r="C26" s="530" t="s">
        <v>423</v>
      </c>
      <c r="D26" s="101"/>
      <c r="E26" s="101"/>
      <c r="F26" s="30"/>
      <c r="G26" s="30"/>
      <c r="H26" s="96"/>
      <c r="I26" s="96"/>
      <c r="J26" s="96"/>
      <c r="K26" s="96"/>
      <c r="L26" s="96"/>
      <c r="M26" s="96"/>
    </row>
    <row r="27" spans="2:14" x14ac:dyDescent="0.25">
      <c r="B27" s="96"/>
      <c r="C27" s="531"/>
      <c r="D27" s="101"/>
      <c r="E27" s="101"/>
      <c r="F27" s="30"/>
      <c r="G27" s="30"/>
      <c r="H27" s="96"/>
      <c r="I27" s="96"/>
      <c r="J27" s="96"/>
      <c r="K27" s="96"/>
      <c r="L27" s="96"/>
      <c r="M27" s="96"/>
    </row>
    <row r="28" spans="2:14" ht="14" x14ac:dyDescent="0.3">
      <c r="B28" s="96"/>
      <c r="C28" s="529" t="s">
        <v>424</v>
      </c>
      <c r="D28" s="101"/>
      <c r="E28" s="101"/>
      <c r="F28" s="299"/>
      <c r="G28" s="299"/>
      <c r="H28" s="96"/>
      <c r="I28" s="96"/>
      <c r="J28" s="96"/>
      <c r="K28" s="96"/>
      <c r="L28" s="96"/>
      <c r="M28" s="96"/>
    </row>
    <row r="29" spans="2:14" x14ac:dyDescent="0.25">
      <c r="B29" s="96"/>
      <c r="C29" s="531"/>
      <c r="D29" s="101"/>
      <c r="E29" s="101"/>
      <c r="F29" s="299"/>
      <c r="G29" s="299"/>
      <c r="H29" s="96"/>
      <c r="I29" s="96"/>
      <c r="J29" s="96"/>
      <c r="K29" s="96"/>
      <c r="L29" s="96"/>
      <c r="M29" s="96"/>
    </row>
    <row r="30" spans="2:14" ht="14" x14ac:dyDescent="0.3">
      <c r="B30" s="96"/>
      <c r="C30" s="529" t="s">
        <v>425</v>
      </c>
      <c r="D30" s="101"/>
      <c r="E30" s="101"/>
      <c r="F30" s="299"/>
      <c r="G30" s="299"/>
      <c r="H30" s="96"/>
      <c r="I30" s="96"/>
      <c r="J30" s="96"/>
      <c r="K30" s="96"/>
      <c r="L30" s="96"/>
      <c r="M30" s="96"/>
    </row>
    <row r="31" spans="2:14" x14ac:dyDescent="0.25">
      <c r="B31" s="96"/>
      <c r="C31" s="101"/>
      <c r="D31" s="101"/>
      <c r="E31" s="101"/>
      <c r="F31" s="299"/>
      <c r="G31" s="299"/>
      <c r="H31" s="96"/>
      <c r="I31" s="96"/>
      <c r="J31" s="96"/>
      <c r="K31" s="96"/>
      <c r="L31" s="96"/>
      <c r="M31" s="96"/>
    </row>
    <row r="32" spans="2:14" ht="14" x14ac:dyDescent="0.3">
      <c r="B32" s="96"/>
      <c r="C32" s="530" t="s">
        <v>426</v>
      </c>
      <c r="D32" s="101"/>
      <c r="E32" s="101"/>
      <c r="F32" s="299"/>
      <c r="G32" s="299"/>
      <c r="H32" s="96"/>
      <c r="I32" s="96"/>
      <c r="J32" s="96"/>
      <c r="K32" s="96"/>
      <c r="L32" s="96"/>
      <c r="M32" s="96"/>
    </row>
    <row r="33" spans="2:20" x14ac:dyDescent="0.25">
      <c r="B33" s="96"/>
      <c r="C33" s="101"/>
      <c r="D33" s="101"/>
      <c r="E33" s="101"/>
      <c r="F33" s="299"/>
      <c r="G33" s="299"/>
      <c r="H33" s="96"/>
      <c r="I33" s="96"/>
      <c r="J33" s="96"/>
      <c r="K33" s="96"/>
      <c r="L33" s="96"/>
      <c r="M33" s="96"/>
    </row>
    <row r="34" spans="2:20" ht="14" x14ac:dyDescent="0.3">
      <c r="B34" s="96"/>
      <c r="C34" s="530" t="s">
        <v>427</v>
      </c>
      <c r="D34" s="532"/>
      <c r="E34" s="532"/>
      <c r="F34" s="299"/>
      <c r="G34" s="299"/>
      <c r="H34" s="96"/>
      <c r="I34" s="96"/>
      <c r="J34" s="96"/>
      <c r="K34" s="96"/>
      <c r="L34" s="96"/>
      <c r="M34" s="96"/>
      <c r="N34" s="300" t="s">
        <v>428</v>
      </c>
      <c r="O34" s="1073"/>
      <c r="P34" s="1073"/>
      <c r="Q34" s="1073"/>
      <c r="R34" s="1073"/>
      <c r="S34" s="1074"/>
    </row>
    <row r="35" spans="2:20" ht="14" x14ac:dyDescent="0.3">
      <c r="C35" s="530"/>
      <c r="D35" s="532"/>
      <c r="E35" s="532"/>
      <c r="F35" s="299"/>
      <c r="G35" s="299"/>
    </row>
    <row r="36" spans="2:20" ht="15" customHeight="1" x14ac:dyDescent="0.3">
      <c r="B36" s="297"/>
      <c r="C36" s="530" t="s">
        <v>429</v>
      </c>
      <c r="D36" s="530"/>
      <c r="E36" s="530" t="s">
        <v>430</v>
      </c>
      <c r="F36" s="530"/>
      <c r="G36" s="299"/>
      <c r="H36" s="530" t="s">
        <v>431</v>
      </c>
      <c r="I36" s="733"/>
      <c r="J36" s="733" t="s">
        <v>432</v>
      </c>
      <c r="K36" s="734"/>
      <c r="M36" s="297"/>
      <c r="N36" s="1562" t="s">
        <v>433</v>
      </c>
      <c r="O36" s="1563"/>
      <c r="P36" s="1563"/>
      <c r="Q36" s="1563"/>
      <c r="R36" s="1563"/>
      <c r="S36" s="1563"/>
      <c r="T36" s="1564"/>
    </row>
    <row r="37" spans="2:20" ht="14" x14ac:dyDescent="0.3">
      <c r="C37" s="532"/>
      <c r="D37" s="532"/>
      <c r="E37" s="532" t="s">
        <v>434</v>
      </c>
      <c r="F37" s="299"/>
      <c r="G37" s="299"/>
      <c r="N37" s="1565"/>
      <c r="O37" s="1521"/>
      <c r="P37" s="1521"/>
      <c r="Q37" s="1521"/>
      <c r="R37" s="1521"/>
      <c r="S37" s="1521"/>
      <c r="T37" s="1522"/>
    </row>
    <row r="38" spans="2:20" ht="14" x14ac:dyDescent="0.3">
      <c r="C38" s="532"/>
      <c r="D38" s="532"/>
      <c r="E38" s="532" t="s">
        <v>435</v>
      </c>
      <c r="F38" s="299"/>
      <c r="G38" s="299"/>
      <c r="N38" s="1565"/>
      <c r="O38" s="1521"/>
      <c r="P38" s="1521"/>
      <c r="Q38" s="1521"/>
      <c r="R38" s="1521"/>
      <c r="S38" s="1521"/>
      <c r="T38" s="1522"/>
    </row>
    <row r="39" spans="2:20" ht="14" x14ac:dyDescent="0.3">
      <c r="C39" s="532"/>
      <c r="D39" s="532"/>
      <c r="E39" s="532" t="s">
        <v>436</v>
      </c>
      <c r="F39" s="299"/>
      <c r="G39" s="299"/>
      <c r="N39" s="1565"/>
      <c r="O39" s="1521"/>
      <c r="P39" s="1521"/>
      <c r="Q39" s="1521"/>
      <c r="R39" s="1521"/>
      <c r="S39" s="1521"/>
      <c r="T39" s="1522"/>
    </row>
    <row r="40" spans="2:20" ht="14" x14ac:dyDescent="0.3">
      <c r="C40" s="532"/>
      <c r="D40" s="532"/>
      <c r="E40" s="532" t="s">
        <v>436</v>
      </c>
      <c r="F40" s="299"/>
      <c r="G40" s="299"/>
      <c r="N40" s="1566"/>
      <c r="O40" s="1567"/>
      <c r="P40" s="1567"/>
      <c r="Q40" s="1567"/>
      <c r="R40" s="1567"/>
      <c r="S40" s="1567"/>
      <c r="T40" s="1568"/>
    </row>
    <row r="41" spans="2:20" ht="14" x14ac:dyDescent="0.3">
      <c r="C41" s="532"/>
      <c r="D41" s="532"/>
      <c r="E41" s="532" t="s">
        <v>436</v>
      </c>
      <c r="F41" s="299"/>
      <c r="G41" s="299"/>
    </row>
    <row r="42" spans="2:20" ht="14" x14ac:dyDescent="0.3">
      <c r="C42" s="532"/>
      <c r="D42" s="532"/>
      <c r="E42" s="532" t="s">
        <v>436</v>
      </c>
      <c r="F42" s="299"/>
      <c r="G42" s="299"/>
    </row>
    <row r="43" spans="2:20" ht="14" x14ac:dyDescent="0.3">
      <c r="C43" s="532"/>
      <c r="D43" s="532"/>
      <c r="E43" s="532" t="s">
        <v>436</v>
      </c>
      <c r="F43" s="299"/>
      <c r="G43" s="299"/>
    </row>
    <row r="44" spans="2:20" ht="14" x14ac:dyDescent="0.3">
      <c r="C44" s="532"/>
      <c r="D44" s="532"/>
      <c r="E44" s="532" t="s">
        <v>436</v>
      </c>
      <c r="F44" s="299"/>
      <c r="G44" s="299"/>
    </row>
    <row r="45" spans="2:20" ht="14" x14ac:dyDescent="0.3">
      <c r="C45" s="532"/>
      <c r="D45" s="532"/>
      <c r="E45" s="532" t="s">
        <v>437</v>
      </c>
      <c r="F45" s="299"/>
      <c r="G45" s="299"/>
    </row>
    <row r="46" spans="2:20" ht="14" x14ac:dyDescent="0.3">
      <c r="C46" s="532"/>
      <c r="D46" s="532"/>
      <c r="E46" s="532"/>
      <c r="F46" s="299"/>
      <c r="G46" s="299"/>
    </row>
    <row r="47" spans="2:20" ht="14" x14ac:dyDescent="0.3">
      <c r="D47" s="532"/>
      <c r="E47" s="532"/>
      <c r="F47" s="299"/>
      <c r="G47" s="299"/>
    </row>
    <row r="48" spans="2:20" ht="14" x14ac:dyDescent="0.3">
      <c r="C48" s="532"/>
      <c r="D48" s="532"/>
      <c r="E48" s="532"/>
      <c r="F48" s="299"/>
      <c r="G48" s="299"/>
    </row>
    <row r="49" spans="3:7" ht="14" x14ac:dyDescent="0.3">
      <c r="C49" s="530"/>
      <c r="D49" s="532"/>
      <c r="E49" s="532"/>
      <c r="F49" s="299"/>
      <c r="G49" s="299"/>
    </row>
  </sheetData>
  <mergeCells count="6">
    <mergeCell ref="B4:M6"/>
    <mergeCell ref="B11:M12"/>
    <mergeCell ref="N36:T40"/>
    <mergeCell ref="B13:K16"/>
    <mergeCell ref="L13:M16"/>
    <mergeCell ref="N8:S9"/>
  </mergeCells>
  <pageMargins left="0.39370078740157483" right="0.39370078740157483" top="0.74803149606299213" bottom="0.74803149606299213" header="0.31496062992125984" footer="0.31496062992125984"/>
  <pageSetup paperSize="9" scale="78" orientation="portrait" r:id="rId1"/>
  <headerFooter>
    <oddHeader>&amp;C&amp;"Calibri"&amp;10&amp;K000000 [UNCLASSIFIED]&amp;1#_x000D_</oddHeader>
    <oddFooter>&amp;C_x000D_&amp;1#&amp;"Calibri"&amp;10&amp;K000000 [UNCLASSIFIED]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rgb="FFFF0000"/>
  </sheetPr>
  <dimension ref="B2:X35"/>
  <sheetViews>
    <sheetView zoomScale="90" zoomScaleNormal="90" workbookViewId="0"/>
  </sheetViews>
  <sheetFormatPr defaultColWidth="9.1796875" defaultRowHeight="12.5" x14ac:dyDescent="0.25"/>
  <cols>
    <col min="1" max="1" width="2.453125" style="299" customWidth="1"/>
    <col min="2" max="2" width="15.453125" style="299" customWidth="1"/>
    <col min="3" max="3" width="68.54296875" style="299" customWidth="1"/>
    <col min="4" max="16384" width="9.1796875" style="299"/>
  </cols>
  <sheetData>
    <row r="2" spans="2:5" x14ac:dyDescent="0.25">
      <c r="B2" s="30"/>
      <c r="C2" s="30"/>
      <c r="D2" s="30"/>
      <c r="E2" s="30"/>
    </row>
    <row r="3" spans="2:5" x14ac:dyDescent="0.25">
      <c r="B3" s="30"/>
      <c r="C3" s="30"/>
      <c r="D3" s="30"/>
      <c r="E3" s="30"/>
    </row>
    <row r="4" spans="2:5" ht="30" customHeight="1" x14ac:dyDescent="0.25">
      <c r="B4" s="735"/>
      <c r="C4" s="855" t="str">
        <f>UPPER(SchoolName)</f>
        <v>KIWI PARK SCHOOL</v>
      </c>
      <c r="D4" s="735"/>
      <c r="E4" s="735"/>
    </row>
    <row r="5" spans="2:5" ht="12.75" customHeight="1" x14ac:dyDescent="0.25">
      <c r="B5" s="735"/>
      <c r="C5" s="735"/>
      <c r="D5" s="735"/>
      <c r="E5" s="735"/>
    </row>
    <row r="6" spans="2:5" ht="12.75" customHeight="1" x14ac:dyDescent="0.25">
      <c r="B6" s="735"/>
      <c r="C6" s="735"/>
      <c r="D6" s="735"/>
      <c r="E6" s="735"/>
    </row>
    <row r="7" spans="2:5" x14ac:dyDescent="0.25">
      <c r="B7" s="30"/>
      <c r="C7" s="30"/>
      <c r="D7" s="30"/>
      <c r="E7" s="30"/>
    </row>
    <row r="8" spans="2:5" x14ac:dyDescent="0.25">
      <c r="B8" s="30"/>
      <c r="C8" s="30"/>
      <c r="D8" s="30"/>
      <c r="E8" s="30"/>
    </row>
    <row r="9" spans="2:5" ht="17.5" x14ac:dyDescent="0.25">
      <c r="B9" s="736"/>
      <c r="C9" s="1120" t="str">
        <f>"Consolidated Annual Financial Statements - For the year ended 31 December "&amp;FY</f>
        <v>Consolidated Annual Financial Statements - For the year ended 31 December 2026</v>
      </c>
      <c r="D9" s="736"/>
      <c r="E9" s="736"/>
    </row>
    <row r="10" spans="2:5" x14ac:dyDescent="0.25">
      <c r="B10" s="30"/>
      <c r="C10" s="30"/>
      <c r="D10" s="30"/>
      <c r="E10" s="30"/>
    </row>
    <row r="11" spans="2:5" x14ac:dyDescent="0.25">
      <c r="B11" s="30"/>
      <c r="C11" s="30"/>
      <c r="D11" s="30"/>
      <c r="E11" s="30"/>
    </row>
    <row r="12" spans="2:5" x14ac:dyDescent="0.25">
      <c r="B12" s="30"/>
      <c r="C12" s="30"/>
      <c r="D12" s="30"/>
      <c r="E12" s="30"/>
    </row>
    <row r="13" spans="2:5" x14ac:dyDescent="0.25">
      <c r="B13" s="30"/>
      <c r="C13" s="30"/>
      <c r="D13" s="30"/>
      <c r="E13" s="30"/>
    </row>
    <row r="14" spans="2:5" ht="12.75" customHeight="1" x14ac:dyDescent="0.25">
      <c r="B14" s="737"/>
      <c r="C14" s="737" t="s">
        <v>438</v>
      </c>
      <c r="D14" s="737"/>
      <c r="E14" s="737"/>
    </row>
    <row r="15" spans="2:5" ht="12.75" customHeight="1" x14ac:dyDescent="0.25">
      <c r="B15" s="737"/>
      <c r="C15" s="737"/>
      <c r="D15" s="737"/>
      <c r="E15" s="737"/>
    </row>
    <row r="16" spans="2:5" ht="12.75" customHeight="1" x14ac:dyDescent="0.25">
      <c r="B16" s="737"/>
      <c r="C16" s="737"/>
      <c r="D16" s="737"/>
      <c r="E16" s="737"/>
    </row>
    <row r="17" spans="2:24" ht="12.75" customHeight="1" x14ac:dyDescent="0.25">
      <c r="B17" s="364"/>
      <c r="C17" s="364"/>
      <c r="D17" s="364"/>
      <c r="E17" s="364"/>
      <c r="F17" s="364"/>
      <c r="G17" s="364"/>
      <c r="H17" s="364"/>
      <c r="I17" s="364"/>
      <c r="J17" s="30"/>
      <c r="K17" s="30"/>
    </row>
    <row r="18" spans="2:24" ht="12.75" customHeight="1" x14ac:dyDescent="0.25">
      <c r="B18" s="364"/>
      <c r="C18" s="364"/>
      <c r="D18" s="364"/>
      <c r="E18" s="364"/>
      <c r="F18" s="364"/>
      <c r="G18" s="364"/>
      <c r="H18" s="364"/>
      <c r="I18" s="364"/>
      <c r="J18" s="30"/>
      <c r="K18" s="30"/>
    </row>
    <row r="19" spans="2:24" ht="12.75" customHeight="1" x14ac:dyDescent="0.25">
      <c r="B19" s="301"/>
      <c r="C19" s="301"/>
      <c r="D19" s="301"/>
      <c r="E19" s="301"/>
      <c r="F19" s="301"/>
      <c r="G19" s="301"/>
      <c r="H19" s="301"/>
      <c r="I19" s="301"/>
      <c r="S19" s="1550"/>
      <c r="T19" s="1550"/>
      <c r="U19" s="1550"/>
      <c r="V19" s="1550"/>
      <c r="W19" s="1550"/>
      <c r="X19" s="1550"/>
    </row>
    <row r="20" spans="2:24" ht="20.25" customHeight="1" x14ac:dyDescent="0.25">
      <c r="B20" s="303" t="s">
        <v>399</v>
      </c>
      <c r="C20" s="1121" t="s">
        <v>439</v>
      </c>
      <c r="D20" s="302"/>
      <c r="E20" s="302"/>
      <c r="F20" s="302"/>
      <c r="G20" s="302"/>
      <c r="H20" s="302"/>
      <c r="I20" s="302"/>
      <c r="L20" s="1324" t="s">
        <v>401</v>
      </c>
      <c r="M20" s="1325"/>
      <c r="N20" s="1325"/>
      <c r="O20" s="1325"/>
      <c r="P20" s="1325"/>
      <c r="Q20" s="1325"/>
      <c r="R20" s="1326"/>
      <c r="S20" s="1550"/>
      <c r="T20" s="1550"/>
      <c r="U20" s="1550"/>
      <c r="V20" s="1550"/>
      <c r="W20" s="1550"/>
      <c r="X20" s="1550"/>
    </row>
    <row r="21" spans="2:24" ht="12.75" customHeight="1" x14ac:dyDescent="0.35">
      <c r="B21" s="304"/>
      <c r="C21" s="738"/>
      <c r="D21" s="304"/>
      <c r="E21" s="304"/>
      <c r="F21" s="304"/>
      <c r="G21" s="304"/>
      <c r="H21" s="304"/>
      <c r="I21" s="304"/>
      <c r="L21" s="1329" t="s">
        <v>402</v>
      </c>
      <c r="M21" s="1327"/>
      <c r="N21" s="1327"/>
      <c r="O21" s="1327"/>
      <c r="P21" s="1327"/>
      <c r="Q21" s="1327"/>
      <c r="R21" s="1328"/>
      <c r="S21" s="1550"/>
      <c r="T21" s="1550"/>
      <c r="U21" s="1550"/>
      <c r="V21" s="1550"/>
      <c r="W21" s="1550"/>
      <c r="X21" s="1550"/>
    </row>
    <row r="22" spans="2:24" ht="15.5" x14ac:dyDescent="0.35">
      <c r="B22" s="396">
        <v>1</v>
      </c>
      <c r="C22" s="731" t="s">
        <v>8</v>
      </c>
      <c r="D22" s="732"/>
      <c r="E22" s="732"/>
      <c r="F22" s="732"/>
      <c r="G22" s="732"/>
      <c r="H22" s="732"/>
      <c r="I22" s="732"/>
      <c r="S22" s="1550"/>
      <c r="T22" s="1550"/>
      <c r="U22" s="1550"/>
      <c r="V22" s="1550"/>
      <c r="W22" s="1550"/>
      <c r="X22" s="1550"/>
    </row>
    <row r="23" spans="2:24" ht="15.65" customHeight="1" x14ac:dyDescent="0.35">
      <c r="B23" s="397"/>
      <c r="C23" s="731"/>
      <c r="D23" s="732"/>
      <c r="E23" s="732"/>
      <c r="F23" s="732"/>
      <c r="G23" s="732"/>
      <c r="H23" s="732"/>
      <c r="I23" s="732"/>
      <c r="L23" s="1578" t="s">
        <v>440</v>
      </c>
      <c r="M23" s="1579"/>
      <c r="N23" s="1579"/>
      <c r="O23" s="1579"/>
      <c r="P23" s="1579"/>
      <c r="Q23" s="1579"/>
      <c r="R23" s="1580"/>
      <c r="S23" s="1550"/>
      <c r="T23" s="1550"/>
      <c r="U23" s="1550"/>
      <c r="V23" s="1550"/>
      <c r="W23" s="1550"/>
      <c r="X23" s="1550"/>
    </row>
    <row r="24" spans="2:24" ht="15.5" x14ac:dyDescent="0.35">
      <c r="B24" s="396">
        <v>2</v>
      </c>
      <c r="C24" s="731" t="s">
        <v>9</v>
      </c>
      <c r="D24" s="732"/>
      <c r="E24" s="732"/>
      <c r="F24" s="732"/>
      <c r="G24" s="732"/>
      <c r="H24" s="732"/>
      <c r="I24" s="732"/>
      <c r="L24" s="1581"/>
      <c r="M24" s="1582"/>
      <c r="N24" s="1582"/>
      <c r="O24" s="1582"/>
      <c r="P24" s="1582"/>
      <c r="Q24" s="1582"/>
      <c r="R24" s="1583"/>
      <c r="S24" s="1550"/>
      <c r="T24" s="1550"/>
      <c r="U24" s="1550"/>
      <c r="V24" s="1550"/>
      <c r="W24" s="1550"/>
      <c r="X24" s="1550"/>
    </row>
    <row r="25" spans="2:24" ht="15.5" x14ac:dyDescent="0.35">
      <c r="B25" s="397"/>
      <c r="C25" s="731"/>
      <c r="D25" s="732"/>
      <c r="E25" s="732"/>
      <c r="F25" s="732"/>
      <c r="G25" s="732"/>
      <c r="H25" s="732"/>
      <c r="I25" s="732"/>
      <c r="L25" s="1303"/>
      <c r="M25" s="1304"/>
      <c r="N25" s="1304"/>
      <c r="O25" s="1304"/>
      <c r="P25" s="1304"/>
      <c r="Q25" s="1304"/>
      <c r="R25" s="1305"/>
      <c r="S25" s="1550"/>
      <c r="T25" s="1550"/>
      <c r="U25" s="1550"/>
      <c r="V25" s="1550"/>
      <c r="W25" s="1550"/>
      <c r="X25" s="1550"/>
    </row>
    <row r="26" spans="2:24" ht="15.65" customHeight="1" x14ac:dyDescent="0.35">
      <c r="B26" s="396">
        <v>3</v>
      </c>
      <c r="C26" s="731" t="s">
        <v>10</v>
      </c>
      <c r="D26" s="732"/>
      <c r="E26" s="732"/>
      <c r="F26" s="732"/>
      <c r="G26" s="732"/>
      <c r="H26" s="732"/>
      <c r="I26" s="732"/>
      <c r="L26" s="1584" t="s">
        <v>441</v>
      </c>
      <c r="M26" s="1556"/>
      <c r="N26" s="1556"/>
      <c r="O26" s="1556"/>
      <c r="P26" s="1556"/>
      <c r="Q26" s="1556"/>
      <c r="R26" s="1585"/>
      <c r="S26" s="1550"/>
      <c r="T26" s="1550"/>
      <c r="U26" s="1550"/>
      <c r="V26" s="1550"/>
      <c r="W26" s="1550"/>
      <c r="X26" s="1550"/>
    </row>
    <row r="27" spans="2:24" ht="15.5" x14ac:dyDescent="0.35">
      <c r="B27" s="397"/>
      <c r="C27" s="731"/>
      <c r="D27" s="732"/>
      <c r="E27" s="732"/>
      <c r="F27" s="732"/>
      <c r="G27" s="732"/>
      <c r="H27" s="732"/>
      <c r="I27" s="732"/>
      <c r="L27" s="1584"/>
      <c r="M27" s="1556"/>
      <c r="N27" s="1556"/>
      <c r="O27" s="1556"/>
      <c r="P27" s="1556"/>
      <c r="Q27" s="1556"/>
      <c r="R27" s="1585"/>
    </row>
    <row r="28" spans="2:24" ht="15.5" x14ac:dyDescent="0.35">
      <c r="B28" s="396">
        <v>4</v>
      </c>
      <c r="C28" s="731" t="s">
        <v>11</v>
      </c>
      <c r="D28" s="732"/>
      <c r="E28" s="732"/>
      <c r="F28" s="732"/>
      <c r="G28" s="732"/>
      <c r="H28" s="732"/>
      <c r="I28" s="732"/>
      <c r="L28" s="1586"/>
      <c r="M28" s="1587"/>
      <c r="N28" s="1587"/>
      <c r="O28" s="1587"/>
      <c r="P28" s="1587"/>
      <c r="Q28" s="1587"/>
      <c r="R28" s="1588"/>
    </row>
    <row r="29" spans="2:24" ht="15.5" x14ac:dyDescent="0.35">
      <c r="B29" s="397"/>
      <c r="C29" s="731"/>
      <c r="D29" s="732"/>
      <c r="E29" s="732"/>
      <c r="F29" s="732"/>
      <c r="G29" s="732"/>
      <c r="H29" s="732"/>
      <c r="I29" s="732"/>
    </row>
    <row r="30" spans="2:24" ht="15.5" x14ac:dyDescent="0.35">
      <c r="B30" s="396">
        <v>5</v>
      </c>
      <c r="C30" s="731" t="s">
        <v>12</v>
      </c>
      <c r="D30" s="732"/>
      <c r="E30" s="732"/>
      <c r="F30" s="732"/>
      <c r="G30" s="732"/>
      <c r="H30" s="732"/>
      <c r="I30" s="732"/>
    </row>
    <row r="31" spans="2:24" ht="15.5" x14ac:dyDescent="0.35">
      <c r="B31" s="397"/>
      <c r="C31" s="731"/>
      <c r="D31" s="732"/>
      <c r="E31" s="732"/>
      <c r="F31" s="732"/>
      <c r="G31" s="732"/>
      <c r="H31" s="732"/>
      <c r="I31" s="732"/>
    </row>
    <row r="32" spans="2:24" ht="15.5" x14ac:dyDescent="0.35">
      <c r="B32" s="396" t="s">
        <v>442</v>
      </c>
      <c r="C32" s="731" t="s">
        <v>443</v>
      </c>
      <c r="D32" s="731"/>
      <c r="E32" s="731"/>
      <c r="F32" s="731"/>
      <c r="G32" s="731"/>
      <c r="H32" s="731"/>
      <c r="I32" s="731"/>
    </row>
    <row r="33" spans="2:16" ht="15.5" x14ac:dyDescent="0.35">
      <c r="B33" s="396"/>
      <c r="C33" s="731"/>
      <c r="D33" s="731"/>
      <c r="E33" s="731"/>
      <c r="F33" s="731"/>
      <c r="G33" s="731"/>
      <c r="H33" s="731"/>
      <c r="I33" s="731"/>
    </row>
    <row r="34" spans="2:16" ht="15.5" x14ac:dyDescent="0.35">
      <c r="B34" s="1337" t="s">
        <v>444</v>
      </c>
      <c r="C34" s="731" t="s">
        <v>445</v>
      </c>
      <c r="D34" s="731"/>
      <c r="E34" s="731"/>
      <c r="F34" s="731"/>
      <c r="G34" s="731"/>
      <c r="H34" s="731"/>
      <c r="I34" s="731"/>
      <c r="L34" s="1577"/>
      <c r="M34" s="1577"/>
      <c r="N34" s="1577"/>
      <c r="O34" s="1577"/>
      <c r="P34" s="1577"/>
    </row>
    <row r="35" spans="2:16" ht="15.5" x14ac:dyDescent="0.35">
      <c r="B35" s="397"/>
      <c r="C35" s="731"/>
      <c r="D35" s="731"/>
      <c r="E35" s="731"/>
      <c r="F35" s="731"/>
      <c r="G35" s="731"/>
      <c r="H35" s="731"/>
      <c r="I35" s="731"/>
      <c r="J35" s="731"/>
      <c r="L35" s="1577"/>
      <c r="M35" s="1577"/>
      <c r="N35" s="1577"/>
      <c r="O35" s="1577"/>
      <c r="P35" s="1577"/>
    </row>
  </sheetData>
  <mergeCells count="4">
    <mergeCell ref="L34:P35"/>
    <mergeCell ref="L23:R24"/>
    <mergeCell ref="L26:R28"/>
    <mergeCell ref="S19:X26"/>
  </mergeCells>
  <hyperlinks>
    <hyperlink ref="B22" location="'Statement of Responsibility'!A1" display="'Statement of Responsibility'!A1" xr:uid="{00000000-0004-0000-0C00-000000000000}"/>
    <hyperlink ref="B24" location="'St of Comprehensive Rev. &amp; Exp.'!A1" display="'St of Comprehensive Rev. &amp; Exp.'!A1" xr:uid="{00000000-0004-0000-0C00-000001000000}"/>
    <hyperlink ref="B26" location="'St of Ch in net Assets &amp; Equity'!A1" display="'St of Ch in net Assets &amp; Equity'!A1" xr:uid="{00000000-0004-0000-0C00-000002000000}"/>
    <hyperlink ref="B28" location="'Statement of Financial Position'!A1" display="'Statement of Financial Position'!A1" xr:uid="{00000000-0004-0000-0C00-000003000000}"/>
    <hyperlink ref="B30" location="'Statement of Cash Flows'!A1" display="'Statement of Cash Flows'!A1" xr:uid="{00000000-0004-0000-0C00-000004000000}"/>
    <hyperlink ref="B32" location="'St of Accounting Policies'!A1" display=" 6 - 24" xr:uid="{00000000-0004-0000-0C00-000005000000}"/>
    <hyperlink ref="L21" r:id="rId1" display="https://www.education.govt.nz/education-professionals/schools-year-0-13/administration-and-management/school-planning-and-reporting-framework" xr:uid="{F10F3611-1B62-4F71-86FD-1804D61B03FE}"/>
  </hyperlinks>
  <pageMargins left="0.39370078740157483" right="0.39370078740157483" top="0.47244094488188981" bottom="0.74803149606299213" header="0.31496062992125984" footer="0.31496062992125984"/>
  <pageSetup paperSize="9" scale="93" orientation="portrait" r:id="rId2"/>
  <headerFooter>
    <oddHeader>&amp;C&amp;"Calibri"&amp;10&amp;K000000 [UNCLASSIFIED]&amp;1#_x000D_</oddHeader>
    <oddFooter>&amp;C_x000D_&amp;1#&amp;"Calibri"&amp;10&amp;K000000 [UNCLASSIFIED]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rgb="FFFF0000"/>
  </sheetPr>
  <dimension ref="A2:M36"/>
  <sheetViews>
    <sheetView zoomScale="90" zoomScaleNormal="90" workbookViewId="0"/>
  </sheetViews>
  <sheetFormatPr defaultColWidth="9.1796875" defaultRowHeight="12.5" x14ac:dyDescent="0.25"/>
  <cols>
    <col min="1" max="1" width="17.1796875" style="299" bestFit="1" customWidth="1"/>
    <col min="2" max="2" width="2.81640625" style="299" customWidth="1"/>
    <col min="3" max="13" width="10" style="299" customWidth="1"/>
    <col min="14" max="16384" width="9.1796875" style="299"/>
  </cols>
  <sheetData>
    <row r="2" spans="1:13" ht="23" x14ac:dyDescent="0.5">
      <c r="B2" s="306"/>
      <c r="C2" s="307" t="str">
        <f>SchoolName</f>
        <v>Kiwi Park School</v>
      </c>
      <c r="D2" s="308"/>
      <c r="E2" s="308"/>
      <c r="F2" s="308"/>
      <c r="G2" s="30"/>
      <c r="H2" s="30"/>
      <c r="I2" s="30"/>
      <c r="J2" s="30"/>
      <c r="K2" s="30"/>
    </row>
    <row r="3" spans="1:13" x14ac:dyDescent="0.25">
      <c r="B3" s="30"/>
      <c r="C3" s="30"/>
      <c r="D3" s="30"/>
      <c r="E3" s="30"/>
      <c r="F3" s="30"/>
      <c r="G3" s="30"/>
      <c r="H3" s="30"/>
      <c r="I3" s="30"/>
      <c r="J3" s="30"/>
      <c r="K3" s="30"/>
    </row>
    <row r="4" spans="1:13" ht="23" x14ac:dyDescent="0.5">
      <c r="A4" s="299" t="s">
        <v>446</v>
      </c>
      <c r="B4" s="30"/>
      <c r="C4" s="26" t="s">
        <v>8</v>
      </c>
      <c r="D4" s="30"/>
      <c r="E4" s="30"/>
      <c r="F4" s="30"/>
      <c r="G4" s="30"/>
      <c r="H4" s="30"/>
      <c r="I4" s="30"/>
      <c r="J4" s="30"/>
      <c r="K4" s="30"/>
      <c r="M4" s="81" t="s">
        <v>447</v>
      </c>
    </row>
    <row r="5" spans="1:13" x14ac:dyDescent="0.25">
      <c r="B5" s="30"/>
      <c r="C5" s="30"/>
      <c r="D5" s="30"/>
      <c r="E5" s="30"/>
      <c r="F5" s="30"/>
      <c r="G5" s="30"/>
      <c r="H5" s="30"/>
      <c r="I5" s="30"/>
      <c r="J5" s="30"/>
      <c r="K5" s="30"/>
    </row>
    <row r="6" spans="1:13" ht="17.5" x14ac:dyDescent="0.35">
      <c r="B6" s="30"/>
      <c r="C6" s="28" t="str">
        <f>"For the year ended 31 December "&amp;FY</f>
        <v>For the year ended 31 December 2026</v>
      </c>
      <c r="D6" s="30"/>
      <c r="E6" s="30"/>
      <c r="F6" s="30"/>
      <c r="G6" s="30"/>
      <c r="H6" s="30"/>
      <c r="I6" s="30"/>
      <c r="J6" s="30"/>
      <c r="K6" s="30"/>
    </row>
    <row r="7" spans="1:13" x14ac:dyDescent="0.25">
      <c r="B7" s="30"/>
      <c r="C7" s="30"/>
      <c r="D7" s="30"/>
      <c r="E7" s="30"/>
      <c r="F7" s="30"/>
      <c r="G7" s="30"/>
      <c r="H7" s="30"/>
      <c r="I7" s="30"/>
      <c r="J7" s="30"/>
      <c r="K7" s="30"/>
    </row>
    <row r="8" spans="1:13" x14ac:dyDescent="0.25">
      <c r="B8" s="30"/>
      <c r="C8" s="30"/>
      <c r="D8" s="30"/>
      <c r="E8" s="30"/>
      <c r="F8" s="30"/>
      <c r="G8" s="30"/>
      <c r="H8" s="30"/>
      <c r="I8" s="30"/>
      <c r="J8" s="30"/>
      <c r="K8" s="30"/>
    </row>
    <row r="9" spans="1:13" x14ac:dyDescent="0.25">
      <c r="C9" s="1589" t="s">
        <v>448</v>
      </c>
      <c r="D9" s="1589"/>
      <c r="E9" s="1589"/>
      <c r="F9" s="1589"/>
      <c r="G9" s="1589"/>
      <c r="H9" s="1589"/>
      <c r="I9" s="1589"/>
      <c r="J9" s="1589"/>
      <c r="K9" s="1589"/>
    </row>
    <row r="10" spans="1:13" x14ac:dyDescent="0.25">
      <c r="C10" s="1589"/>
      <c r="D10" s="1589"/>
      <c r="E10" s="1589"/>
      <c r="F10" s="1589"/>
      <c r="G10" s="1589"/>
      <c r="H10" s="1589"/>
      <c r="I10" s="1589"/>
      <c r="J10" s="1589"/>
      <c r="K10" s="1589"/>
    </row>
    <row r="12" spans="1:13" x14ac:dyDescent="0.25">
      <c r="C12" s="1589" t="s">
        <v>449</v>
      </c>
      <c r="D12" s="1589"/>
      <c r="E12" s="1589"/>
      <c r="F12" s="1589"/>
      <c r="G12" s="1589"/>
      <c r="H12" s="1589"/>
      <c r="I12" s="1589"/>
      <c r="J12" s="1589"/>
      <c r="K12" s="1589"/>
    </row>
    <row r="13" spans="1:13" x14ac:dyDescent="0.25">
      <c r="C13" s="1589"/>
      <c r="D13" s="1589"/>
      <c r="E13" s="1589"/>
      <c r="F13" s="1589"/>
      <c r="G13" s="1589"/>
      <c r="H13" s="1589"/>
      <c r="I13" s="1589"/>
      <c r="J13" s="1589"/>
      <c r="K13" s="1589"/>
    </row>
    <row r="14" spans="1:13" x14ac:dyDescent="0.25">
      <c r="C14" s="1589"/>
      <c r="D14" s="1589"/>
      <c r="E14" s="1589"/>
      <c r="F14" s="1589"/>
      <c r="G14" s="1589"/>
      <c r="H14" s="1589"/>
      <c r="I14" s="1589"/>
      <c r="J14" s="1589"/>
      <c r="K14" s="1589"/>
    </row>
    <row r="16" spans="1:13" ht="12.75" customHeight="1" x14ac:dyDescent="0.25">
      <c r="C16" s="1589" t="str">
        <f>"It is the opinion of the Board and management that the consolidated annual financial statements for the financial year ended 31 December "&amp;FY&amp;" fairly reflects the financial position and operations of the group."</f>
        <v>It is the opinion of the Board and management that the consolidated annual financial statements for the financial year ended 31 December 2026 fairly reflects the financial position and operations of the group.</v>
      </c>
      <c r="D16" s="1589"/>
      <c r="E16" s="1589"/>
      <c r="F16" s="1589"/>
      <c r="G16" s="1589"/>
      <c r="H16" s="1589"/>
      <c r="I16" s="1589"/>
      <c r="J16" s="1589"/>
      <c r="K16" s="1589"/>
    </row>
    <row r="17" spans="3:11" x14ac:dyDescent="0.25">
      <c r="C17" s="1589"/>
      <c r="D17" s="1589"/>
      <c r="E17" s="1589"/>
      <c r="F17" s="1589"/>
      <c r="G17" s="1589"/>
      <c r="H17" s="1589"/>
      <c r="I17" s="1589"/>
      <c r="J17" s="1589"/>
      <c r="K17" s="1589"/>
    </row>
    <row r="18" spans="3:11" x14ac:dyDescent="0.25">
      <c r="C18" s="1589"/>
      <c r="D18" s="1589"/>
      <c r="E18" s="1589"/>
      <c r="F18" s="1589"/>
      <c r="G18" s="1589"/>
      <c r="H18" s="1589"/>
      <c r="I18" s="1589"/>
      <c r="J18" s="1589"/>
      <c r="K18" s="1589"/>
    </row>
    <row r="20" spans="3:11" x14ac:dyDescent="0.25">
      <c r="C20" s="299" t="s">
        <v>1711</v>
      </c>
    </row>
    <row r="26" spans="3:11" x14ac:dyDescent="0.25">
      <c r="C26" s="305"/>
      <c r="D26" s="305"/>
      <c r="E26" s="305"/>
      <c r="F26" s="305"/>
      <c r="H26" s="305"/>
      <c r="I26" s="305"/>
      <c r="J26" s="305"/>
      <c r="K26" s="305"/>
    </row>
    <row r="27" spans="3:11" x14ac:dyDescent="0.25">
      <c r="C27" s="299" t="s">
        <v>450</v>
      </c>
      <c r="H27" s="299" t="s">
        <v>451</v>
      </c>
    </row>
    <row r="31" spans="3:11" x14ac:dyDescent="0.25">
      <c r="C31" s="305"/>
      <c r="D31" s="305"/>
      <c r="E31" s="305"/>
      <c r="F31" s="305"/>
      <c r="H31" s="305"/>
      <c r="I31" s="305"/>
      <c r="J31" s="305"/>
      <c r="K31" s="305"/>
    </row>
    <row r="32" spans="3:11" x14ac:dyDescent="0.25">
      <c r="C32" s="299" t="s">
        <v>452</v>
      </c>
      <c r="H32" s="299" t="s">
        <v>453</v>
      </c>
    </row>
    <row r="35" spans="3:11" x14ac:dyDescent="0.25">
      <c r="C35" s="305"/>
      <c r="D35" s="305"/>
      <c r="E35" s="305"/>
      <c r="F35" s="305"/>
      <c r="H35" s="305"/>
      <c r="I35" s="305"/>
      <c r="J35" s="305"/>
      <c r="K35" s="305"/>
    </row>
    <row r="36" spans="3:11" x14ac:dyDescent="0.25">
      <c r="C36" s="299" t="s">
        <v>454</v>
      </c>
      <c r="H36" s="299" t="s">
        <v>454</v>
      </c>
    </row>
  </sheetData>
  <mergeCells count="3">
    <mergeCell ref="C9:K10"/>
    <mergeCell ref="C12:K14"/>
    <mergeCell ref="C16:K18"/>
  </mergeCells>
  <pageMargins left="0.39370078740157483" right="0.39370078740157483" top="0.74803149606299213" bottom="0.74803149606299213" header="0.31496062992125984" footer="0.31496062992125984"/>
  <pageSetup paperSize="9" scale="88" orientation="portrait" useFirstPageNumber="1" r:id="rId1"/>
  <headerFooter>
    <oddHeader>&amp;C&amp;"Calibri"&amp;10&amp;K000000 [UNCLASSIFIED]&amp;1#_x000D_</oddHeader>
    <oddFooter>&amp;C_x000D_&amp;1#&amp;"Calibri"&amp;10&amp;K000000 [UNCLASSIFIED]&amp;R&amp;P</oddFooter>
  </headerFooter>
  <ignoredErrors>
    <ignoredError sqref="C16"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rgb="FFFF0000"/>
    <pageSetUpPr fitToPage="1"/>
  </sheetPr>
  <dimension ref="A1:EA57"/>
  <sheetViews>
    <sheetView showGridLines="0" zoomScale="90" zoomScaleNormal="90" workbookViewId="0"/>
  </sheetViews>
  <sheetFormatPr defaultColWidth="9.1796875" defaultRowHeight="12.5" x14ac:dyDescent="0.25"/>
  <cols>
    <col min="1" max="1" width="19.453125" style="30" bestFit="1" customWidth="1"/>
    <col min="2" max="2" width="11.54296875" style="30" bestFit="1" customWidth="1"/>
    <col min="3" max="3" width="47.1796875" style="5" customWidth="1"/>
    <col min="4" max="4" width="8.54296875" style="5" customWidth="1"/>
    <col min="5" max="7" width="12.54296875" style="5" customWidth="1"/>
    <col min="8" max="8" width="18.453125" style="5" customWidth="1"/>
    <col min="9" max="9" width="12.54296875" style="5" customWidth="1"/>
    <col min="10" max="10" width="16.453125" style="5" customWidth="1"/>
    <col min="11" max="11" width="12.54296875" style="5" customWidth="1"/>
    <col min="12" max="16" width="22.54296875" style="5" customWidth="1"/>
    <col min="17" max="17" width="22.54296875" style="30" customWidth="1"/>
    <col min="18" max="131" width="9.1796875" style="30" customWidth="1"/>
    <col min="132" max="16384" width="9.1796875" style="5"/>
  </cols>
  <sheetData>
    <row r="1" spans="1:12" ht="23" x14ac:dyDescent="0.4">
      <c r="B1" s="746" t="s">
        <v>455</v>
      </c>
      <c r="C1" s="957" t="str">
        <f>SchoolName</f>
        <v>Kiwi Park School</v>
      </c>
      <c r="D1" s="24"/>
      <c r="E1" s="24"/>
      <c r="F1" s="25"/>
      <c r="G1" s="30"/>
      <c r="H1" s="30"/>
      <c r="I1" s="30"/>
      <c r="J1" s="30"/>
      <c r="K1" s="81" t="s">
        <v>447</v>
      </c>
      <c r="L1" s="787"/>
    </row>
    <row r="2" spans="1:12" ht="23" x14ac:dyDescent="0.5">
      <c r="A2" s="30" t="s">
        <v>456</v>
      </c>
      <c r="B2" s="826" t="s">
        <v>288</v>
      </c>
      <c r="C2" s="26" t="s">
        <v>9</v>
      </c>
      <c r="D2" s="27"/>
      <c r="E2" s="27"/>
      <c r="F2" s="27"/>
      <c r="G2" s="43"/>
      <c r="H2" s="30"/>
      <c r="I2" s="30"/>
      <c r="J2" s="30"/>
      <c r="K2" s="30"/>
      <c r="L2" s="787"/>
    </row>
    <row r="3" spans="1:12" ht="17.5" x14ac:dyDescent="0.35">
      <c r="B3" s="826" t="s">
        <v>288</v>
      </c>
      <c r="C3" s="28" t="str">
        <f>"For the year ended 31 December "&amp;FY</f>
        <v>For the year ended 31 December 2026</v>
      </c>
      <c r="D3" s="74"/>
      <c r="E3" s="74"/>
      <c r="F3" s="74"/>
      <c r="G3" s="43"/>
      <c r="H3" s="30"/>
      <c r="I3" s="30"/>
      <c r="J3" s="30"/>
      <c r="K3" s="30"/>
      <c r="L3" s="30"/>
    </row>
    <row r="4" spans="1:12" ht="17.5" x14ac:dyDescent="0.35">
      <c r="B4" s="826" t="s">
        <v>288</v>
      </c>
      <c r="C4" s="28"/>
      <c r="D4" s="74"/>
      <c r="E4" s="74"/>
      <c r="F4" s="74"/>
      <c r="G4" s="43"/>
      <c r="H4" s="30"/>
      <c r="I4" s="30"/>
      <c r="J4" s="30"/>
      <c r="K4" s="30"/>
      <c r="L4" s="30"/>
    </row>
    <row r="5" spans="1:12" ht="13" x14ac:dyDescent="0.3">
      <c r="B5" s="826" t="s">
        <v>288</v>
      </c>
      <c r="C5" s="466"/>
      <c r="D5" s="831"/>
      <c r="E5" s="1599" t="s">
        <v>457</v>
      </c>
      <c r="F5" s="1599"/>
      <c r="G5" s="1599"/>
      <c r="H5" s="1599" t="s">
        <v>458</v>
      </c>
      <c r="I5" s="1599"/>
      <c r="J5" s="1599"/>
      <c r="K5" s="116"/>
      <c r="L5" s="116"/>
    </row>
    <row r="6" spans="1:12" ht="13" x14ac:dyDescent="0.3">
      <c r="B6" s="826" t="s">
        <v>288</v>
      </c>
      <c r="C6" s="30"/>
      <c r="D6" s="452"/>
      <c r="E6" s="124">
        <f>FY</f>
        <v>2026</v>
      </c>
      <c r="F6" s="124">
        <f>FY</f>
        <v>2026</v>
      </c>
      <c r="G6" s="124">
        <f>FY-1</f>
        <v>2025</v>
      </c>
      <c r="H6" s="124">
        <f>FY</f>
        <v>2026</v>
      </c>
      <c r="I6" s="124">
        <f>FY</f>
        <v>2026</v>
      </c>
      <c r="J6" s="124">
        <f>FY-1</f>
        <v>2025</v>
      </c>
      <c r="K6" s="116"/>
      <c r="L6" s="116"/>
    </row>
    <row r="7" spans="1:12" ht="26" x14ac:dyDescent="0.3">
      <c r="A7" s="30" t="s">
        <v>459</v>
      </c>
      <c r="B7" s="826" t="s">
        <v>288</v>
      </c>
      <c r="C7" s="30"/>
      <c r="D7" s="56" t="s">
        <v>460</v>
      </c>
      <c r="E7" s="164" t="s">
        <v>291</v>
      </c>
      <c r="F7" s="164" t="s">
        <v>292</v>
      </c>
      <c r="G7" s="164" t="s">
        <v>291</v>
      </c>
      <c r="H7" s="164" t="s">
        <v>291</v>
      </c>
      <c r="I7" s="164" t="s">
        <v>292</v>
      </c>
      <c r="J7" s="164" t="s">
        <v>291</v>
      </c>
      <c r="K7" s="116"/>
      <c r="L7" s="116"/>
    </row>
    <row r="8" spans="1:12" ht="13.5" thickBot="1" x14ac:dyDescent="0.35">
      <c r="B8" s="826" t="s">
        <v>288</v>
      </c>
      <c r="C8" s="467"/>
      <c r="D8" s="832"/>
      <c r="E8" s="468" t="s">
        <v>294</v>
      </c>
      <c r="F8" s="468" t="s">
        <v>294</v>
      </c>
      <c r="G8" s="468" t="s">
        <v>294</v>
      </c>
      <c r="H8" s="468" t="s">
        <v>294</v>
      </c>
      <c r="I8" s="468" t="s">
        <v>294</v>
      </c>
      <c r="J8" s="468" t="s">
        <v>294</v>
      </c>
      <c r="K8" s="116"/>
      <c r="L8" s="116"/>
    </row>
    <row r="9" spans="1:12" ht="13" x14ac:dyDescent="0.3">
      <c r="B9" s="730" t="str">
        <f t="shared" ref="B9:B15" si="0">IF(AND(ROUND($E9,0)=0,ROUND($F9,0)=0,ROUND($G9,0)=0),"No","Yes")</f>
        <v>No</v>
      </c>
      <c r="C9" s="29" t="s">
        <v>154</v>
      </c>
      <c r="D9" s="74"/>
      <c r="E9" s="43"/>
      <c r="F9" s="43"/>
      <c r="G9" s="43"/>
      <c r="H9" s="30"/>
      <c r="I9" s="116"/>
      <c r="J9" s="116"/>
      <c r="K9" s="116"/>
      <c r="L9" s="534" t="str">
        <f>'Guidance - General'!B37</f>
        <v>Netting of revenue and expenditure</v>
      </c>
    </row>
    <row r="10" spans="1:12" x14ac:dyDescent="0.25">
      <c r="B10" s="730" t="str">
        <f t="shared" si="0"/>
        <v>No</v>
      </c>
      <c r="C10" s="30" t="s">
        <v>461</v>
      </c>
      <c r="D10" s="74" t="str">
        <f>IF($B10="Yes",'Notes &amp; Disclosures'!$N$2,"")</f>
        <v/>
      </c>
      <c r="E10" s="32">
        <f>SUM('Notes &amp; Disclosures'!H15)</f>
        <v>0</v>
      </c>
      <c r="F10" s="32">
        <f>SUM('Notes &amp; Disclosures'!I15)</f>
        <v>0</v>
      </c>
      <c r="G10" s="32">
        <f>SUM('Notes &amp; Disclosures'!J15)</f>
        <v>0</v>
      </c>
      <c r="H10" s="32">
        <f>SUM('Notes &amp; Disclosures'!K15)</f>
        <v>0</v>
      </c>
      <c r="I10" s="32">
        <f>SUM('Notes &amp; Disclosures'!L15)</f>
        <v>0</v>
      </c>
      <c r="J10" s="32">
        <f>SUM('Notes &amp; Disclosures'!M15)</f>
        <v>0</v>
      </c>
      <c r="K10" s="489"/>
      <c r="L10" s="489"/>
    </row>
    <row r="11" spans="1:12" x14ac:dyDescent="0.25">
      <c r="B11" s="730" t="str">
        <f t="shared" si="0"/>
        <v>No</v>
      </c>
      <c r="C11" s="30" t="s">
        <v>462</v>
      </c>
      <c r="D11" s="74" t="str">
        <f>IF($B11="Yes",'Notes &amp; Disclosures'!$N$20,"")</f>
        <v/>
      </c>
      <c r="E11" s="32">
        <f>SUM('Notes &amp; Disclosures'!H35)</f>
        <v>0</v>
      </c>
      <c r="F11" s="32">
        <f>SUM('Notes &amp; Disclosures'!I35)</f>
        <v>0</v>
      </c>
      <c r="G11" s="32">
        <f>SUM('Notes &amp; Disclosures'!J35)</f>
        <v>0</v>
      </c>
      <c r="H11" s="32">
        <f>SUM('Notes &amp; Disclosures'!K35)</f>
        <v>0</v>
      </c>
      <c r="I11" s="32">
        <f>SUM('Notes &amp; Disclosures'!L35)</f>
        <v>0</v>
      </c>
      <c r="J11" s="32">
        <f>SUM('Notes &amp; Disclosures'!M35)</f>
        <v>0</v>
      </c>
      <c r="K11" s="489"/>
      <c r="L11" s="489"/>
    </row>
    <row r="12" spans="1:12" x14ac:dyDescent="0.25">
      <c r="B12" s="730" t="str">
        <f t="shared" si="0"/>
        <v>No</v>
      </c>
      <c r="C12" s="30" t="s">
        <v>463</v>
      </c>
      <c r="D12" s="74"/>
      <c r="E12" s="32">
        <f>-'Sch Parent Inputs'!C79</f>
        <v>0</v>
      </c>
      <c r="F12" s="32">
        <f>-'Sch Parent Inputs'!D79</f>
        <v>0</v>
      </c>
      <c r="G12" s="32">
        <f>-'Sch Parent Inputs'!E79</f>
        <v>0</v>
      </c>
      <c r="H12" s="32">
        <f>-'Group Inputs'!C79</f>
        <v>0</v>
      </c>
      <c r="I12" s="32">
        <f>-'Group Inputs'!D79</f>
        <v>0</v>
      </c>
      <c r="J12" s="32">
        <f>-'Group Inputs'!E79</f>
        <v>0</v>
      </c>
      <c r="K12" s="489"/>
    </row>
    <row r="13" spans="1:12" x14ac:dyDescent="0.25">
      <c r="A13" s="30" t="s">
        <v>464</v>
      </c>
      <c r="B13" s="730" t="str">
        <f t="shared" si="0"/>
        <v>No</v>
      </c>
      <c r="C13" s="30" t="s">
        <v>125</v>
      </c>
      <c r="D13" s="74"/>
      <c r="E13" s="32">
        <f>-'Sch Parent Inputs'!C76</f>
        <v>0</v>
      </c>
      <c r="F13" s="32">
        <f>-'Sch Parent Inputs'!D76</f>
        <v>0</v>
      </c>
      <c r="G13" s="32">
        <f>-'Sch Parent Inputs'!E76</f>
        <v>0</v>
      </c>
      <c r="H13" s="32">
        <f>-'Group Inputs'!C76</f>
        <v>0</v>
      </c>
      <c r="I13" s="32">
        <f>-'Group Inputs'!D76</f>
        <v>0</v>
      </c>
      <c r="J13" s="32">
        <f>-'Group Inputs'!E76</f>
        <v>0</v>
      </c>
      <c r="K13" s="489"/>
    </row>
    <row r="14" spans="1:12" x14ac:dyDescent="0.25">
      <c r="B14" s="730" t="str">
        <f t="shared" si="0"/>
        <v>No</v>
      </c>
      <c r="C14" s="30" t="s">
        <v>465</v>
      </c>
      <c r="D14" s="74"/>
      <c r="E14" s="32">
        <f>-'Sch Parent Inputs'!C75</f>
        <v>0</v>
      </c>
      <c r="F14" s="32">
        <f>-'Sch Parent Inputs'!D75</f>
        <v>0</v>
      </c>
      <c r="G14" s="32">
        <f>-'Sch Parent Inputs'!E75</f>
        <v>0</v>
      </c>
      <c r="H14" s="32">
        <f>-'Group Inputs'!C75</f>
        <v>0</v>
      </c>
      <c r="I14" s="32">
        <f>-'Group Inputs'!D75</f>
        <v>0</v>
      </c>
      <c r="J14" s="32">
        <f>-'Group Inputs'!E75</f>
        <v>0</v>
      </c>
      <c r="K14" s="489"/>
    </row>
    <row r="15" spans="1:12" x14ac:dyDescent="0.25">
      <c r="B15" s="730" t="str">
        <f t="shared" si="0"/>
        <v>No</v>
      </c>
      <c r="C15" s="30" t="s">
        <v>466</v>
      </c>
      <c r="D15" s="74" t="str">
        <f>IF($B15="Yes",'Notes &amp; Disclosures'!$N$59,"")</f>
        <v/>
      </c>
      <c r="E15" s="32">
        <f>SUM('Notes &amp; Disclosures'!H70)</f>
        <v>0</v>
      </c>
      <c r="F15" s="32">
        <f>SUM('Notes &amp; Disclosures'!I70)</f>
        <v>0</v>
      </c>
      <c r="G15" s="32">
        <f>SUM('Notes &amp; Disclosures'!J70)</f>
        <v>0</v>
      </c>
      <c r="H15" s="32">
        <f>SUM('Notes &amp; Disclosures'!K70)</f>
        <v>0</v>
      </c>
      <c r="I15" s="32">
        <f>SUM('Notes &amp; Disclosures'!L70)</f>
        <v>0</v>
      </c>
      <c r="J15" s="32">
        <f>SUM('Notes &amp; Disclosures'!M70)</f>
        <v>0</v>
      </c>
      <c r="K15" s="489"/>
    </row>
    <row r="16" spans="1:12" x14ac:dyDescent="0.25">
      <c r="A16" s="30" t="s">
        <v>467</v>
      </c>
      <c r="B16" s="826" t="s">
        <v>288</v>
      </c>
      <c r="C16" s="30" t="s">
        <v>162</v>
      </c>
      <c r="D16" s="74"/>
      <c r="E16" s="32">
        <f>-'Sch Parent Inputs'!C78</f>
        <v>0</v>
      </c>
      <c r="F16" s="32">
        <f>-'Sch Parent Inputs'!D78</f>
        <v>0</v>
      </c>
      <c r="G16" s="32">
        <f>-'Sch Parent Inputs'!E78</f>
        <v>0</v>
      </c>
      <c r="H16" s="32">
        <f>-'Group Inputs'!C78</f>
        <v>0</v>
      </c>
      <c r="I16" s="32">
        <f>-'Group Inputs'!D78</f>
        <v>0</v>
      </c>
      <c r="J16" s="32">
        <f>-'Group Inputs'!E78</f>
        <v>0</v>
      </c>
      <c r="K16" s="489"/>
    </row>
    <row r="17" spans="1:13" x14ac:dyDescent="0.25">
      <c r="B17" s="826" t="s">
        <v>288</v>
      </c>
      <c r="C17" s="34"/>
      <c r="D17" s="74"/>
      <c r="E17" s="32"/>
      <c r="F17" s="32"/>
      <c r="G17" s="32"/>
      <c r="H17" s="32"/>
      <c r="I17" s="32"/>
      <c r="J17" s="32"/>
      <c r="K17" s="489"/>
    </row>
    <row r="18" spans="1:13" ht="13" x14ac:dyDescent="0.3">
      <c r="A18" s="30" t="s">
        <v>464</v>
      </c>
      <c r="B18" s="826" t="s">
        <v>288</v>
      </c>
      <c r="C18" s="29" t="s">
        <v>468</v>
      </c>
      <c r="D18" s="74"/>
      <c r="E18" s="57">
        <f>SUM(E10:E17)</f>
        <v>0</v>
      </c>
      <c r="F18" s="57">
        <f t="shared" ref="F18:J18" si="1">SUM(F10:F17)</f>
        <v>0</v>
      </c>
      <c r="G18" s="57">
        <f t="shared" si="1"/>
        <v>0</v>
      </c>
      <c r="H18" s="57">
        <f t="shared" si="1"/>
        <v>0</v>
      </c>
      <c r="I18" s="57">
        <f t="shared" si="1"/>
        <v>0</v>
      </c>
      <c r="J18" s="57">
        <f t="shared" si="1"/>
        <v>0</v>
      </c>
      <c r="K18" s="489"/>
    </row>
    <row r="19" spans="1:13" x14ac:dyDescent="0.25">
      <c r="B19" s="826" t="s">
        <v>288</v>
      </c>
      <c r="C19" s="30"/>
      <c r="D19" s="74"/>
      <c r="E19" s="32"/>
      <c r="F19" s="32"/>
      <c r="G19" s="32"/>
      <c r="H19" s="32"/>
      <c r="I19" s="32"/>
      <c r="J19" s="32"/>
      <c r="K19" s="489"/>
    </row>
    <row r="20" spans="1:13" ht="13" x14ac:dyDescent="0.3">
      <c r="A20" s="30" t="s">
        <v>469</v>
      </c>
      <c r="B20" s="730" t="str">
        <f t="shared" ref="B20:B28" si="2">IF(AND(ROUND($E20,0)=0,ROUND($F20,0)=0,ROUND($G20,0)=0),"No","Yes")</f>
        <v>No</v>
      </c>
      <c r="C20" s="29" t="s">
        <v>470</v>
      </c>
      <c r="D20" s="74"/>
      <c r="E20" s="32"/>
      <c r="F20" s="32"/>
      <c r="G20" s="32"/>
      <c r="H20" s="32"/>
      <c r="I20" s="32"/>
      <c r="J20" s="32"/>
      <c r="K20" s="489"/>
    </row>
    <row r="21" spans="1:13" x14ac:dyDescent="0.25">
      <c r="B21" s="730" t="str">
        <f t="shared" si="2"/>
        <v>No</v>
      </c>
      <c r="C21" s="34" t="s">
        <v>471</v>
      </c>
      <c r="D21" s="74" t="str">
        <f>IF($B21="Yes",'Notes &amp; Disclosures'!$N$20,"")</f>
        <v/>
      </c>
      <c r="E21" s="32">
        <f>SUM('Notes &amp; Disclosures'!H45)</f>
        <v>0</v>
      </c>
      <c r="F21" s="32">
        <f>SUM('Notes &amp; Disclosures'!I45)</f>
        <v>0</v>
      </c>
      <c r="G21" s="32">
        <f>SUM('Notes &amp; Disclosures'!J45)</f>
        <v>0</v>
      </c>
      <c r="H21" s="32">
        <f>SUM('Notes &amp; Disclosures'!K45)</f>
        <v>0</v>
      </c>
      <c r="I21" s="32">
        <f>SUM('Notes &amp; Disclosures'!L45)</f>
        <v>0</v>
      </c>
      <c r="J21" s="32">
        <f>SUM('Notes &amp; Disclosures'!M45)</f>
        <v>0</v>
      </c>
      <c r="K21" s="489"/>
    </row>
    <row r="22" spans="1:13" x14ac:dyDescent="0.25">
      <c r="B22" s="730" t="str">
        <f t="shared" si="2"/>
        <v>No</v>
      </c>
      <c r="C22" s="34" t="s">
        <v>209</v>
      </c>
      <c r="D22" s="74" t="str">
        <f>IF($B22="Yes",'Notes &amp; Disclosures'!$N$59,"")</f>
        <v/>
      </c>
      <c r="E22" s="32">
        <f>SUM('Notes &amp; Disclosures'!H76)</f>
        <v>0</v>
      </c>
      <c r="F22" s="32">
        <f>SUM('Notes &amp; Disclosures'!I76)</f>
        <v>0</v>
      </c>
      <c r="G22" s="32">
        <f>SUM('Notes &amp; Disclosures'!J76)</f>
        <v>0</v>
      </c>
      <c r="H22" s="32">
        <f>SUM('Notes &amp; Disclosures'!K76)</f>
        <v>0</v>
      </c>
      <c r="I22" s="32">
        <f>SUM('Notes &amp; Disclosures'!L76)</f>
        <v>0</v>
      </c>
      <c r="J22" s="32">
        <f>SUM('Notes &amp; Disclosures'!M76)</f>
        <v>0</v>
      </c>
      <c r="K22" s="489"/>
    </row>
    <row r="23" spans="1:13" x14ac:dyDescent="0.25">
      <c r="B23" s="730" t="str">
        <f t="shared" si="2"/>
        <v>No</v>
      </c>
      <c r="C23" s="30" t="s">
        <v>472</v>
      </c>
      <c r="D23" s="74" t="str">
        <f>IF($B23="Yes",'Notes &amp; Disclosures'!$N$81,"")</f>
        <v/>
      </c>
      <c r="E23" s="32">
        <f>SUM('Notes &amp; Disclosures'!H95)</f>
        <v>0</v>
      </c>
      <c r="F23" s="32">
        <f>SUM('Notes &amp; Disclosures'!I95)</f>
        <v>0</v>
      </c>
      <c r="G23" s="32">
        <f>SUM('Notes &amp; Disclosures'!J95)</f>
        <v>0</v>
      </c>
      <c r="H23" s="32">
        <f>SUM('Notes &amp; Disclosures'!K95)</f>
        <v>0</v>
      </c>
      <c r="I23" s="32">
        <f>SUM('Notes &amp; Disclosures'!L95)</f>
        <v>0</v>
      </c>
      <c r="J23" s="32">
        <f>SUM('Notes &amp; Disclosures'!M95)</f>
        <v>0</v>
      </c>
      <c r="K23" s="489"/>
    </row>
    <row r="24" spans="1:13" ht="12.75" customHeight="1" x14ac:dyDescent="0.25">
      <c r="B24" s="730" t="str">
        <f t="shared" si="2"/>
        <v>No</v>
      </c>
      <c r="C24" s="30" t="s">
        <v>473</v>
      </c>
      <c r="D24" s="74" t="str">
        <f>IF($B24="Yes",'Notes &amp; Disclosures'!$N$97,"")</f>
        <v/>
      </c>
      <c r="E24" s="32">
        <f>SUM('Notes &amp; Disclosures'!H115)</f>
        <v>0</v>
      </c>
      <c r="F24" s="32">
        <f>SUM('Notes &amp; Disclosures'!I115)</f>
        <v>0</v>
      </c>
      <c r="G24" s="32">
        <f>SUM('Notes &amp; Disclosures'!J115)</f>
        <v>0</v>
      </c>
      <c r="H24" s="32">
        <f>SUM('Notes &amp; Disclosures'!K115)</f>
        <v>0</v>
      </c>
      <c r="I24" s="32">
        <f>SUM('Notes &amp; Disclosures'!L115)</f>
        <v>0</v>
      </c>
      <c r="J24" s="32">
        <f>SUM('Notes &amp; Disclosures'!M115)</f>
        <v>0</v>
      </c>
      <c r="K24" s="489"/>
    </row>
    <row r="25" spans="1:13" x14ac:dyDescent="0.25">
      <c r="A25" s="30" t="s">
        <v>474</v>
      </c>
      <c r="B25" s="730" t="str">
        <f t="shared" si="2"/>
        <v>No</v>
      </c>
      <c r="C25" s="34" t="s">
        <v>125</v>
      </c>
      <c r="D25" s="27"/>
      <c r="E25" s="32">
        <f>'Sch Parent Inputs'!C83</f>
        <v>0</v>
      </c>
      <c r="F25" s="32">
        <f>'Sch Parent Inputs'!D83</f>
        <v>0</v>
      </c>
      <c r="G25" s="32">
        <f>'Sch Parent Inputs'!E83</f>
        <v>0</v>
      </c>
      <c r="H25" s="32">
        <f>'Group Inputs'!C83</f>
        <v>0</v>
      </c>
      <c r="I25" s="32">
        <f>'Group Inputs'!D83</f>
        <v>0</v>
      </c>
      <c r="J25" s="32">
        <f>'Group Inputs'!E83</f>
        <v>0</v>
      </c>
      <c r="K25" s="489"/>
    </row>
    <row r="26" spans="1:13" x14ac:dyDescent="0.25">
      <c r="B26" s="730" t="str">
        <f t="shared" si="2"/>
        <v>No</v>
      </c>
      <c r="C26" s="34" t="s">
        <v>475</v>
      </c>
      <c r="D26" s="74" t="str">
        <f>IF($B26="Yes",'Notes &amp; Disclosures'!$N$116,"")</f>
        <v/>
      </c>
      <c r="E26" s="32">
        <f>SUM('Notes &amp; Disclosures'!H132)</f>
        <v>0</v>
      </c>
      <c r="F26" s="32">
        <f>SUM('Notes &amp; Disclosures'!I132)</f>
        <v>0</v>
      </c>
      <c r="G26" s="32">
        <f>SUM('Notes &amp; Disclosures'!J132)</f>
        <v>0</v>
      </c>
      <c r="H26" s="32">
        <f>SUM('Notes &amp; Disclosures'!K132)</f>
        <v>0</v>
      </c>
      <c r="I26" s="32">
        <f>SUM('Notes &amp; Disclosures'!L132)</f>
        <v>0</v>
      </c>
      <c r="J26" s="32">
        <f>SUM('Notes &amp; Disclosures'!M132)</f>
        <v>0</v>
      </c>
      <c r="K26" s="489"/>
    </row>
    <row r="27" spans="1:13" x14ac:dyDescent="0.25">
      <c r="B27" s="730" t="str">
        <f t="shared" si="2"/>
        <v>No</v>
      </c>
      <c r="C27" s="34" t="s">
        <v>476</v>
      </c>
      <c r="D27" s="74" t="str">
        <f>IF($B27="Yes",'Notes &amp; Disclosures'!$N$139,"")</f>
        <v/>
      </c>
      <c r="E27" s="32">
        <f>'Notes &amp; Disclosures'!H149</f>
        <v>0</v>
      </c>
      <c r="F27" s="32">
        <f>'Notes &amp; Disclosures'!I149</f>
        <v>0</v>
      </c>
      <c r="G27" s="32">
        <f>'Notes &amp; Disclosures'!J149</f>
        <v>0</v>
      </c>
      <c r="H27" s="32">
        <f>'Notes &amp; Disclosures'!K149</f>
        <v>0</v>
      </c>
      <c r="I27" s="32">
        <f>'Notes &amp; Disclosures'!L149</f>
        <v>0</v>
      </c>
      <c r="J27" s="32">
        <f>'Notes &amp; Disclosures'!M149</f>
        <v>0</v>
      </c>
      <c r="K27" s="489"/>
      <c r="L27" s="116"/>
    </row>
    <row r="28" spans="1:13" x14ac:dyDescent="0.25">
      <c r="A28" s="30" t="s">
        <v>477</v>
      </c>
      <c r="B28" s="730" t="str">
        <f t="shared" si="2"/>
        <v>No</v>
      </c>
      <c r="C28" s="34" t="s">
        <v>478</v>
      </c>
      <c r="D28" s="27"/>
      <c r="E28" s="32">
        <f>'Sch Parent Inputs'!C85</f>
        <v>0</v>
      </c>
      <c r="F28" s="32">
        <f>'Sch Parent Inputs'!D85</f>
        <v>0</v>
      </c>
      <c r="G28" s="32">
        <f>'Sch Parent Inputs'!E85</f>
        <v>0</v>
      </c>
      <c r="H28" s="32">
        <f>'Group Inputs'!C85</f>
        <v>0</v>
      </c>
      <c r="I28" s="32">
        <f>'Group Inputs'!D85</f>
        <v>0</v>
      </c>
      <c r="J28" s="32">
        <f>'Group Inputs'!E85</f>
        <v>0</v>
      </c>
      <c r="K28" s="489"/>
      <c r="L28" s="116"/>
    </row>
    <row r="29" spans="1:13" x14ac:dyDescent="0.25">
      <c r="B29" s="826" t="s">
        <v>288</v>
      </c>
      <c r="C29" s="30"/>
      <c r="D29" s="38"/>
      <c r="E29" s="32"/>
      <c r="F29" s="32"/>
      <c r="G29" s="32"/>
      <c r="H29" s="32"/>
      <c r="I29" s="32"/>
      <c r="J29" s="32"/>
      <c r="K29" s="489"/>
    </row>
    <row r="30" spans="1:13" ht="13" x14ac:dyDescent="0.3">
      <c r="A30" s="30" t="s">
        <v>467</v>
      </c>
      <c r="B30" s="826" t="s">
        <v>288</v>
      </c>
      <c r="C30" s="29" t="s">
        <v>479</v>
      </c>
      <c r="D30" s="27"/>
      <c r="E30" s="57">
        <f t="shared" ref="E30:J30" si="3">SUM(E21:E29)</f>
        <v>0</v>
      </c>
      <c r="F30" s="57">
        <f t="shared" si="3"/>
        <v>0</v>
      </c>
      <c r="G30" s="57">
        <f t="shared" si="3"/>
        <v>0</v>
      </c>
      <c r="H30" s="57">
        <f t="shared" si="3"/>
        <v>0</v>
      </c>
      <c r="I30" s="57">
        <f t="shared" si="3"/>
        <v>0</v>
      </c>
      <c r="J30" s="57">
        <f t="shared" si="3"/>
        <v>0</v>
      </c>
      <c r="K30" s="489"/>
      <c r="L30" s="116"/>
    </row>
    <row r="31" spans="1:13" x14ac:dyDescent="0.25">
      <c r="B31" s="826" t="s">
        <v>288</v>
      </c>
      <c r="C31" s="34"/>
      <c r="D31" s="27"/>
      <c r="E31" s="36"/>
      <c r="F31" s="36"/>
      <c r="G31" s="36"/>
      <c r="H31" s="36"/>
      <c r="I31" s="36"/>
      <c r="J31" s="36"/>
      <c r="K31" s="489"/>
      <c r="L31" s="116"/>
    </row>
    <row r="32" spans="1:13" ht="13" x14ac:dyDescent="0.3">
      <c r="A32" s="30" t="s">
        <v>480</v>
      </c>
      <c r="B32" s="826" t="s">
        <v>288</v>
      </c>
      <c r="C32" s="39" t="s">
        <v>481</v>
      </c>
      <c r="D32" s="52"/>
      <c r="E32" s="32">
        <f>SUM(E18-E30)</f>
        <v>0</v>
      </c>
      <c r="F32" s="32">
        <f t="shared" ref="F32:J32" si="4">SUM(F18-F30)</f>
        <v>0</v>
      </c>
      <c r="G32" s="32">
        <f t="shared" si="4"/>
        <v>0</v>
      </c>
      <c r="H32" s="32">
        <f t="shared" si="4"/>
        <v>0</v>
      </c>
      <c r="I32" s="32">
        <f t="shared" si="4"/>
        <v>0</v>
      </c>
      <c r="J32" s="32">
        <f t="shared" si="4"/>
        <v>0</v>
      </c>
      <c r="K32" s="489"/>
      <c r="L32" s="1143" t="s">
        <v>482</v>
      </c>
      <c r="M32" s="1373"/>
    </row>
    <row r="33" spans="1:17" ht="13" x14ac:dyDescent="0.3">
      <c r="B33" s="826" t="s">
        <v>288</v>
      </c>
      <c r="C33" s="39"/>
      <c r="D33" s="27"/>
      <c r="E33" s="32"/>
      <c r="F33" s="32"/>
      <c r="G33" s="32"/>
      <c r="H33" s="32"/>
      <c r="I33" s="32"/>
      <c r="J33" s="32"/>
      <c r="K33" s="489"/>
      <c r="L33" s="1144" t="s">
        <v>483</v>
      </c>
      <c r="M33" s="1145"/>
      <c r="N33" s="1145"/>
      <c r="O33" s="1146"/>
      <c r="P33" s="30"/>
    </row>
    <row r="34" spans="1:17" ht="13" x14ac:dyDescent="0.3">
      <c r="A34" s="30" t="s">
        <v>484</v>
      </c>
      <c r="B34" s="826" t="s">
        <v>288</v>
      </c>
      <c r="C34" s="39" t="s">
        <v>485</v>
      </c>
      <c r="D34" s="27"/>
      <c r="E34" s="32"/>
      <c r="F34" s="32"/>
      <c r="G34" s="32"/>
      <c r="H34" s="32"/>
      <c r="I34" s="32"/>
      <c r="J34" s="32"/>
      <c r="K34" s="489"/>
      <c r="L34" s="129" t="s">
        <v>486</v>
      </c>
      <c r="M34" s="1148"/>
      <c r="N34" s="1148"/>
      <c r="O34" s="398"/>
      <c r="P34" s="30"/>
    </row>
    <row r="35" spans="1:17" ht="13" x14ac:dyDescent="0.3">
      <c r="B35" s="826" t="s">
        <v>288</v>
      </c>
      <c r="C35" s="1178" t="s">
        <v>487</v>
      </c>
      <c r="D35" s="27"/>
      <c r="E35" s="32"/>
      <c r="F35" s="32"/>
      <c r="G35" s="32"/>
      <c r="H35" s="32"/>
      <c r="I35" s="32"/>
      <c r="J35" s="32"/>
      <c r="K35" s="489"/>
      <c r="L35" s="129" t="s">
        <v>488</v>
      </c>
      <c r="M35" s="1148"/>
      <c r="N35" s="1148"/>
      <c r="O35" s="398"/>
      <c r="P35" s="30"/>
    </row>
    <row r="36" spans="1:17" s="30" customFormat="1" ht="12.75" customHeight="1" x14ac:dyDescent="0.3">
      <c r="B36" s="826" t="s">
        <v>288</v>
      </c>
      <c r="C36" s="34" t="s">
        <v>489</v>
      </c>
      <c r="D36" s="27"/>
      <c r="E36" s="1151">
        <v>0</v>
      </c>
      <c r="F36" s="1151">
        <v>0</v>
      </c>
      <c r="G36" s="1151">
        <v>0</v>
      </c>
      <c r="H36" s="1151">
        <v>0</v>
      </c>
      <c r="I36" s="1151">
        <v>0</v>
      </c>
      <c r="J36" s="1151">
        <v>0</v>
      </c>
      <c r="K36" s="489"/>
      <c r="L36" s="129" t="s">
        <v>490</v>
      </c>
      <c r="M36" s="1148"/>
      <c r="N36" s="1148"/>
      <c r="O36" s="398"/>
    </row>
    <row r="37" spans="1:17" s="30" customFormat="1" ht="12.75" customHeight="1" x14ac:dyDescent="0.3">
      <c r="B37" s="826" t="s">
        <v>288</v>
      </c>
      <c r="C37" s="34"/>
      <c r="D37" s="27"/>
      <c r="E37" s="1176"/>
      <c r="F37" s="1176"/>
      <c r="G37" s="1176"/>
      <c r="H37" s="1176"/>
      <c r="I37" s="1176"/>
      <c r="J37" s="1176"/>
      <c r="K37" s="489"/>
      <c r="L37" s="129" t="s">
        <v>491</v>
      </c>
      <c r="M37" s="1148"/>
      <c r="N37" s="1148"/>
      <c r="O37" s="398"/>
    </row>
    <row r="38" spans="1:17" s="30" customFormat="1" ht="16" x14ac:dyDescent="0.6">
      <c r="B38" s="826" t="s">
        <v>288</v>
      </c>
      <c r="C38" s="1177" t="s">
        <v>492</v>
      </c>
      <c r="D38" s="27"/>
      <c r="E38" s="1175">
        <f>SUM(E34:E37)</f>
        <v>0</v>
      </c>
      <c r="F38" s="1175">
        <f t="shared" ref="F38:J38" si="5">SUM(F34:F37)</f>
        <v>0</v>
      </c>
      <c r="G38" s="1175">
        <f t="shared" si="5"/>
        <v>0</v>
      </c>
      <c r="H38" s="1175">
        <f t="shared" si="5"/>
        <v>0</v>
      </c>
      <c r="I38" s="1175">
        <f t="shared" si="5"/>
        <v>0</v>
      </c>
      <c r="J38" s="1175">
        <f t="shared" si="5"/>
        <v>0</v>
      </c>
      <c r="K38" s="489"/>
      <c r="L38" s="790" t="s">
        <v>493</v>
      </c>
      <c r="M38" s="1148"/>
      <c r="N38" s="1148"/>
      <c r="O38" s="398"/>
    </row>
    <row r="39" spans="1:17" s="30" customFormat="1" ht="12.75" customHeight="1" x14ac:dyDescent="0.45">
      <c r="B39" s="826" t="s">
        <v>288</v>
      </c>
      <c r="C39" s="34"/>
      <c r="D39" s="27"/>
      <c r="E39" s="1176"/>
      <c r="F39" s="1176"/>
      <c r="G39" s="1176"/>
      <c r="H39" s="1176"/>
      <c r="I39" s="1176"/>
      <c r="J39" s="1176"/>
      <c r="K39" s="489"/>
      <c r="L39" s="128" t="s">
        <v>494</v>
      </c>
      <c r="M39" s="1148"/>
      <c r="N39" s="1148"/>
      <c r="O39" s="398"/>
    </row>
    <row r="40" spans="1:17" s="30" customFormat="1" ht="13" x14ac:dyDescent="0.3">
      <c r="B40" s="826" t="s">
        <v>288</v>
      </c>
      <c r="C40" s="39"/>
      <c r="D40" s="27"/>
      <c r="E40" s="32"/>
      <c r="F40" s="32"/>
      <c r="G40" s="32"/>
      <c r="H40" s="32"/>
      <c r="I40" s="32"/>
      <c r="J40" s="32"/>
      <c r="K40" s="489"/>
      <c r="L40" s="1147" t="s">
        <v>495</v>
      </c>
      <c r="M40" s="1148"/>
      <c r="N40" s="1148"/>
      <c r="O40" s="398"/>
    </row>
    <row r="41" spans="1:17" ht="13.5" thickBot="1" x14ac:dyDescent="0.35">
      <c r="A41" s="30" t="s">
        <v>496</v>
      </c>
      <c r="B41" s="826" t="s">
        <v>288</v>
      </c>
      <c r="C41" s="39" t="s">
        <v>497</v>
      </c>
      <c r="D41" s="52"/>
      <c r="E41" s="127">
        <f>+E32+E36</f>
        <v>0</v>
      </c>
      <c r="F41" s="127">
        <f t="shared" ref="F41:J41" si="6">+F32+F36</f>
        <v>0</v>
      </c>
      <c r="G41" s="127">
        <f t="shared" si="6"/>
        <v>0</v>
      </c>
      <c r="H41" s="127">
        <f t="shared" si="6"/>
        <v>0</v>
      </c>
      <c r="I41" s="127">
        <f t="shared" si="6"/>
        <v>0</v>
      </c>
      <c r="J41" s="127">
        <f t="shared" si="6"/>
        <v>0</v>
      </c>
      <c r="K41" s="489"/>
      <c r="L41" s="1147" t="s">
        <v>498</v>
      </c>
      <c r="M41" s="1148"/>
      <c r="N41" s="1148"/>
      <c r="O41" s="398"/>
      <c r="P41" s="30"/>
    </row>
    <row r="42" spans="1:17" ht="13.5" thickTop="1" x14ac:dyDescent="0.3">
      <c r="B42" s="826" t="s">
        <v>288</v>
      </c>
      <c r="C42" s="39"/>
      <c r="D42" s="27"/>
      <c r="E42" s="40"/>
      <c r="F42" s="41"/>
      <c r="G42" s="41"/>
      <c r="H42" s="40"/>
      <c r="I42" s="41"/>
      <c r="J42" s="41"/>
      <c r="K42" s="489"/>
      <c r="L42" s="128" t="s">
        <v>499</v>
      </c>
      <c r="M42" s="1148"/>
      <c r="N42" s="1148"/>
      <c r="O42" s="398"/>
      <c r="P42" s="30"/>
    </row>
    <row r="43" spans="1:17" ht="13" x14ac:dyDescent="0.3">
      <c r="B43" s="826" t="s">
        <v>288</v>
      </c>
      <c r="C43" s="42"/>
      <c r="D43" s="42"/>
      <c r="E43" s="42"/>
      <c r="F43" s="42"/>
      <c r="G43" s="42"/>
      <c r="H43" s="137"/>
      <c r="I43" s="30"/>
      <c r="J43" s="137"/>
      <c r="K43" s="30"/>
      <c r="L43" s="129" t="s">
        <v>500</v>
      </c>
      <c r="M43" s="1149"/>
      <c r="N43" s="1148"/>
      <c r="O43" s="398"/>
      <c r="P43" s="30"/>
    </row>
    <row r="44" spans="1:17" ht="13.5" customHeight="1" x14ac:dyDescent="0.3">
      <c r="B44" s="826" t="s">
        <v>288</v>
      </c>
      <c r="C44" s="1492" t="s">
        <v>501</v>
      </c>
      <c r="D44" s="1492"/>
      <c r="E44" s="1492"/>
      <c r="F44" s="1492"/>
      <c r="G44" s="1492"/>
      <c r="H44" s="1492"/>
      <c r="I44" s="1492"/>
      <c r="J44" s="1492"/>
      <c r="K44" s="30"/>
      <c r="L44" s="129" t="s">
        <v>489</v>
      </c>
      <c r="M44" s="1149"/>
      <c r="N44" s="1148"/>
      <c r="O44" s="398"/>
      <c r="P44" s="30"/>
    </row>
    <row r="45" spans="1:17" ht="13.5" thickBot="1" x14ac:dyDescent="0.35">
      <c r="B45" s="826" t="s">
        <v>288</v>
      </c>
      <c r="C45" s="1492"/>
      <c r="D45" s="1492"/>
      <c r="E45" s="1492"/>
      <c r="F45" s="1492"/>
      <c r="G45" s="1492"/>
      <c r="H45" s="1492"/>
      <c r="I45" s="1492"/>
      <c r="J45" s="1492"/>
      <c r="K45" s="30"/>
      <c r="L45" s="1150" t="s">
        <v>502</v>
      </c>
      <c r="M45" s="399"/>
      <c r="N45" s="1174"/>
      <c r="O45" s="400"/>
      <c r="P45" s="30"/>
    </row>
    <row r="46" spans="1:17" ht="13" customHeight="1" thickTop="1" x14ac:dyDescent="0.25">
      <c r="C46" s="30"/>
      <c r="D46" s="30"/>
      <c r="E46" s="30"/>
      <c r="F46" s="30"/>
      <c r="G46" s="30"/>
      <c r="H46" s="30"/>
      <c r="I46" s="30"/>
      <c r="J46" s="30"/>
      <c r="K46" s="30"/>
      <c r="L46" s="30"/>
      <c r="M46" s="30"/>
      <c r="N46" s="30"/>
      <c r="O46" s="30"/>
    </row>
    <row r="47" spans="1:17" s="30" customFormat="1" x14ac:dyDescent="0.25"/>
    <row r="48" spans="1:17" s="30" customFormat="1" ht="12.75" customHeight="1" x14ac:dyDescent="0.25">
      <c r="L48" s="1600" t="s">
        <v>503</v>
      </c>
      <c r="M48" s="1601"/>
      <c r="N48" s="1601"/>
      <c r="O48" s="1600" t="s">
        <v>504</v>
      </c>
      <c r="P48" s="1601"/>
      <c r="Q48" s="1604"/>
    </row>
    <row r="49" spans="12:17" s="30" customFormat="1" ht="12.75" customHeight="1" x14ac:dyDescent="0.25">
      <c r="L49" s="1602"/>
      <c r="M49" s="1603"/>
      <c r="N49" s="1603"/>
      <c r="O49" s="1602"/>
      <c r="P49" s="1603"/>
      <c r="Q49" s="1605"/>
    </row>
    <row r="50" spans="12:17" s="30" customFormat="1" x14ac:dyDescent="0.25">
      <c r="L50" s="1602"/>
      <c r="M50" s="1603"/>
      <c r="N50" s="1603"/>
      <c r="O50" s="1602"/>
      <c r="P50" s="1603"/>
      <c r="Q50" s="1605"/>
    </row>
    <row r="51" spans="12:17" s="30" customFormat="1" x14ac:dyDescent="0.25">
      <c r="L51" s="704">
        <f>FY</f>
        <v>2026</v>
      </c>
      <c r="M51" s="830" t="s">
        <v>505</v>
      </c>
      <c r="N51" s="7">
        <f>FY-1</f>
        <v>2025</v>
      </c>
      <c r="O51" s="704">
        <f>FY</f>
        <v>2026</v>
      </c>
      <c r="P51" s="830" t="s">
        <v>505</v>
      </c>
      <c r="Q51" s="595">
        <f>FY-1</f>
        <v>2025</v>
      </c>
    </row>
    <row r="52" spans="12:17" s="30" customFormat="1" x14ac:dyDescent="0.25">
      <c r="L52" s="1203">
        <f>(SUBTOTAL(9,'Sch Parent Inputs'!C11:C117))+E41</f>
        <v>0</v>
      </c>
      <c r="M52" s="1204">
        <f>(SUBTOTAL(9,'Sch Parent Inputs'!D11:D117))+F41</f>
        <v>0</v>
      </c>
      <c r="N52" s="1204">
        <f>(SUBTOTAL(9,'Sch Parent Inputs'!E11:E117))+G41</f>
        <v>0</v>
      </c>
      <c r="O52" s="1204">
        <f>(SUBTOTAL(9,'Group Inputs'!C11:C117))+H41</f>
        <v>0</v>
      </c>
      <c r="P52" s="1204">
        <f>(SUBTOTAL(9,'Group Inputs'!D11:D117))+I41</f>
        <v>0</v>
      </c>
      <c r="Q52" s="1205">
        <f>(SUBTOTAL(9,'Group Inputs'!E11:E117))+J41</f>
        <v>0</v>
      </c>
    </row>
    <row r="53" spans="12:17" s="30" customFormat="1" ht="12.65" customHeight="1" x14ac:dyDescent="0.25">
      <c r="L53" s="414"/>
      <c r="M53" s="415"/>
      <c r="N53" s="415"/>
      <c r="O53" s="415"/>
      <c r="P53" s="415"/>
      <c r="Q53" s="1152"/>
    </row>
    <row r="54" spans="12:17" s="30" customFormat="1" x14ac:dyDescent="0.25"/>
    <row r="55" spans="12:17" s="30" customFormat="1" x14ac:dyDescent="0.25">
      <c r="L55" s="1590" t="s">
        <v>506</v>
      </c>
      <c r="M55" s="1591"/>
      <c r="N55" s="1591"/>
      <c r="O55" s="1591"/>
      <c r="P55" s="1592"/>
    </row>
    <row r="56" spans="12:17" s="30" customFormat="1" x14ac:dyDescent="0.25">
      <c r="L56" s="1593"/>
      <c r="M56" s="1594"/>
      <c r="N56" s="1594"/>
      <c r="O56" s="1594"/>
      <c r="P56" s="1595"/>
    </row>
    <row r="57" spans="12:17" s="30" customFormat="1" x14ac:dyDescent="0.25">
      <c r="L57" s="1596"/>
      <c r="M57" s="1597"/>
      <c r="N57" s="1597"/>
      <c r="O57" s="1597"/>
      <c r="P57" s="1598"/>
    </row>
  </sheetData>
  <autoFilter ref="B1:B45" xr:uid="{00000000-0009-0000-0000-00000E000000}"/>
  <mergeCells count="6">
    <mergeCell ref="L55:P57"/>
    <mergeCell ref="E5:G5"/>
    <mergeCell ref="H5:J5"/>
    <mergeCell ref="C44:J45"/>
    <mergeCell ref="L48:N50"/>
    <mergeCell ref="O48:Q50"/>
  </mergeCells>
  <pageMargins left="0.39370078740157483" right="0.39370078740157483" top="0.74803149606299213" bottom="0.74803149606299213" header="0.31496062992125984" footer="0.31496062992125984"/>
  <pageSetup scale="71" firstPageNumber="2" fitToHeight="0" orientation="portrait" cellComments="asDisplayed" useFirstPageNumber="1" r:id="rId1"/>
  <headerFooter>
    <oddHeader>&amp;C&amp;"Calibri"&amp;10&amp;K000000 [UNCLASSIFIED]&amp;1#_x000D_</oddHeader>
    <oddFooter>&amp;C_x000D_&amp;1#&amp;"Calibri"&amp;10&amp;K000000 [UNCLASSIFIED]&amp;R&amp;P</oddFooter>
  </headerFooter>
  <ignoredErrors>
    <ignoredError sqref="G6" 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tabColor rgb="FFFF0000"/>
    <pageSetUpPr fitToPage="1"/>
  </sheetPr>
  <dimension ref="A1:Q55"/>
  <sheetViews>
    <sheetView showGridLines="0" zoomScale="90" zoomScaleNormal="90" zoomScaleSheetLayoutView="100" workbookViewId="0"/>
  </sheetViews>
  <sheetFormatPr defaultColWidth="9.1796875" defaultRowHeight="12.5" x14ac:dyDescent="0.25"/>
  <cols>
    <col min="1" max="1" width="20.54296875" style="5" bestFit="1" customWidth="1"/>
    <col min="2" max="2" width="4" style="5" customWidth="1"/>
    <col min="3" max="3" width="43" style="5" customWidth="1"/>
    <col min="4" max="4" width="10.453125" style="5" customWidth="1"/>
    <col min="5" max="5" width="11.1796875" style="5" bestFit="1" customWidth="1"/>
    <col min="6" max="6" width="12.54296875" style="401" customWidth="1"/>
    <col min="7" max="8" width="11.1796875" style="401" bestFit="1" customWidth="1"/>
    <col min="9" max="9" width="15.453125" style="401" customWidth="1"/>
    <col min="10" max="10" width="11.1796875" style="401" bestFit="1" customWidth="1"/>
    <col min="11" max="11" width="20.1796875" style="5" customWidth="1"/>
    <col min="12" max="12" width="11.453125" style="5" bestFit="1" customWidth="1"/>
    <col min="13" max="13" width="19.54296875" style="5" customWidth="1"/>
    <col min="14" max="14" width="11.453125" style="5" bestFit="1" customWidth="1"/>
    <col min="15" max="16" width="17.54296875" style="5" customWidth="1"/>
    <col min="17" max="17" width="13.54296875" style="5" customWidth="1"/>
    <col min="18" max="16384" width="9.1796875" style="5"/>
  </cols>
  <sheetData>
    <row r="1" spans="1:17" s="12" customFormat="1" ht="23" x14ac:dyDescent="0.4">
      <c r="A1" s="5" t="s">
        <v>507</v>
      </c>
      <c r="B1" s="748" t="s">
        <v>508</v>
      </c>
      <c r="C1" s="957" t="str">
        <f>SchoolName</f>
        <v>Kiwi Park School</v>
      </c>
      <c r="D1" s="10"/>
      <c r="E1" s="10"/>
      <c r="F1" s="11"/>
      <c r="G1" s="11"/>
      <c r="H1" s="11"/>
      <c r="I1" s="11"/>
      <c r="J1" s="11"/>
    </row>
    <row r="2" spans="1:17" ht="23" x14ac:dyDescent="0.5">
      <c r="B2" s="749" t="s">
        <v>288</v>
      </c>
      <c r="C2" s="3" t="s">
        <v>10</v>
      </c>
      <c r="K2" s="72" t="s">
        <v>447</v>
      </c>
      <c r="L2" s="787"/>
      <c r="M2" s="74"/>
      <c r="N2" s="43"/>
      <c r="O2" s="43"/>
      <c r="P2" s="43"/>
      <c r="Q2" s="30"/>
    </row>
    <row r="3" spans="1:17" s="2" customFormat="1" ht="17.5" x14ac:dyDescent="0.3">
      <c r="A3" s="6"/>
      <c r="B3" s="749" t="s">
        <v>288</v>
      </c>
      <c r="C3" s="22" t="str">
        <f>"For the year ended 31 December "&amp;FY</f>
        <v>For the year ended 31 December 2026</v>
      </c>
      <c r="L3" s="787"/>
      <c r="M3" s="30"/>
      <c r="N3" s="30"/>
      <c r="O3" s="43"/>
      <c r="P3" s="43"/>
      <c r="Q3" s="470"/>
    </row>
    <row r="4" spans="1:17" s="2" customFormat="1" ht="17.5" x14ac:dyDescent="0.3">
      <c r="A4" s="6"/>
      <c r="B4" s="749" t="s">
        <v>288</v>
      </c>
      <c r="C4" s="22"/>
      <c r="L4" s="787"/>
      <c r="M4" s="30"/>
      <c r="N4" s="30"/>
      <c r="O4" s="43"/>
      <c r="P4" s="43"/>
      <c r="Q4" s="470"/>
    </row>
    <row r="5" spans="1:17" s="2" customFormat="1" ht="17.5" x14ac:dyDescent="0.3">
      <c r="A5" s="6"/>
      <c r="B5" s="749" t="s">
        <v>288</v>
      </c>
      <c r="C5" s="464"/>
      <c r="D5" s="646" t="s">
        <v>460</v>
      </c>
      <c r="E5" s="1631" t="s">
        <v>457</v>
      </c>
      <c r="F5" s="1631"/>
      <c r="G5" s="1631"/>
      <c r="H5" s="1631" t="s">
        <v>458</v>
      </c>
      <c r="I5" s="1631"/>
      <c r="J5" s="1631"/>
      <c r="L5" s="1600" t="s">
        <v>509</v>
      </c>
      <c r="M5" s="1601"/>
      <c r="N5" s="1604"/>
      <c r="O5" s="1600" t="s">
        <v>510</v>
      </c>
      <c r="P5" s="1601"/>
      <c r="Q5" s="1604"/>
    </row>
    <row r="6" spans="1:17" ht="13" x14ac:dyDescent="0.3">
      <c r="B6" s="749" t="s">
        <v>288</v>
      </c>
      <c r="C6" s="65"/>
      <c r="D6" s="79"/>
      <c r="E6" s="124">
        <f>FY</f>
        <v>2026</v>
      </c>
      <c r="F6" s="124">
        <f>FY</f>
        <v>2026</v>
      </c>
      <c r="G6" s="124">
        <f>FY-1</f>
        <v>2025</v>
      </c>
      <c r="H6" s="124">
        <f>FY</f>
        <v>2026</v>
      </c>
      <c r="I6" s="124">
        <f>FY</f>
        <v>2026</v>
      </c>
      <c r="J6" s="124">
        <f>FY-1</f>
        <v>2025</v>
      </c>
      <c r="L6" s="1602"/>
      <c r="M6" s="1603"/>
      <c r="N6" s="1605"/>
      <c r="O6" s="1602"/>
      <c r="P6" s="1603"/>
      <c r="Q6" s="1605"/>
    </row>
    <row r="7" spans="1:17" s="6" customFormat="1" ht="25" x14ac:dyDescent="0.25">
      <c r="A7" s="6" t="s">
        <v>459</v>
      </c>
      <c r="B7" s="749" t="s">
        <v>288</v>
      </c>
      <c r="D7" s="164"/>
      <c r="E7" s="132" t="s">
        <v>291</v>
      </c>
      <c r="F7" s="133" t="s">
        <v>292</v>
      </c>
      <c r="G7" s="132" t="s">
        <v>291</v>
      </c>
      <c r="H7" s="132" t="s">
        <v>291</v>
      </c>
      <c r="I7" s="133" t="s">
        <v>292</v>
      </c>
      <c r="J7" s="132" t="s">
        <v>291</v>
      </c>
      <c r="K7" s="5"/>
      <c r="L7" s="1602"/>
      <c r="M7" s="1603"/>
      <c r="N7" s="1605"/>
      <c r="O7" s="1602"/>
      <c r="P7" s="1603"/>
      <c r="Q7" s="1605"/>
    </row>
    <row r="8" spans="1:17" ht="12.75" customHeight="1" thickBot="1" x14ac:dyDescent="0.35">
      <c r="B8" s="749" t="s">
        <v>288</v>
      </c>
      <c r="C8" s="461"/>
      <c r="D8" s="462"/>
      <c r="E8" s="462" t="s">
        <v>294</v>
      </c>
      <c r="F8" s="462" t="s">
        <v>294</v>
      </c>
      <c r="G8" s="462" t="s">
        <v>294</v>
      </c>
      <c r="H8" s="462" t="s">
        <v>294</v>
      </c>
      <c r="I8" s="462" t="s">
        <v>294</v>
      </c>
      <c r="J8" s="462" t="s">
        <v>294</v>
      </c>
      <c r="L8" s="704">
        <f>FY</f>
        <v>2026</v>
      </c>
      <c r="M8" s="830" t="s">
        <v>505</v>
      </c>
      <c r="N8" s="595">
        <f>FY-1</f>
        <v>2025</v>
      </c>
      <c r="O8" s="704">
        <f>FY</f>
        <v>2026</v>
      </c>
      <c r="P8" s="830" t="s">
        <v>505</v>
      </c>
      <c r="Q8" s="595">
        <f>FY-1</f>
        <v>2025</v>
      </c>
    </row>
    <row r="9" spans="1:17" ht="12.75" customHeight="1" x14ac:dyDescent="0.3">
      <c r="B9" s="749" t="s">
        <v>288</v>
      </c>
      <c r="D9" s="79"/>
      <c r="E9" s="79"/>
      <c r="F9" s="79"/>
      <c r="G9" s="79"/>
      <c r="H9" s="79"/>
      <c r="I9" s="79"/>
      <c r="J9" s="79"/>
      <c r="L9" s="741">
        <f>'Statement of Financial Position'!E55-E46</f>
        <v>0</v>
      </c>
      <c r="M9" s="741">
        <f>'Statement of Financial Position'!F55-F46</f>
        <v>0</v>
      </c>
      <c r="N9" s="741">
        <f>'Statement of Financial Position'!G55-G46</f>
        <v>0</v>
      </c>
      <c r="O9" s="741">
        <f>'Statement of Financial Position'!H55-H46</f>
        <v>0</v>
      </c>
      <c r="P9" s="741">
        <f>'Statement of Financial Position'!I55-I46</f>
        <v>0</v>
      </c>
      <c r="Q9" s="742">
        <f>'Statement of Financial Position'!J55-J46</f>
        <v>0</v>
      </c>
    </row>
    <row r="10" spans="1:17" ht="13" x14ac:dyDescent="0.3">
      <c r="B10" s="749" t="s">
        <v>288</v>
      </c>
      <c r="D10" s="79"/>
      <c r="E10" s="79"/>
      <c r="F10" s="402"/>
      <c r="G10" s="79"/>
      <c r="H10" s="79"/>
      <c r="I10" s="79"/>
      <c r="J10" s="79"/>
      <c r="L10" s="743"/>
      <c r="M10" s="744"/>
      <c r="N10" s="744"/>
      <c r="O10" s="744"/>
      <c r="P10" s="744"/>
      <c r="Q10" s="745"/>
    </row>
    <row r="11" spans="1:17" ht="12.75" customHeight="1" x14ac:dyDescent="0.3">
      <c r="B11" s="749" t="s">
        <v>288</v>
      </c>
      <c r="C11" s="1" t="s">
        <v>511</v>
      </c>
      <c r="D11" s="228"/>
      <c r="E11" s="45">
        <f>-'Sch Parent Inputs'!C261</f>
        <v>0</v>
      </c>
      <c r="F11" s="45">
        <f>-'Sch Parent Inputs'!D261</f>
        <v>0</v>
      </c>
      <c r="G11" s="45">
        <f>-'Sch Parent Inputs'!E261</f>
        <v>0</v>
      </c>
      <c r="H11" s="45">
        <f>-'Group Inputs'!C264</f>
        <v>0</v>
      </c>
      <c r="I11" s="45">
        <f>-'Group Inputs'!D264</f>
        <v>0</v>
      </c>
      <c r="J11" s="45">
        <f>ROUND(-'Group Inputs'!E261-'Group Inputs'!E263-'Group Inputs'!E264-'Group Inputs'!E265,0)</f>
        <v>0</v>
      </c>
    </row>
    <row r="12" spans="1:17" x14ac:dyDescent="0.25">
      <c r="B12" s="749"/>
      <c r="C12" s="30"/>
      <c r="D12" s="48"/>
      <c r="E12" s="45"/>
      <c r="F12" s="45"/>
      <c r="G12" s="45"/>
      <c r="H12" s="45"/>
      <c r="I12" s="45"/>
      <c r="J12" s="45"/>
      <c r="K12" s="30"/>
    </row>
    <row r="13" spans="1:17" x14ac:dyDescent="0.25">
      <c r="A13" s="5" t="s">
        <v>512</v>
      </c>
      <c r="B13" s="749" t="s">
        <v>288</v>
      </c>
      <c r="C13" s="19" t="s">
        <v>513</v>
      </c>
      <c r="D13" s="1322"/>
      <c r="E13" s="41">
        <f>'St of Comprehensive Rev. &amp; Exp.'!E41</f>
        <v>0</v>
      </c>
      <c r="F13" s="41">
        <f>'St of Comprehensive Rev. &amp; Exp.'!F41</f>
        <v>0</v>
      </c>
      <c r="G13" s="41">
        <f>'St of Comprehensive Rev. &amp; Exp.'!G41</f>
        <v>0</v>
      </c>
      <c r="H13" s="41">
        <f>'St of Comprehensive Rev. &amp; Exp.'!H41</f>
        <v>0</v>
      </c>
      <c r="I13" s="41">
        <f>'St of Comprehensive Rev. &amp; Exp.'!I41</f>
        <v>0</v>
      </c>
      <c r="J13" s="41">
        <f>'St of Comprehensive Rev. &amp; Exp.'!J41</f>
        <v>0</v>
      </c>
      <c r="K13" s="30"/>
      <c r="L13" s="1612" t="s">
        <v>514</v>
      </c>
      <c r="M13" s="1613"/>
      <c r="N13" s="1613"/>
      <c r="O13" s="1613"/>
      <c r="P13" s="1614"/>
    </row>
    <row r="14" spans="1:17" x14ac:dyDescent="0.25">
      <c r="B14" s="749"/>
      <c r="C14" s="94" t="s">
        <v>515</v>
      </c>
      <c r="D14" s="1322"/>
      <c r="E14" s="35">
        <f>-'Sch Parent Inputs'!C258</f>
        <v>0</v>
      </c>
      <c r="F14" s="35">
        <f>-'Sch Parent Inputs'!D258</f>
        <v>0</v>
      </c>
      <c r="G14" s="35">
        <f>-'Sch Parent Inputs'!E258</f>
        <v>0</v>
      </c>
      <c r="H14" s="35">
        <f>-'Group Inputs'!C261</f>
        <v>0</v>
      </c>
      <c r="I14" s="35">
        <f>-'Group Inputs'!D261</f>
        <v>0</v>
      </c>
      <c r="J14" s="35">
        <f>-'Group Inputs'!E261</f>
        <v>0</v>
      </c>
      <c r="K14" s="30"/>
      <c r="L14" s="1615"/>
      <c r="M14" s="1616"/>
      <c r="N14" s="1616"/>
      <c r="O14" s="1616"/>
      <c r="P14" s="1617"/>
    </row>
    <row r="15" spans="1:17" x14ac:dyDescent="0.25">
      <c r="A15" s="5" t="s">
        <v>516</v>
      </c>
      <c r="B15" s="747" t="str">
        <f>IF(AND(ROUND($E15,0)=0,ROUND($F15,0)=0,ROUND($G15,0)=0,ROUND($H15,0)=0,ROUND($I15,0)=0,ROUND($J15,0),0),"No","Yes")</f>
        <v>Yes</v>
      </c>
      <c r="C15" s="94" t="s">
        <v>517</v>
      </c>
      <c r="D15" s="1322"/>
      <c r="E15" s="35">
        <f>-'Sch Parent Inputs'!C259</f>
        <v>0</v>
      </c>
      <c r="F15" s="35">
        <f>-'Sch Parent Inputs'!D259</f>
        <v>0</v>
      </c>
      <c r="G15" s="35">
        <f>-'Sch Parent Inputs'!E259</f>
        <v>0</v>
      </c>
      <c r="H15" s="35">
        <f>-'Group Inputs'!C262</f>
        <v>0</v>
      </c>
      <c r="I15" s="35">
        <f>-'Group Inputs'!D262</f>
        <v>0</v>
      </c>
      <c r="J15" s="35">
        <f>-'Group Inputs'!E262</f>
        <v>0</v>
      </c>
      <c r="K15" s="30"/>
      <c r="L15" s="1615"/>
      <c r="M15" s="1616"/>
      <c r="N15" s="1616"/>
      <c r="O15" s="1616"/>
      <c r="P15" s="1617"/>
    </row>
    <row r="16" spans="1:17" x14ac:dyDescent="0.25">
      <c r="A16" s="5" t="s">
        <v>516</v>
      </c>
      <c r="B16" s="747" t="str">
        <f>IF(AND(ROUND($E16,0)=0,ROUND($F16,0)=0,ROUND($G16,0)=0,ROUND($H16,0)=0,ROUND($I16,0)=0,ROUND($J16,0),0),"No","Yes")</f>
        <v>Yes</v>
      </c>
      <c r="C16" s="94" t="s">
        <v>518</v>
      </c>
      <c r="D16" s="1322"/>
      <c r="E16" s="35">
        <f>-'Sch Parent Inputs'!C260</f>
        <v>0</v>
      </c>
      <c r="F16" s="35">
        <f>-'Sch Parent Inputs'!D260</f>
        <v>0</v>
      </c>
      <c r="G16" s="35">
        <f>-'Sch Parent Inputs'!E260</f>
        <v>0</v>
      </c>
      <c r="H16" s="35">
        <f>-'Group Inputs'!C263</f>
        <v>0</v>
      </c>
      <c r="I16" s="35">
        <f>-'Group Inputs'!D263</f>
        <v>0</v>
      </c>
      <c r="J16" s="35">
        <f>-'Group Inputs'!E263</f>
        <v>0</v>
      </c>
      <c r="K16" s="30"/>
      <c r="L16" s="1618"/>
      <c r="M16" s="1619"/>
      <c r="N16" s="1619"/>
      <c r="O16" s="1619"/>
      <c r="P16" s="1620"/>
    </row>
    <row r="17" spans="1:16" x14ac:dyDescent="0.25">
      <c r="B17" s="749" t="str">
        <f>B$19</f>
        <v>Yes</v>
      </c>
      <c r="C17" s="233"/>
      <c r="D17" s="53"/>
      <c r="E17" s="35"/>
      <c r="F17" s="35"/>
      <c r="G17" s="35"/>
      <c r="H17" s="35"/>
      <c r="I17" s="35"/>
      <c r="J17" s="35"/>
      <c r="K17" s="30"/>
    </row>
    <row r="18" spans="1:16" ht="12.75" customHeight="1" x14ac:dyDescent="0.3">
      <c r="A18" s="5" t="s">
        <v>519</v>
      </c>
      <c r="B18" s="749" t="str">
        <f>B$19</f>
        <v>Yes</v>
      </c>
      <c r="C18" s="20" t="s">
        <v>520</v>
      </c>
      <c r="D18" s="38"/>
      <c r="E18" s="541">
        <f t="shared" ref="E18:J18" si="0">SUM(E11:E16)</f>
        <v>0</v>
      </c>
      <c r="F18" s="541">
        <f t="shared" si="0"/>
        <v>0</v>
      </c>
      <c r="G18" s="541">
        <f t="shared" si="0"/>
        <v>0</v>
      </c>
      <c r="H18" s="541">
        <f t="shared" si="0"/>
        <v>0</v>
      </c>
      <c r="I18" s="541">
        <f t="shared" si="0"/>
        <v>0</v>
      </c>
      <c r="J18" s="541">
        <f t="shared" si="0"/>
        <v>0</v>
      </c>
      <c r="K18" s="48"/>
    </row>
    <row r="19" spans="1:16" ht="12.75" customHeight="1" x14ac:dyDescent="0.3">
      <c r="B19" s="747" t="str">
        <f>IF(AND(ROUND($E19,0)=0,ROUND($F19,0)=0,ROUND($G19,0)=0,ROUND($H19,0)=0,ROUND($I19,0)=0,ROUND($J19,0),0),"No","Yes")</f>
        <v>Yes</v>
      </c>
      <c r="C19" s="20"/>
      <c r="D19" s="38"/>
      <c r="E19" s="45"/>
      <c r="F19" s="45"/>
      <c r="G19" s="45"/>
      <c r="H19" s="45"/>
      <c r="I19" s="45"/>
      <c r="J19" s="45"/>
      <c r="K19" s="48"/>
      <c r="L19" s="1612" t="s">
        <v>521</v>
      </c>
      <c r="M19" s="1613"/>
      <c r="N19" s="1613"/>
      <c r="O19" s="1613"/>
      <c r="P19" s="1614"/>
    </row>
    <row r="20" spans="1:16" ht="12.75" customHeight="1" x14ac:dyDescent="0.25">
      <c r="A20" s="5" t="s">
        <v>522</v>
      </c>
      <c r="B20" s="749" t="str">
        <f>B$19</f>
        <v>Yes</v>
      </c>
      <c r="C20" s="19" t="s">
        <v>523</v>
      </c>
      <c r="D20" s="21"/>
      <c r="E20" s="45">
        <f t="shared" ref="E20:G20" si="1">E18-E21</f>
        <v>0</v>
      </c>
      <c r="F20" s="45">
        <f t="shared" si="1"/>
        <v>0</v>
      </c>
      <c r="G20" s="45">
        <f t="shared" si="1"/>
        <v>0</v>
      </c>
      <c r="H20" s="45">
        <f>H18-H21</f>
        <v>0</v>
      </c>
      <c r="I20" s="45">
        <f t="shared" ref="I20:J20" si="2">I18-I21</f>
        <v>0</v>
      </c>
      <c r="J20" s="45">
        <f t="shared" si="2"/>
        <v>0</v>
      </c>
      <c r="L20" s="1615"/>
      <c r="M20" s="1616"/>
      <c r="N20" s="1616"/>
      <c r="O20" s="1616"/>
      <c r="P20" s="1617"/>
    </row>
    <row r="21" spans="1:16" x14ac:dyDescent="0.25">
      <c r="A21" s="5" t="s">
        <v>524</v>
      </c>
      <c r="B21" s="749" t="s">
        <v>288</v>
      </c>
      <c r="C21" s="19" t="s">
        <v>525</v>
      </c>
      <c r="D21" s="53"/>
      <c r="E21" s="45">
        <f>'St of Comprehensive Rev. &amp; Exp.'!E38</f>
        <v>0</v>
      </c>
      <c r="F21" s="45">
        <f>'St of Comprehensive Rev. &amp; Exp.'!F38</f>
        <v>0</v>
      </c>
      <c r="G21" s="45">
        <f>'St of Comprehensive Rev. &amp; Exp.'!G38</f>
        <v>0</v>
      </c>
      <c r="H21" s="45">
        <f>'St of Comprehensive Rev. &amp; Exp.'!H38</f>
        <v>0</v>
      </c>
      <c r="I21" s="45">
        <f>'St of Comprehensive Rev. &amp; Exp.'!I38</f>
        <v>0</v>
      </c>
      <c r="J21" s="45">
        <f>'St of Comprehensive Rev. &amp; Exp.'!J38</f>
        <v>0</v>
      </c>
      <c r="L21" s="1615"/>
      <c r="M21" s="1616"/>
      <c r="N21" s="1616"/>
      <c r="O21" s="1616"/>
      <c r="P21" s="1617"/>
    </row>
    <row r="22" spans="1:16" x14ac:dyDescent="0.25">
      <c r="B22" s="749" t="s">
        <v>288</v>
      </c>
      <c r="C22" s="19"/>
      <c r="D22" s="21"/>
      <c r="E22" s="656"/>
      <c r="F22" s="656"/>
      <c r="G22" s="656"/>
      <c r="H22" s="656"/>
      <c r="I22" s="656"/>
      <c r="J22" s="656"/>
      <c r="L22" s="1618"/>
      <c r="M22" s="1619"/>
      <c r="N22" s="1619"/>
      <c r="O22" s="1619"/>
      <c r="P22" s="1620"/>
    </row>
    <row r="23" spans="1:16" ht="13.5" thickBot="1" x14ac:dyDescent="0.35">
      <c r="A23" s="5" t="s">
        <v>519</v>
      </c>
      <c r="B23" s="749" t="s">
        <v>288</v>
      </c>
      <c r="C23" s="20" t="s">
        <v>520</v>
      </c>
      <c r="D23" s="53"/>
      <c r="E23" s="657">
        <f t="shared" ref="E23:J23" si="3">SUM(E19:E22)</f>
        <v>0</v>
      </c>
      <c r="F23" s="657">
        <f t="shared" si="3"/>
        <v>0</v>
      </c>
      <c r="G23" s="657">
        <f t="shared" si="3"/>
        <v>0</v>
      </c>
      <c r="H23" s="657">
        <f t="shared" si="3"/>
        <v>0</v>
      </c>
      <c r="I23" s="657">
        <f t="shared" si="3"/>
        <v>0</v>
      </c>
      <c r="J23" s="657">
        <f t="shared" si="3"/>
        <v>0</v>
      </c>
      <c r="K23" s="228"/>
      <c r="L23" s="965" t="str">
        <f>'Guidance - General'!B34</f>
        <v>Board Contributions</v>
      </c>
    </row>
    <row r="24" spans="1:16" ht="17.5" x14ac:dyDescent="0.3">
      <c r="B24" s="749" t="s">
        <v>288</v>
      </c>
      <c r="C24" s="22"/>
      <c r="D24" s="571"/>
      <c r="E24" s="1631"/>
      <c r="F24" s="1631"/>
      <c r="G24" s="1631"/>
      <c r="H24" s="1631"/>
      <c r="I24" s="1631"/>
      <c r="J24" s="1631"/>
      <c r="L24" s="1632" t="s">
        <v>526</v>
      </c>
      <c r="M24" s="1633"/>
      <c r="N24" s="1633"/>
      <c r="O24" s="1633"/>
      <c r="P24" s="1634"/>
    </row>
    <row r="25" spans="1:16" ht="15.65" customHeight="1" x14ac:dyDescent="0.25">
      <c r="B25" s="749" t="s">
        <v>288</v>
      </c>
      <c r="C25" s="571" t="s">
        <v>527</v>
      </c>
      <c r="D25" s="164"/>
      <c r="E25" s="132"/>
      <c r="F25" s="133"/>
      <c r="G25" s="132"/>
      <c r="H25" s="132"/>
      <c r="I25" s="133"/>
      <c r="J25" s="132"/>
      <c r="K25" s="30"/>
      <c r="L25" s="1635" t="s">
        <v>528</v>
      </c>
      <c r="M25" s="1636"/>
      <c r="N25" s="1636"/>
      <c r="O25" s="1636"/>
      <c r="P25" s="1637"/>
    </row>
    <row r="26" spans="1:16" ht="13" x14ac:dyDescent="0.3">
      <c r="B26" s="749" t="s">
        <v>288</v>
      </c>
      <c r="C26" s="65"/>
      <c r="D26" s="79"/>
      <c r="E26" s="124"/>
      <c r="F26" s="124"/>
      <c r="G26" s="124"/>
      <c r="H26" s="124"/>
      <c r="I26" s="124"/>
      <c r="J26" s="124"/>
      <c r="K26" s="30"/>
      <c r="L26" s="1635"/>
      <c r="M26" s="1636"/>
      <c r="N26" s="1636"/>
      <c r="O26" s="1636"/>
      <c r="P26" s="1637"/>
    </row>
    <row r="27" spans="1:16" ht="13" x14ac:dyDescent="0.3">
      <c r="A27" s="5" t="s">
        <v>529</v>
      </c>
      <c r="B27" s="749" t="s">
        <v>288</v>
      </c>
      <c r="C27" s="29" t="s">
        <v>523</v>
      </c>
      <c r="D27" s="56"/>
      <c r="E27" s="56"/>
      <c r="F27" s="92"/>
      <c r="G27" s="56"/>
      <c r="H27" s="56"/>
      <c r="I27" s="56"/>
      <c r="J27" s="56"/>
      <c r="L27" s="1593" t="s">
        <v>530</v>
      </c>
      <c r="M27" s="1594"/>
      <c r="N27" s="1594"/>
      <c r="O27" s="1594"/>
      <c r="P27" s="1595"/>
    </row>
    <row r="28" spans="1:16" x14ac:dyDescent="0.25">
      <c r="B28" s="749" t="s">
        <v>288</v>
      </c>
      <c r="C28" s="30" t="s">
        <v>531</v>
      </c>
      <c r="D28" s="48"/>
      <c r="E28" s="45">
        <f t="shared" ref="E28:J28" si="4">E11</f>
        <v>0</v>
      </c>
      <c r="F28" s="45">
        <f t="shared" si="4"/>
        <v>0</v>
      </c>
      <c r="G28" s="45">
        <f t="shared" si="4"/>
        <v>0</v>
      </c>
      <c r="H28" s="45">
        <f t="shared" si="4"/>
        <v>0</v>
      </c>
      <c r="I28" s="45">
        <f t="shared" si="4"/>
        <v>0</v>
      </c>
      <c r="J28" s="45">
        <f t="shared" si="4"/>
        <v>0</v>
      </c>
      <c r="L28" s="1609" t="s">
        <v>532</v>
      </c>
      <c r="M28" s="1610"/>
      <c r="N28" s="1610"/>
      <c r="O28" s="1610"/>
      <c r="P28" s="1611"/>
    </row>
    <row r="29" spans="1:16" x14ac:dyDescent="0.25">
      <c r="B29" s="750" t="s">
        <v>288</v>
      </c>
      <c r="C29" s="30"/>
      <c r="D29" s="30"/>
      <c r="E29" s="30"/>
      <c r="F29" s="43"/>
      <c r="G29" s="43"/>
      <c r="H29" s="43"/>
      <c r="I29" s="43"/>
      <c r="J29" s="43"/>
      <c r="L29" s="1609"/>
      <c r="M29" s="1610"/>
      <c r="N29" s="1610"/>
      <c r="O29" s="1610"/>
      <c r="P29" s="1611"/>
    </row>
    <row r="30" spans="1:16" ht="12.75" customHeight="1" x14ac:dyDescent="0.25">
      <c r="B30" s="747" t="str">
        <f>IF(AND(ROUND($E30,0)=0,ROUND($F30,0)=0,ROUND($G30,0)=0,ROUND($H30,0)=0,ROUND($I30,0)=0,ROUND($J30,0),0),"No","Yes")</f>
        <v>Yes</v>
      </c>
      <c r="C30" s="34" t="s">
        <v>533</v>
      </c>
      <c r="D30" s="52"/>
      <c r="E30" s="647">
        <v>0</v>
      </c>
      <c r="F30" s="647">
        <v>0</v>
      </c>
      <c r="G30" s="647">
        <v>0</v>
      </c>
      <c r="H30" s="647">
        <v>0</v>
      </c>
      <c r="I30" s="647">
        <v>0</v>
      </c>
      <c r="J30" s="647">
        <v>0</v>
      </c>
      <c r="L30" s="1624" t="s">
        <v>534</v>
      </c>
      <c r="M30" s="1625"/>
      <c r="N30" s="1625"/>
      <c r="O30" s="1625"/>
      <c r="P30" s="1626"/>
    </row>
    <row r="31" spans="1:16" ht="12.75" customHeight="1" x14ac:dyDescent="0.25">
      <c r="B31" s="747"/>
      <c r="C31" s="34" t="s">
        <v>515</v>
      </c>
      <c r="D31" s="52"/>
      <c r="E31" s="41">
        <f t="shared" ref="E31:J33" si="5">E14</f>
        <v>0</v>
      </c>
      <c r="F31" s="41">
        <f t="shared" si="5"/>
        <v>0</v>
      </c>
      <c r="G31" s="41">
        <f t="shared" si="5"/>
        <v>0</v>
      </c>
      <c r="H31" s="41">
        <f t="shared" si="5"/>
        <v>0</v>
      </c>
      <c r="I31" s="41">
        <f t="shared" si="5"/>
        <v>0</v>
      </c>
      <c r="J31" s="41">
        <f t="shared" si="5"/>
        <v>0</v>
      </c>
      <c r="L31" s="1624"/>
      <c r="M31" s="1625"/>
      <c r="N31" s="1625"/>
      <c r="O31" s="1625"/>
      <c r="P31" s="1626"/>
    </row>
    <row r="32" spans="1:16" ht="12.75" customHeight="1" x14ac:dyDescent="0.25">
      <c r="B32" s="747"/>
      <c r="C32" s="34" t="s">
        <v>517</v>
      </c>
      <c r="D32" s="52"/>
      <c r="E32" s="41">
        <f t="shared" si="5"/>
        <v>0</v>
      </c>
      <c r="F32" s="41">
        <f t="shared" si="5"/>
        <v>0</v>
      </c>
      <c r="G32" s="41">
        <f t="shared" si="5"/>
        <v>0</v>
      </c>
      <c r="H32" s="41">
        <f t="shared" si="5"/>
        <v>0</v>
      </c>
      <c r="I32" s="41">
        <f t="shared" si="5"/>
        <v>0</v>
      </c>
      <c r="J32" s="41">
        <f t="shared" si="5"/>
        <v>0</v>
      </c>
      <c r="L32" s="1624"/>
      <c r="M32" s="1625"/>
      <c r="N32" s="1625"/>
      <c r="O32" s="1625"/>
      <c r="P32" s="1626"/>
    </row>
    <row r="33" spans="1:16" x14ac:dyDescent="0.25">
      <c r="B33" s="747" t="str">
        <f>IF(AND(ROUND($E31,0)=0,ROUND($F31,0)=0,ROUND($G31,0)=0,ROUND($H31,0)=0,ROUND($I31,0)=0,ROUND($J31,0),0),"No","Yes")</f>
        <v>Yes</v>
      </c>
      <c r="C33" s="34" t="s">
        <v>518</v>
      </c>
      <c r="D33" s="52"/>
      <c r="E33" s="41">
        <f t="shared" si="5"/>
        <v>0</v>
      </c>
      <c r="F33" s="41">
        <f t="shared" si="5"/>
        <v>0</v>
      </c>
      <c r="G33" s="41">
        <f t="shared" si="5"/>
        <v>0</v>
      </c>
      <c r="H33" s="41">
        <f t="shared" si="5"/>
        <v>0</v>
      </c>
      <c r="I33" s="41">
        <f t="shared" si="5"/>
        <v>0</v>
      </c>
      <c r="J33" s="41">
        <f t="shared" si="5"/>
        <v>0</v>
      </c>
      <c r="L33" s="1627"/>
      <c r="M33" s="1628"/>
      <c r="N33" s="1628"/>
      <c r="O33" s="1628"/>
      <c r="P33" s="1629"/>
    </row>
    <row r="34" spans="1:16" x14ac:dyDescent="0.25">
      <c r="B34" s="750" t="s">
        <v>288</v>
      </c>
      <c r="C34" s="34" t="s">
        <v>535</v>
      </c>
      <c r="D34" s="53"/>
      <c r="E34" s="35">
        <f t="shared" ref="E34:J34" si="6">E13-E40</f>
        <v>0</v>
      </c>
      <c r="F34" s="35">
        <f t="shared" si="6"/>
        <v>0</v>
      </c>
      <c r="G34" s="35">
        <f t="shared" si="6"/>
        <v>0</v>
      </c>
      <c r="H34" s="35">
        <f t="shared" si="6"/>
        <v>0</v>
      </c>
      <c r="I34" s="35">
        <f t="shared" si="6"/>
        <v>0</v>
      </c>
      <c r="J34" s="35">
        <f t="shared" si="6"/>
        <v>0</v>
      </c>
    </row>
    <row r="35" spans="1:16" ht="12.75" customHeight="1" x14ac:dyDescent="0.25">
      <c r="B35" s="750" t="s">
        <v>288</v>
      </c>
      <c r="C35" s="233"/>
      <c r="D35" s="53"/>
      <c r="E35" s="648"/>
      <c r="F35" s="648"/>
      <c r="G35" s="648"/>
      <c r="H35" s="648"/>
      <c r="I35" s="648"/>
      <c r="J35" s="648"/>
      <c r="L35" s="1638" t="s">
        <v>536</v>
      </c>
      <c r="M35" s="1639"/>
      <c r="N35" s="1639"/>
      <c r="O35" s="1639"/>
      <c r="P35" s="1640"/>
    </row>
    <row r="36" spans="1:16" ht="12.75" customHeight="1" thickBot="1" x14ac:dyDescent="0.3">
      <c r="B36" s="750" t="s">
        <v>288</v>
      </c>
      <c r="C36" s="34" t="s">
        <v>537</v>
      </c>
      <c r="D36" s="38"/>
      <c r="E36" s="175">
        <f t="shared" ref="E36:J36" si="7">SUM(E28:E34)</f>
        <v>0</v>
      </c>
      <c r="F36" s="175">
        <f t="shared" si="7"/>
        <v>0</v>
      </c>
      <c r="G36" s="175">
        <f t="shared" si="7"/>
        <v>0</v>
      </c>
      <c r="H36" s="175">
        <f t="shared" si="7"/>
        <v>0</v>
      </c>
      <c r="I36" s="175">
        <f t="shared" si="7"/>
        <v>0</v>
      </c>
      <c r="J36" s="175">
        <f t="shared" si="7"/>
        <v>0</v>
      </c>
      <c r="L36" s="1635"/>
      <c r="M36" s="1636"/>
      <c r="N36" s="1636"/>
      <c r="O36" s="1636"/>
      <c r="P36" s="1637"/>
    </row>
    <row r="37" spans="1:16" ht="13.5" thickTop="1" x14ac:dyDescent="0.3">
      <c r="B37" s="750" t="s">
        <v>288</v>
      </c>
      <c r="C37" s="65"/>
      <c r="D37" s="79"/>
      <c r="E37" s="124"/>
      <c r="F37" s="124"/>
      <c r="G37" s="124"/>
      <c r="H37" s="124"/>
      <c r="I37" s="124"/>
      <c r="J37" s="124"/>
      <c r="K37" s="161"/>
      <c r="L37" s="1635"/>
      <c r="M37" s="1636"/>
      <c r="N37" s="1636"/>
      <c r="O37" s="1636"/>
      <c r="P37" s="1637"/>
    </row>
    <row r="38" spans="1:16" ht="13" x14ac:dyDescent="0.3">
      <c r="A38" s="5" t="s">
        <v>529</v>
      </c>
      <c r="B38" s="750" t="s">
        <v>288</v>
      </c>
      <c r="C38" s="29" t="s">
        <v>538</v>
      </c>
      <c r="D38" s="30"/>
      <c r="E38" s="48"/>
      <c r="F38" s="48"/>
      <c r="G38" s="30"/>
      <c r="H38" s="30"/>
      <c r="I38" s="30"/>
      <c r="J38" s="30"/>
      <c r="L38" s="1641"/>
      <c r="M38" s="1642"/>
      <c r="N38" s="1642"/>
      <c r="O38" s="1642"/>
      <c r="P38" s="1643"/>
    </row>
    <row r="39" spans="1:16" ht="13" x14ac:dyDescent="0.25">
      <c r="B39" s="750" t="s">
        <v>288</v>
      </c>
      <c r="C39" s="5" t="s">
        <v>531</v>
      </c>
      <c r="D39" s="30"/>
      <c r="E39" s="656">
        <f>G43</f>
        <v>0</v>
      </c>
      <c r="F39" s="647">
        <v>0</v>
      </c>
      <c r="G39" s="647">
        <v>0</v>
      </c>
      <c r="H39" s="656">
        <f>J43</f>
        <v>0</v>
      </c>
      <c r="I39" s="647">
        <v>0</v>
      </c>
      <c r="J39" s="647">
        <v>0</v>
      </c>
      <c r="L39" s="1621" t="s">
        <v>539</v>
      </c>
      <c r="M39" s="1622"/>
      <c r="N39" s="1622"/>
      <c r="O39" s="1622"/>
      <c r="P39" s="1623"/>
    </row>
    <row r="40" spans="1:16" x14ac:dyDescent="0.25">
      <c r="A40" s="5" t="s">
        <v>540</v>
      </c>
      <c r="B40" s="747" t="str">
        <f>IF(AND(ROUND($E40,0)=0,ROUND($F40,0)=0,ROUND($G40,0)=0,ROUND($H40,0)=0,ROUND($I40,0)=0,ROUND($J40,0),0),"No","Yes")</f>
        <v>Yes</v>
      </c>
      <c r="C40" s="30" t="s">
        <v>541</v>
      </c>
      <c r="D40" s="30"/>
      <c r="E40" s="41">
        <f>'St of Comprehensive Rev. &amp; Exp.'!E38</f>
        <v>0</v>
      </c>
      <c r="F40" s="41">
        <f>'St of Comprehensive Rev. &amp; Exp.'!F38</f>
        <v>0</v>
      </c>
      <c r="G40" s="41">
        <f>'St of Comprehensive Rev. &amp; Exp.'!G38</f>
        <v>0</v>
      </c>
      <c r="H40" s="41">
        <f>'St of Comprehensive Rev. &amp; Exp.'!H38</f>
        <v>0</v>
      </c>
      <c r="I40" s="41">
        <f>'St of Comprehensive Rev. &amp; Exp.'!I38</f>
        <v>0</v>
      </c>
      <c r="J40" s="41">
        <f>'St of Comprehensive Rev. &amp; Exp.'!J38</f>
        <v>0</v>
      </c>
    </row>
    <row r="41" spans="1:16" ht="12.75" customHeight="1" x14ac:dyDescent="0.25">
      <c r="A41" s="5" t="s">
        <v>542</v>
      </c>
      <c r="B41" s="747" t="str">
        <f>IF(AND(ROUND($E41,0)=0,ROUND($F41,0)=0,ROUND($G41,0)=0,ROUND($H41,0)=0,ROUND($I41,0)=0,ROUND($J41,0),0),"No","Yes")</f>
        <v>Yes</v>
      </c>
      <c r="C41" s="30" t="s">
        <v>543</v>
      </c>
      <c r="D41" s="30"/>
      <c r="E41" s="41">
        <v>0</v>
      </c>
      <c r="F41" s="41">
        <v>0</v>
      </c>
      <c r="G41" s="41">
        <v>0</v>
      </c>
      <c r="H41" s="41">
        <v>0</v>
      </c>
      <c r="I41" s="41">
        <v>0</v>
      </c>
      <c r="J41" s="41">
        <v>0</v>
      </c>
    </row>
    <row r="42" spans="1:16" ht="12.75" customHeight="1" x14ac:dyDescent="0.25">
      <c r="B42" s="750" t="s">
        <v>288</v>
      </c>
      <c r="C42" s="30"/>
      <c r="D42" s="30"/>
      <c r="E42" s="649"/>
      <c r="F42" s="649"/>
      <c r="G42" s="443"/>
      <c r="H42" s="443"/>
      <c r="I42" s="443"/>
      <c r="J42" s="443"/>
    </row>
    <row r="43" spans="1:16" ht="13" thickBot="1" x14ac:dyDescent="0.3">
      <c r="B43" s="750" t="s">
        <v>288</v>
      </c>
      <c r="C43" s="30" t="s">
        <v>537</v>
      </c>
      <c r="D43" s="30"/>
      <c r="E43" s="145">
        <f t="shared" ref="E43:J43" si="8">SUM(E39:E42)</f>
        <v>0</v>
      </c>
      <c r="F43" s="145">
        <f t="shared" si="8"/>
        <v>0</v>
      </c>
      <c r="G43" s="145">
        <f t="shared" si="8"/>
        <v>0</v>
      </c>
      <c r="H43" s="145">
        <f t="shared" si="8"/>
        <v>0</v>
      </c>
      <c r="I43" s="145">
        <f t="shared" si="8"/>
        <v>0</v>
      </c>
      <c r="J43" s="145">
        <f t="shared" si="8"/>
        <v>0</v>
      </c>
    </row>
    <row r="44" spans="1:16" ht="13" thickTop="1" x14ac:dyDescent="0.25">
      <c r="B44" s="750" t="s">
        <v>288</v>
      </c>
    </row>
    <row r="45" spans="1:16" x14ac:dyDescent="0.25">
      <c r="B45" s="750" t="s">
        <v>288</v>
      </c>
    </row>
    <row r="46" spans="1:16" ht="13.5" thickBot="1" x14ac:dyDescent="0.35">
      <c r="B46" s="750" t="s">
        <v>288</v>
      </c>
      <c r="C46" s="29" t="s">
        <v>544</v>
      </c>
      <c r="D46" s="30"/>
      <c r="E46" s="1227">
        <f t="shared" ref="E46:J46" si="9">E36+E43</f>
        <v>0</v>
      </c>
      <c r="F46" s="1227">
        <f t="shared" si="9"/>
        <v>0</v>
      </c>
      <c r="G46" s="1227">
        <f t="shared" si="9"/>
        <v>0</v>
      </c>
      <c r="H46" s="1227">
        <f t="shared" si="9"/>
        <v>0</v>
      </c>
      <c r="I46" s="1227">
        <f t="shared" si="9"/>
        <v>0</v>
      </c>
      <c r="J46" s="1227">
        <f t="shared" si="9"/>
        <v>0</v>
      </c>
    </row>
    <row r="47" spans="1:16" ht="13" thickTop="1" x14ac:dyDescent="0.25">
      <c r="B47" s="750" t="s">
        <v>288</v>
      </c>
      <c r="F47" s="5"/>
      <c r="G47" s="5"/>
      <c r="H47" s="5"/>
      <c r="I47" s="5"/>
      <c r="J47" s="5"/>
    </row>
    <row r="48" spans="1:16" x14ac:dyDescent="0.25">
      <c r="B48" s="750" t="s">
        <v>288</v>
      </c>
    </row>
    <row r="49" spans="2:10" x14ac:dyDescent="0.25">
      <c r="B49" s="750" t="s">
        <v>288</v>
      </c>
    </row>
    <row r="50" spans="2:10" ht="15" customHeight="1" x14ac:dyDescent="0.25">
      <c r="B50" s="750" t="s">
        <v>288</v>
      </c>
      <c r="C50" s="1630" t="s">
        <v>545</v>
      </c>
      <c r="D50" s="1630"/>
      <c r="E50" s="1630"/>
      <c r="F50" s="1630"/>
      <c r="G50" s="1630"/>
      <c r="H50" s="1630"/>
      <c r="I50" s="1630"/>
      <c r="J50" s="1630"/>
    </row>
    <row r="51" spans="2:10" x14ac:dyDescent="0.25">
      <c r="B51" s="750" t="s">
        <v>288</v>
      </c>
      <c r="C51" s="1630"/>
      <c r="D51" s="1630"/>
      <c r="E51" s="1630"/>
      <c r="F51" s="1630"/>
      <c r="G51" s="1630"/>
      <c r="H51" s="1630"/>
      <c r="I51" s="1630"/>
      <c r="J51" s="1630"/>
    </row>
    <row r="54" spans="2:10" x14ac:dyDescent="0.25">
      <c r="C54" s="1606"/>
      <c r="D54" s="1606"/>
      <c r="E54" s="1606"/>
      <c r="F54" s="1606"/>
      <c r="G54" s="1606"/>
      <c r="H54" s="1606"/>
      <c r="I54" s="1606"/>
      <c r="J54" s="1606"/>
    </row>
    <row r="55" spans="2:10" x14ac:dyDescent="0.25">
      <c r="C55" s="1607"/>
      <c r="D55" s="1607"/>
      <c r="E55" s="1607"/>
      <c r="F55" s="1608"/>
      <c r="G55" s="1608"/>
      <c r="H55" s="1608"/>
      <c r="I55" s="1608"/>
      <c r="J55" s="1608"/>
    </row>
  </sheetData>
  <autoFilter ref="B1:B51" xr:uid="{00000000-0009-0000-0000-00000F000000}"/>
  <customSheetViews>
    <customSheetView guid="{16158AC0-BDC0-11D7-BABA-AD30328A5118}" showPageBreaks="1" showGridLines="0" printArea="1" showRuler="0">
      <selection activeCell="D25" sqref="D25"/>
      <pageMargins left="0" right="0" top="0" bottom="0" header="0" footer="0"/>
      <printOptions horizontalCentered="1"/>
      <pageSetup paperSize="9" orientation="portrait" verticalDpi="0" r:id="rId1"/>
      <headerFooter alignWithMargins="0"/>
    </customSheetView>
    <customSheetView guid="{2F1C2500-C7E9-11D7-BAB9-00065B3658C6}" showGridLines="0" showRuler="0">
      <selection activeCell="D25" sqref="D25"/>
      <pageMargins left="0" right="0" top="0" bottom="0" header="0" footer="0"/>
      <printOptions horizontalCentered="1"/>
      <pageSetup paperSize="9" orientation="portrait" verticalDpi="0" r:id="rId2"/>
      <headerFooter alignWithMargins="0"/>
    </customSheetView>
  </customSheetViews>
  <mergeCells count="17">
    <mergeCell ref="L5:N7"/>
    <mergeCell ref="O5:Q7"/>
    <mergeCell ref="C50:J51"/>
    <mergeCell ref="E5:G5"/>
    <mergeCell ref="H5:J5"/>
    <mergeCell ref="L27:P27"/>
    <mergeCell ref="L24:P24"/>
    <mergeCell ref="L25:P26"/>
    <mergeCell ref="L19:P22"/>
    <mergeCell ref="E24:G24"/>
    <mergeCell ref="H24:J24"/>
    <mergeCell ref="L35:P38"/>
    <mergeCell ref="C54:J55"/>
    <mergeCell ref="L28:P29"/>
    <mergeCell ref="L13:P16"/>
    <mergeCell ref="L39:P39"/>
    <mergeCell ref="L30:P33"/>
  </mergeCells>
  <phoneticPr fontId="17" type="noConversion"/>
  <pageMargins left="0.39370078740157483" right="0.39370078740157483" top="0.74803149606299213" bottom="0.74803149606299213" header="0.31496062992125984" footer="0.31496062992125984"/>
  <pageSetup paperSize="9" scale="77" firstPageNumber="3" orientation="portrait" cellComments="asDisplayed" useFirstPageNumber="1" r:id="rId3"/>
  <headerFooter alignWithMargins="0">
    <oddHeader>&amp;C&amp;"Calibri"&amp;10&amp;K000000 [UNCLASSIFIED]&amp;1#_x000D_</oddHeader>
    <oddFooter>&amp;C_x000D_&amp;1#&amp;"Calibri"&amp;10&amp;K000000 [UNCLASSIFIED]&amp;R&amp;P</oddFooter>
  </headerFooter>
  <ignoredErrors>
    <ignoredError sqref="B17:B21 G6 B13" formula="1"/>
  </ignoredError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tabColor rgb="FFFF0000"/>
    <pageSetUpPr fitToPage="1"/>
  </sheetPr>
  <dimension ref="A1:Q63"/>
  <sheetViews>
    <sheetView showGridLines="0" zoomScale="90" zoomScaleNormal="90" zoomScaleSheetLayoutView="100" workbookViewId="0"/>
  </sheetViews>
  <sheetFormatPr defaultColWidth="9.1796875" defaultRowHeight="12.5" x14ac:dyDescent="0.25"/>
  <cols>
    <col min="1" max="1" width="20.453125" style="5" customWidth="1"/>
    <col min="2" max="2" width="11.54296875" style="752" bestFit="1" customWidth="1"/>
    <col min="3" max="3" width="57.54296875" style="5" customWidth="1"/>
    <col min="4" max="4" width="8.54296875" style="7" customWidth="1"/>
    <col min="5" max="5" width="12.54296875" style="401" customWidth="1"/>
    <col min="6" max="7" width="12.54296875" style="403" customWidth="1"/>
    <col min="8" max="9" width="12.453125" style="5" bestFit="1" customWidth="1"/>
    <col min="10" max="10" width="13.453125" style="5" customWidth="1"/>
    <col min="11" max="11" width="17.54296875" style="5" customWidth="1"/>
    <col min="12" max="17" width="13.453125" style="5" customWidth="1"/>
    <col min="18" max="16384" width="9.1796875" style="5"/>
  </cols>
  <sheetData>
    <row r="1" spans="1:17" s="12" customFormat="1" ht="23" x14ac:dyDescent="0.4">
      <c r="A1" s="5" t="s">
        <v>546</v>
      </c>
      <c r="B1" s="969" t="s">
        <v>508</v>
      </c>
      <c r="C1" s="957" t="str">
        <f>SchoolName</f>
        <v>Kiwi Park School</v>
      </c>
      <c r="D1" s="10"/>
      <c r="E1" s="10"/>
      <c r="F1" s="13"/>
      <c r="G1" s="13"/>
    </row>
    <row r="2" spans="1:17" ht="23" x14ac:dyDescent="0.5">
      <c r="B2" s="970" t="s">
        <v>288</v>
      </c>
      <c r="C2" s="18" t="s">
        <v>11</v>
      </c>
      <c r="I2" s="73"/>
      <c r="J2" s="4"/>
      <c r="K2" s="161" t="s">
        <v>447</v>
      </c>
      <c r="L2" s="73"/>
      <c r="M2" s="403"/>
      <c r="N2" s="403"/>
    </row>
    <row r="3" spans="1:17" s="2" customFormat="1" ht="17.5" x14ac:dyDescent="0.3">
      <c r="A3" s="6"/>
      <c r="B3" s="970" t="s">
        <v>288</v>
      </c>
      <c r="C3" s="22" t="str">
        <f>"As at 31 December "&amp;FY</f>
        <v>As at 31 December 2026</v>
      </c>
      <c r="F3" s="14"/>
      <c r="G3" s="14"/>
      <c r="L3" s="787"/>
      <c r="M3" s="74"/>
      <c r="N3" s="43"/>
      <c r="O3" s="43"/>
      <c r="P3" s="43"/>
      <c r="Q3" s="470"/>
    </row>
    <row r="4" spans="1:17" s="2" customFormat="1" ht="17.5" x14ac:dyDescent="0.3">
      <c r="A4" s="6"/>
      <c r="B4" s="970" t="s">
        <v>288</v>
      </c>
      <c r="C4" s="22"/>
      <c r="F4" s="14"/>
      <c r="G4" s="14"/>
      <c r="L4" s="787"/>
      <c r="M4" s="30"/>
      <c r="N4" s="30"/>
      <c r="O4" s="43"/>
      <c r="P4" s="43"/>
      <c r="Q4" s="470"/>
    </row>
    <row r="5" spans="1:17" ht="13" x14ac:dyDescent="0.3">
      <c r="B5" s="970" t="s">
        <v>288</v>
      </c>
      <c r="C5" s="460"/>
      <c r="D5" s="1644" t="s">
        <v>460</v>
      </c>
      <c r="E5" s="1631" t="s">
        <v>457</v>
      </c>
      <c r="F5" s="1631"/>
      <c r="G5" s="1631"/>
      <c r="H5" s="1631" t="s">
        <v>458</v>
      </c>
      <c r="I5" s="1631"/>
      <c r="J5" s="1631"/>
      <c r="L5" s="30"/>
      <c r="M5" s="30"/>
      <c r="N5" s="30"/>
      <c r="O5" s="30"/>
      <c r="P5" s="30"/>
      <c r="Q5" s="30"/>
    </row>
    <row r="6" spans="1:17" s="15" customFormat="1" ht="13" x14ac:dyDescent="0.3">
      <c r="B6" s="970" t="s">
        <v>288</v>
      </c>
      <c r="D6" s="1645"/>
      <c r="E6" s="124">
        <f>FY</f>
        <v>2026</v>
      </c>
      <c r="F6" s="124">
        <f>FY</f>
        <v>2026</v>
      </c>
      <c r="G6" s="124">
        <f>FY-1</f>
        <v>2025</v>
      </c>
      <c r="H6" s="124">
        <f>FY</f>
        <v>2026</v>
      </c>
      <c r="I6" s="124">
        <f>FY</f>
        <v>2026</v>
      </c>
      <c r="J6" s="124">
        <f>FY-1</f>
        <v>2025</v>
      </c>
    </row>
    <row r="7" spans="1:17" ht="26" x14ac:dyDescent="0.25">
      <c r="A7" s="5" t="s">
        <v>547</v>
      </c>
      <c r="B7" s="970" t="s">
        <v>288</v>
      </c>
      <c r="D7" s="1645"/>
      <c r="E7" s="837" t="s">
        <v>291</v>
      </c>
      <c r="F7" s="836" t="s">
        <v>292</v>
      </c>
      <c r="G7" s="836" t="s">
        <v>291</v>
      </c>
      <c r="H7" s="837" t="s">
        <v>291</v>
      </c>
      <c r="I7" s="836" t="s">
        <v>292</v>
      </c>
      <c r="J7" s="836" t="s">
        <v>291</v>
      </c>
    </row>
    <row r="8" spans="1:17" ht="13.5" thickBot="1" x14ac:dyDescent="0.35">
      <c r="B8" s="970" t="s">
        <v>288</v>
      </c>
      <c r="C8" s="461"/>
      <c r="D8" s="462"/>
      <c r="E8" s="462" t="s">
        <v>294</v>
      </c>
      <c r="F8" s="463" t="s">
        <v>294</v>
      </c>
      <c r="G8" s="463" t="s">
        <v>294</v>
      </c>
      <c r="H8" s="462" t="s">
        <v>294</v>
      </c>
      <c r="I8" s="463" t="s">
        <v>294</v>
      </c>
      <c r="J8" s="463" t="s">
        <v>294</v>
      </c>
    </row>
    <row r="9" spans="1:17" ht="13" x14ac:dyDescent="0.3">
      <c r="B9" s="970" t="s">
        <v>288</v>
      </c>
      <c r="D9" s="79"/>
      <c r="E9" s="79"/>
      <c r="F9" s="78"/>
      <c r="G9" s="78"/>
      <c r="H9" s="79"/>
      <c r="I9" s="78"/>
      <c r="J9" s="78"/>
    </row>
    <row r="10" spans="1:17" ht="13" x14ac:dyDescent="0.3">
      <c r="A10" s="5" t="s">
        <v>548</v>
      </c>
      <c r="B10" s="970" t="s">
        <v>288</v>
      </c>
      <c r="C10" s="1" t="s">
        <v>549</v>
      </c>
      <c r="E10" s="17"/>
      <c r="F10" s="17"/>
      <c r="G10" s="17"/>
    </row>
    <row r="11" spans="1:17" x14ac:dyDescent="0.25">
      <c r="A11" s="5" t="s">
        <v>550</v>
      </c>
      <c r="B11" s="970" t="s">
        <v>288</v>
      </c>
      <c r="C11" s="30" t="s">
        <v>551</v>
      </c>
      <c r="D11" s="74">
        <f>IF($B11="Yes",'Notes &amp; Disclosures'!$N$152,"")</f>
        <v>3</v>
      </c>
      <c r="E11" s="16">
        <f>'Notes &amp; Disclosures'!H163</f>
        <v>0</v>
      </c>
      <c r="F11" s="16">
        <f>'Notes &amp; Disclosures'!I163</f>
        <v>0</v>
      </c>
      <c r="G11" s="16">
        <f>'Notes &amp; Disclosures'!J163</f>
        <v>0</v>
      </c>
      <c r="H11" s="16">
        <f>'Notes &amp; Disclosures'!K163</f>
        <v>0</v>
      </c>
      <c r="I11" s="16">
        <f>'Notes &amp; Disclosures'!L163</f>
        <v>0</v>
      </c>
      <c r="J11" s="16">
        <f>'Notes &amp; Disclosures'!M163</f>
        <v>0</v>
      </c>
      <c r="K11" s="228"/>
      <c r="L11" s="228"/>
    </row>
    <row r="12" spans="1:17" s="30" customFormat="1" x14ac:dyDescent="0.25">
      <c r="A12" s="30" t="s">
        <v>552</v>
      </c>
      <c r="B12" s="970" t="str">
        <f t="shared" ref="B12:B19" si="0">IF(AND(ROUND($E12,0)=0,ROUND($F12,0)=0,ROUND($G12,0)=0,ROUND($H12,0)=0,ROUND($I12,0)=0,ROUND($J12,0),0),"No","Yes")</f>
        <v>Yes</v>
      </c>
      <c r="C12" s="30" t="s">
        <v>553</v>
      </c>
      <c r="D12" s="74">
        <f>IF($B12="Yes",'Notes &amp; Disclosures'!$N$182,"")</f>
        <v>4</v>
      </c>
      <c r="E12" s="31">
        <f>'Notes &amp; Disclosures'!H196</f>
        <v>0</v>
      </c>
      <c r="F12" s="31">
        <f>'Notes &amp; Disclosures'!I196</f>
        <v>0</v>
      </c>
      <c r="G12" s="31">
        <f>'Notes &amp; Disclosures'!J196</f>
        <v>0</v>
      </c>
      <c r="H12" s="31">
        <f>'Notes &amp; Disclosures'!K196</f>
        <v>0</v>
      </c>
      <c r="I12" s="31">
        <f>'Notes &amp; Disclosures'!L196</f>
        <v>0</v>
      </c>
      <c r="J12" s="31">
        <f>'Notes &amp; Disclosures'!M196</f>
        <v>0</v>
      </c>
      <c r="K12" s="48"/>
      <c r="L12" s="48"/>
    </row>
    <row r="13" spans="1:17" x14ac:dyDescent="0.25">
      <c r="B13" s="971" t="str">
        <f t="shared" si="0"/>
        <v>Yes</v>
      </c>
      <c r="C13" s="30" t="s">
        <v>225</v>
      </c>
      <c r="E13" s="31">
        <f>'Sch Parent Inputs'!C139</f>
        <v>0</v>
      </c>
      <c r="F13" s="31">
        <f>'Sch Parent Inputs'!D139</f>
        <v>0</v>
      </c>
      <c r="G13" s="31">
        <f>'Sch Parent Inputs'!E139</f>
        <v>0</v>
      </c>
      <c r="H13" s="31">
        <f>'Group Inputs'!C139</f>
        <v>0</v>
      </c>
      <c r="I13" s="31">
        <f>'Group Inputs'!D139</f>
        <v>0</v>
      </c>
      <c r="J13" s="31">
        <f>'Group Inputs'!E139</f>
        <v>0</v>
      </c>
      <c r="K13" s="48"/>
      <c r="L13" s="228"/>
    </row>
    <row r="14" spans="1:17" x14ac:dyDescent="0.25">
      <c r="A14" s="5" t="s">
        <v>554</v>
      </c>
      <c r="B14" s="971" t="str">
        <f t="shared" si="0"/>
        <v>Yes</v>
      </c>
      <c r="C14" s="30" t="s">
        <v>224</v>
      </c>
      <c r="E14" s="31">
        <f>'Sch Parent Inputs'!C138</f>
        <v>0</v>
      </c>
      <c r="F14" s="31">
        <f>'Sch Parent Inputs'!D138</f>
        <v>0</v>
      </c>
      <c r="G14" s="31">
        <f>'Sch Parent Inputs'!E138</f>
        <v>0</v>
      </c>
      <c r="H14" s="31">
        <f>'Group Inputs'!C138</f>
        <v>0</v>
      </c>
      <c r="I14" s="31">
        <f>'Group Inputs'!D138</f>
        <v>0</v>
      </c>
      <c r="J14" s="31">
        <f>'Group Inputs'!E138</f>
        <v>0</v>
      </c>
      <c r="K14" s="48"/>
      <c r="L14" s="228"/>
    </row>
    <row r="15" spans="1:17" x14ac:dyDescent="0.25">
      <c r="A15" s="5" t="s">
        <v>555</v>
      </c>
      <c r="B15" s="971" t="str">
        <f t="shared" si="0"/>
        <v>Yes</v>
      </c>
      <c r="C15" s="30" t="s">
        <v>556</v>
      </c>
      <c r="D15" s="74">
        <f>IF($B15="Yes",'Notes &amp; Disclosures'!$N$203,"")</f>
        <v>5</v>
      </c>
      <c r="E15" s="32">
        <f>SUM('Notes &amp; Disclosures'!$H$214)</f>
        <v>0</v>
      </c>
      <c r="F15" s="32">
        <f>SUM('Notes &amp; Disclosures'!$I$214)</f>
        <v>0</v>
      </c>
      <c r="G15" s="32">
        <f>SUM('Notes &amp; Disclosures'!$J$214)</f>
        <v>0</v>
      </c>
      <c r="H15" s="32">
        <f>SUM('Notes &amp; Disclosures'!$K$214)</f>
        <v>0</v>
      </c>
      <c r="I15" s="32">
        <f>SUM('Notes &amp; Disclosures'!$L$214)</f>
        <v>0</v>
      </c>
      <c r="J15" s="32">
        <f>SUM('Notes &amp; Disclosures'!$M$214)</f>
        <v>0</v>
      </c>
      <c r="K15" s="48"/>
      <c r="L15" s="228"/>
    </row>
    <row r="16" spans="1:17" x14ac:dyDescent="0.25">
      <c r="A16" s="5" t="s">
        <v>557</v>
      </c>
      <c r="B16" s="971" t="str">
        <f t="shared" si="0"/>
        <v>Yes</v>
      </c>
      <c r="C16" s="30" t="s">
        <v>558</v>
      </c>
      <c r="D16" s="74">
        <f>IF($B16="Yes",'Notes &amp; Disclosures'!$N$220,"")</f>
        <v>6</v>
      </c>
      <c r="E16" s="32">
        <f>'Notes &amp; Disclosures'!H228</f>
        <v>0</v>
      </c>
      <c r="F16" s="32">
        <f>SUM('Notes &amp; Disclosures'!$I$228)</f>
        <v>0</v>
      </c>
      <c r="G16" s="32">
        <f>SUM('Notes &amp; Disclosures'!$J$228)</f>
        <v>0</v>
      </c>
      <c r="H16" s="32">
        <f>SUM('Notes &amp; Disclosures'!$K$228)</f>
        <v>0</v>
      </c>
      <c r="I16" s="32">
        <f>SUM('Notes &amp; Disclosures'!$L$228)</f>
        <v>0</v>
      </c>
      <c r="J16" s="32">
        <f>SUM('Notes &amp; Disclosures'!$M$228)</f>
        <v>0</v>
      </c>
      <c r="K16" s="48"/>
      <c r="L16" s="228"/>
    </row>
    <row r="17" spans="1:14" x14ac:dyDescent="0.25">
      <c r="B17" s="971" t="str">
        <f t="shared" si="0"/>
        <v>Yes</v>
      </c>
      <c r="C17" s="162" t="s">
        <v>559</v>
      </c>
      <c r="D17" s="74">
        <f>IF($B17="Yes",'Notes &amp; Disclosures'!$N$443,"")</f>
        <v>14</v>
      </c>
      <c r="E17" s="32">
        <f>-'Notes &amp; Disclosures'!M474</f>
        <v>0</v>
      </c>
      <c r="F17" s="32">
        <f>-SUMIF('Sch Parent Inputs'!D235:D238,"&gt;0")</f>
        <v>0</v>
      </c>
      <c r="G17" s="32">
        <f>-'Notes &amp; Disclosures'!M503</f>
        <v>0</v>
      </c>
      <c r="H17" s="32">
        <f>-'Notes &amp; Disclosures'!M474</f>
        <v>0</v>
      </c>
      <c r="I17" s="32">
        <f>-SUMIF('Group Inputs'!D238:D241,"&gt;0")</f>
        <v>0</v>
      </c>
      <c r="J17" s="32">
        <f>-'Notes &amp; Disclosures'!M503</f>
        <v>0</v>
      </c>
      <c r="K17" s="48"/>
      <c r="L17" s="228"/>
    </row>
    <row r="18" spans="1:14" x14ac:dyDescent="0.25">
      <c r="B18" s="971" t="str">
        <f t="shared" si="0"/>
        <v>Yes</v>
      </c>
      <c r="C18" s="30"/>
      <c r="E18" s="32"/>
      <c r="F18" s="32"/>
      <c r="G18" s="32"/>
      <c r="H18" s="32"/>
      <c r="I18" s="32"/>
      <c r="J18" s="32"/>
      <c r="K18" s="48"/>
      <c r="L18" s="228"/>
    </row>
    <row r="19" spans="1:14" x14ac:dyDescent="0.25">
      <c r="A19" s="5" t="s">
        <v>554</v>
      </c>
      <c r="B19" s="971" t="str">
        <f t="shared" si="0"/>
        <v>Yes</v>
      </c>
      <c r="C19" s="43"/>
      <c r="E19" s="57">
        <f t="shared" ref="E19:J19" si="1">SUM(E11:E18)</f>
        <v>0</v>
      </c>
      <c r="F19" s="57">
        <f t="shared" si="1"/>
        <v>0</v>
      </c>
      <c r="G19" s="57">
        <f t="shared" si="1"/>
        <v>0</v>
      </c>
      <c r="H19" s="57">
        <f t="shared" si="1"/>
        <v>0</v>
      </c>
      <c r="I19" s="57">
        <f t="shared" si="1"/>
        <v>0</v>
      </c>
      <c r="J19" s="57">
        <f t="shared" si="1"/>
        <v>0</v>
      </c>
      <c r="K19" s="48"/>
      <c r="L19" s="228"/>
    </row>
    <row r="20" spans="1:14" x14ac:dyDescent="0.25">
      <c r="B20" s="752" t="s">
        <v>288</v>
      </c>
      <c r="E20" s="32"/>
      <c r="F20" s="32"/>
      <c r="G20" s="32"/>
      <c r="H20" s="32"/>
      <c r="I20" s="32"/>
      <c r="J20" s="32"/>
      <c r="K20" s="48"/>
      <c r="L20" s="228"/>
    </row>
    <row r="21" spans="1:14" ht="13" x14ac:dyDescent="0.3">
      <c r="A21" s="5" t="s">
        <v>560</v>
      </c>
      <c r="B21" s="752" t="str">
        <f>B$32</f>
        <v>Yes</v>
      </c>
      <c r="C21" s="1" t="s">
        <v>561</v>
      </c>
      <c r="E21" s="31"/>
      <c r="F21" s="32"/>
      <c r="G21" s="31"/>
      <c r="H21" s="31"/>
      <c r="I21" s="32"/>
      <c r="J21" s="31"/>
      <c r="K21" s="48"/>
      <c r="L21" s="228"/>
    </row>
    <row r="22" spans="1:14" x14ac:dyDescent="0.25">
      <c r="B22" s="971" t="str">
        <f t="shared" ref="B22:B32" si="2">IF(AND(ROUND($E22,0)=0,ROUND($F22,0)=0,ROUND($G22,0)=0,ROUND($H22,0)=0,ROUND($I22,0)=0,ROUND($J22,0),0),"No","Yes")</f>
        <v>Yes</v>
      </c>
      <c r="C22" s="30" t="s">
        <v>258</v>
      </c>
      <c r="E22" s="31">
        <f>-'Sch Parent Inputs'!C216</f>
        <v>0</v>
      </c>
      <c r="F22" s="31">
        <f>-'Sch Parent Inputs'!D216</f>
        <v>0</v>
      </c>
      <c r="G22" s="31">
        <f>-'Sch Parent Inputs'!E216</f>
        <v>0</v>
      </c>
      <c r="H22" s="31">
        <f>-'Group Inputs'!C214</f>
        <v>0</v>
      </c>
      <c r="I22" s="31">
        <f>-'Group Inputs'!D214</f>
        <v>0</v>
      </c>
      <c r="J22" s="31">
        <f>-'Group Inputs'!E214</f>
        <v>0</v>
      </c>
      <c r="K22" s="48"/>
      <c r="L22" s="228"/>
    </row>
    <row r="23" spans="1:14" s="30" customFormat="1" x14ac:dyDescent="0.25">
      <c r="A23" s="30" t="s">
        <v>562</v>
      </c>
      <c r="B23" s="970" t="str">
        <f t="shared" si="2"/>
        <v>Yes</v>
      </c>
      <c r="C23" s="30" t="s">
        <v>563</v>
      </c>
      <c r="D23" s="74">
        <f>IF($B23="Yes",'Notes &amp; Disclosures'!$N$320,"")</f>
        <v>8</v>
      </c>
      <c r="E23" s="31">
        <f>'Notes &amp; Disclosures'!H333</f>
        <v>0</v>
      </c>
      <c r="F23" s="31">
        <f>'Notes &amp; Disclosures'!I333</f>
        <v>0</v>
      </c>
      <c r="G23" s="31">
        <f>'Notes &amp; Disclosures'!J333</f>
        <v>0</v>
      </c>
      <c r="H23" s="31">
        <f>'Notes &amp; Disclosures'!K333</f>
        <v>0</v>
      </c>
      <c r="I23" s="31">
        <f>'Notes &amp; Disclosures'!L333</f>
        <v>0</v>
      </c>
      <c r="J23" s="31">
        <f>'Notes &amp; Disclosures'!M333</f>
        <v>0</v>
      </c>
      <c r="K23" s="48"/>
      <c r="L23" s="48"/>
    </row>
    <row r="24" spans="1:14" ht="12.75" customHeight="1" x14ac:dyDescent="0.25">
      <c r="A24" s="5" t="s">
        <v>564</v>
      </c>
      <c r="B24" s="971" t="str">
        <f t="shared" si="2"/>
        <v>Yes</v>
      </c>
      <c r="C24" s="162" t="s">
        <v>565</v>
      </c>
      <c r="D24" s="74">
        <f>IF($B24="Yes",'Notes &amp; Disclosures'!$N$344,"")</f>
        <v>9</v>
      </c>
      <c r="E24" s="32">
        <f>'Notes &amp; Disclosures'!H354</f>
        <v>0</v>
      </c>
      <c r="F24" s="32">
        <f>'Notes &amp; Disclosures'!I354</f>
        <v>0</v>
      </c>
      <c r="G24" s="32">
        <f>'Notes &amp; Disclosures'!J354</f>
        <v>0</v>
      </c>
      <c r="H24" s="32">
        <f>'Notes &amp; Disclosures'!K354</f>
        <v>0</v>
      </c>
      <c r="I24" s="32">
        <f>'Notes &amp; Disclosures'!L354</f>
        <v>0</v>
      </c>
      <c r="J24" s="32">
        <f>'Notes &amp; Disclosures'!M354</f>
        <v>0</v>
      </c>
      <c r="K24" s="48"/>
      <c r="L24" s="228"/>
    </row>
    <row r="25" spans="1:14" x14ac:dyDescent="0.25">
      <c r="A25" s="5" t="s">
        <v>562</v>
      </c>
      <c r="B25" s="971" t="str">
        <f t="shared" si="2"/>
        <v>Yes</v>
      </c>
      <c r="C25" s="30" t="s">
        <v>566</v>
      </c>
      <c r="D25" s="74">
        <f>IF($B25="Yes",'Notes &amp; Disclosures'!$N$369,"")</f>
        <v>10</v>
      </c>
      <c r="E25" s="31">
        <f>SUM('Notes &amp; Disclosures'!H381)</f>
        <v>0</v>
      </c>
      <c r="F25" s="31">
        <f>SUM('Notes &amp; Disclosures'!I381)</f>
        <v>0</v>
      </c>
      <c r="G25" s="31">
        <f>SUM('Notes &amp; Disclosures'!J381)</f>
        <v>0</v>
      </c>
      <c r="H25" s="31">
        <f>SUM('Notes &amp; Disclosures'!K381)</f>
        <v>0</v>
      </c>
      <c r="I25" s="31">
        <f>SUM('Notes &amp; Disclosures'!L381)</f>
        <v>0</v>
      </c>
      <c r="J25" s="31">
        <f>SUM('Notes &amp; Disclosures'!M381)</f>
        <v>0</v>
      </c>
      <c r="K25" s="48"/>
      <c r="L25" s="228"/>
    </row>
    <row r="26" spans="1:14" x14ac:dyDescent="0.25">
      <c r="A26" s="5" t="s">
        <v>567</v>
      </c>
      <c r="B26" s="971" t="str">
        <f t="shared" si="2"/>
        <v>Yes</v>
      </c>
      <c r="C26" s="30" t="s">
        <v>568</v>
      </c>
      <c r="D26" s="74">
        <f>IF($B26="Yes",'Notes &amp; Disclosures'!$N$383,"")</f>
        <v>11</v>
      </c>
      <c r="E26" s="32">
        <f>SUM('Notes &amp; Disclosures'!K396)</f>
        <v>0</v>
      </c>
      <c r="F26" s="32">
        <f>SUM('Notes &amp; Disclosures'!L396)</f>
        <v>0</v>
      </c>
      <c r="G26" s="32">
        <f>SUM('Notes &amp; Disclosures'!M396)</f>
        <v>0</v>
      </c>
      <c r="H26" s="32">
        <f>SUM('Notes &amp; Disclosures'!K396)</f>
        <v>0</v>
      </c>
      <c r="I26" s="32">
        <f>SUM('Notes &amp; Disclosures'!L396)</f>
        <v>0</v>
      </c>
      <c r="J26" s="32">
        <f>SUM('Notes &amp; Disclosures'!M396)</f>
        <v>0</v>
      </c>
      <c r="K26" s="48"/>
      <c r="L26" s="228"/>
      <c r="N26" s="377"/>
    </row>
    <row r="27" spans="1:14" x14ac:dyDescent="0.25">
      <c r="A27" s="5" t="s">
        <v>564</v>
      </c>
      <c r="B27" s="971" t="str">
        <f t="shared" si="2"/>
        <v>Yes</v>
      </c>
      <c r="C27" s="30" t="s">
        <v>569</v>
      </c>
      <c r="D27" s="74">
        <f>IF($B27="Yes",'Notes &amp; Disclosures'!$N$406,"")</f>
        <v>12</v>
      </c>
      <c r="E27" s="31">
        <f>'Notes &amp; Disclosures'!H423</f>
        <v>0</v>
      </c>
      <c r="F27" s="31">
        <f>'Notes &amp; Disclosures'!I423</f>
        <v>0</v>
      </c>
      <c r="G27" s="31">
        <f>'Notes &amp; Disclosures'!J423</f>
        <v>0</v>
      </c>
      <c r="H27" s="31">
        <f>'Notes &amp; Disclosures'!K423</f>
        <v>0</v>
      </c>
      <c r="I27" s="31">
        <f>'Notes &amp; Disclosures'!L423</f>
        <v>0</v>
      </c>
      <c r="J27" s="31">
        <f>'Notes &amp; Disclosures'!M423</f>
        <v>0</v>
      </c>
      <c r="K27" s="48"/>
      <c r="L27" s="228"/>
    </row>
    <row r="28" spans="1:14" x14ac:dyDescent="0.25">
      <c r="A28" s="5" t="s">
        <v>564</v>
      </c>
      <c r="B28" s="971" t="str">
        <f t="shared" si="2"/>
        <v>Yes</v>
      </c>
      <c r="C28" s="30" t="s">
        <v>570</v>
      </c>
      <c r="D28" s="74">
        <f>IF($B28="Yes",'Notes &amp; Disclosures'!$N$427,"")</f>
        <v>13</v>
      </c>
      <c r="E28" s="31">
        <f>'Notes &amp; Disclosures'!H434</f>
        <v>0</v>
      </c>
      <c r="F28" s="31">
        <f>'Notes &amp; Disclosures'!I434</f>
        <v>0</v>
      </c>
      <c r="G28" s="31">
        <f>'Notes &amp; Disclosures'!J434</f>
        <v>0</v>
      </c>
      <c r="H28" s="31">
        <f>'Notes &amp; Disclosures'!K434</f>
        <v>0</v>
      </c>
      <c r="I28" s="31">
        <f>'Notes &amp; Disclosures'!L434</f>
        <v>0</v>
      </c>
      <c r="J28" s="31">
        <f>'Notes &amp; Disclosures'!M434</f>
        <v>0</v>
      </c>
      <c r="K28" s="48"/>
      <c r="L28" s="228"/>
    </row>
    <row r="29" spans="1:14" ht="12.75" customHeight="1" x14ac:dyDescent="0.25">
      <c r="A29" s="5" t="s">
        <v>564</v>
      </c>
      <c r="B29" s="971" t="str">
        <f t="shared" si="2"/>
        <v>Yes</v>
      </c>
      <c r="C29" s="8" t="s">
        <v>571</v>
      </c>
      <c r="D29" s="74">
        <f>IF($B29="Yes",'Notes &amp; Disclosures'!$N$443,"")</f>
        <v>14</v>
      </c>
      <c r="E29" s="32">
        <f>'Notes &amp; Disclosures'!M473</f>
        <v>0</v>
      </c>
      <c r="F29" s="32">
        <f>-SUMIF('Sch Parent Inputs'!D235:D238,"&lt;0")</f>
        <v>0</v>
      </c>
      <c r="G29" s="32">
        <f>'Notes &amp; Disclosures'!M502</f>
        <v>0</v>
      </c>
      <c r="H29" s="32">
        <f>-SUM('Group Inputs'!C235:C241)</f>
        <v>0</v>
      </c>
      <c r="I29" s="32">
        <f>-SUMIF('Group Inputs'!D238:D241,"&lt;0")</f>
        <v>0</v>
      </c>
      <c r="J29" s="32">
        <f>'Notes &amp; Disclosures'!M502</f>
        <v>0</v>
      </c>
      <c r="K29" s="48"/>
      <c r="L29" s="952"/>
    </row>
    <row r="30" spans="1:14" ht="12.75" customHeight="1" x14ac:dyDescent="0.25">
      <c r="A30" s="5" t="s">
        <v>564</v>
      </c>
      <c r="B30" s="971" t="str">
        <f t="shared" si="2"/>
        <v>Yes</v>
      </c>
      <c r="C30" s="8" t="s">
        <v>572</v>
      </c>
      <c r="D30" s="74">
        <f>IF($B30="Yes",'Notes &amp; Disclosures'!$N$506,"")</f>
        <v>15</v>
      </c>
      <c r="E30" s="32">
        <f>-'Sch Parent Inputs'!C254</f>
        <v>0</v>
      </c>
      <c r="F30" s="32">
        <f>-'Sch Parent Inputs'!D254</f>
        <v>0</v>
      </c>
      <c r="G30" s="32">
        <f>-'Sch Parent Inputs'!E254</f>
        <v>0</v>
      </c>
      <c r="H30" s="32">
        <f>-'Group Inputs'!C257</f>
        <v>0</v>
      </c>
      <c r="I30" s="32">
        <f>-'Group Inputs'!D257</f>
        <v>0</v>
      </c>
      <c r="J30" s="32">
        <f>-'Group Inputs'!E257</f>
        <v>0</v>
      </c>
      <c r="K30" s="48"/>
      <c r="L30" s="228"/>
    </row>
    <row r="31" spans="1:14" ht="12.75" customHeight="1" x14ac:dyDescent="0.25">
      <c r="B31" s="752" t="str">
        <f>B$32</f>
        <v>Yes</v>
      </c>
      <c r="C31" s="8"/>
      <c r="E31" s="32"/>
      <c r="F31" s="32"/>
      <c r="G31" s="32"/>
      <c r="H31" s="32"/>
      <c r="I31" s="32"/>
      <c r="J31" s="32"/>
      <c r="K31" s="48"/>
      <c r="L31" s="228"/>
    </row>
    <row r="32" spans="1:14" ht="12.75" customHeight="1" x14ac:dyDescent="0.25">
      <c r="A32" s="5" t="s">
        <v>554</v>
      </c>
      <c r="B32" s="971" t="str">
        <f t="shared" si="2"/>
        <v>Yes</v>
      </c>
      <c r="C32" s="43"/>
      <c r="E32" s="406">
        <f t="shared" ref="E32:J32" si="3">SUM(E22:E31)</f>
        <v>0</v>
      </c>
      <c r="F32" s="406">
        <f t="shared" si="3"/>
        <v>0</v>
      </c>
      <c r="G32" s="406">
        <f t="shared" si="3"/>
        <v>0</v>
      </c>
      <c r="H32" s="406">
        <f t="shared" si="3"/>
        <v>0</v>
      </c>
      <c r="I32" s="406">
        <f t="shared" si="3"/>
        <v>0</v>
      </c>
      <c r="J32" s="406">
        <f t="shared" si="3"/>
        <v>0</v>
      </c>
      <c r="K32" s="228"/>
      <c r="L32" s="228"/>
    </row>
    <row r="33" spans="1:13" x14ac:dyDescent="0.25">
      <c r="B33" s="752" t="str">
        <f>B$32</f>
        <v>Yes</v>
      </c>
      <c r="E33" s="16"/>
      <c r="F33" s="405"/>
      <c r="G33" s="16"/>
      <c r="H33" s="16"/>
      <c r="I33" s="405"/>
      <c r="J33" s="16"/>
      <c r="K33" s="228"/>
      <c r="L33" s="228"/>
    </row>
    <row r="34" spans="1:13" s="30" customFormat="1" ht="13" x14ac:dyDescent="0.3">
      <c r="B34" s="972" t="s">
        <v>288</v>
      </c>
      <c r="C34" s="29" t="s">
        <v>573</v>
      </c>
      <c r="D34" s="52"/>
      <c r="E34" s="32">
        <f t="shared" ref="E34:J34" si="4">SUM(E19-E32)</f>
        <v>0</v>
      </c>
      <c r="F34" s="32">
        <f t="shared" si="4"/>
        <v>0</v>
      </c>
      <c r="G34" s="32">
        <f t="shared" si="4"/>
        <v>0</v>
      </c>
      <c r="H34" s="32">
        <f t="shared" si="4"/>
        <v>0</v>
      </c>
      <c r="I34" s="32">
        <f t="shared" si="4"/>
        <v>0</v>
      </c>
      <c r="J34" s="32">
        <f t="shared" si="4"/>
        <v>0</v>
      </c>
      <c r="K34" s="48"/>
      <c r="L34" s="228"/>
      <c r="M34" s="5"/>
    </row>
    <row r="35" spans="1:13" x14ac:dyDescent="0.25">
      <c r="B35" s="972" t="s">
        <v>288</v>
      </c>
      <c r="D35" s="74"/>
      <c r="E35" s="31"/>
      <c r="F35" s="32"/>
      <c r="G35" s="31"/>
      <c r="H35" s="31"/>
      <c r="I35" s="32"/>
      <c r="J35" s="31"/>
      <c r="K35" s="48"/>
      <c r="L35" s="228"/>
    </row>
    <row r="36" spans="1:13" ht="13" x14ac:dyDescent="0.3">
      <c r="A36" s="5" t="s">
        <v>548</v>
      </c>
      <c r="B36" s="971" t="str">
        <f>B$40</f>
        <v>Yes</v>
      </c>
      <c r="C36" s="1" t="s">
        <v>574</v>
      </c>
      <c r="D36" s="74"/>
      <c r="E36" s="31"/>
      <c r="F36" s="45"/>
      <c r="G36" s="45"/>
      <c r="H36" s="31"/>
      <c r="I36" s="45"/>
      <c r="J36" s="45"/>
      <c r="K36" s="48"/>
      <c r="L36" s="228"/>
    </row>
    <row r="37" spans="1:13" x14ac:dyDescent="0.25">
      <c r="A37" s="5" t="s">
        <v>557</v>
      </c>
      <c r="B37" s="971" t="str">
        <f>IF(AND(ROUND($E37,0)=0,ROUND($F37,0)=0,ROUND($G37,0)=0,ROUND($H37,0)=0,ROUND($I37,0)=0,ROUND($J37,0),0),"No","Yes")</f>
        <v>Yes</v>
      </c>
      <c r="C37" s="5" t="s">
        <v>575</v>
      </c>
      <c r="D37" s="74">
        <f>IF($B37="Yes",'Notes &amp; Disclosures'!$N$220,"")</f>
        <v>6</v>
      </c>
      <c r="E37" s="32">
        <f>SUM('Notes &amp; Disclosures'!H232+'Notes &amp; Disclosures'!H233)</f>
        <v>0</v>
      </c>
      <c r="F37" s="32">
        <f>SUM('Notes &amp; Disclosures'!I232+'Notes &amp; Disclosures'!I233)</f>
        <v>0</v>
      </c>
      <c r="G37" s="32">
        <f>SUM('Notes &amp; Disclosures'!J232+'Notes &amp; Disclosures'!J233)</f>
        <v>0</v>
      </c>
      <c r="H37" s="32">
        <f>SUM('Notes &amp; Disclosures'!K232+'Notes &amp; Disclosures'!K233)</f>
        <v>0</v>
      </c>
      <c r="I37" s="32">
        <f>SUM('Notes &amp; Disclosures'!L232+'Notes &amp; Disclosures'!L233)</f>
        <v>0</v>
      </c>
      <c r="J37" s="32">
        <f>SUM('Notes &amp; Disclosures'!M232+'Notes &amp; Disclosures'!M233)</f>
        <v>0</v>
      </c>
      <c r="K37" s="48"/>
      <c r="L37" s="228"/>
    </row>
    <row r="38" spans="1:13" x14ac:dyDescent="0.25">
      <c r="A38" s="5" t="s">
        <v>576</v>
      </c>
      <c r="B38" s="971" t="str">
        <f>IF(AND(ROUND($E38,0)=0,ROUND($F38,0)=0,ROUND($G38,0)=0,ROUND($H38,0)=0,ROUND($I38,0)=0,ROUND($J38,0),0),"No","Yes")</f>
        <v>Yes</v>
      </c>
      <c r="C38" s="5" t="s">
        <v>577</v>
      </c>
      <c r="D38" s="74">
        <f>IF($B38="Yes",'Notes &amp; Disclosures'!$N$238,"")</f>
        <v>7</v>
      </c>
      <c r="E38" s="32">
        <f>SUM('Notes &amp; Disclosures'!J315)</f>
        <v>0</v>
      </c>
      <c r="F38" s="32">
        <f>SUBTOTAL(9,'Sch Parent Inputs'!D156:D181)</f>
        <v>0</v>
      </c>
      <c r="G38" s="32">
        <f>SUM('Notes &amp; Disclosures'!M315)</f>
        <v>0</v>
      </c>
      <c r="H38" s="32">
        <f>SUM('Notes &amp; Disclosures'!J277)</f>
        <v>0</v>
      </c>
      <c r="I38" s="32">
        <f>SUBTOTAL(9,'Group Inputs'!D156:D181)</f>
        <v>0</v>
      </c>
      <c r="J38" s="32">
        <f>SUM('Notes &amp; Disclosures'!M277)</f>
        <v>0</v>
      </c>
      <c r="K38" s="48"/>
      <c r="L38" s="228"/>
    </row>
    <row r="39" spans="1:13" x14ac:dyDescent="0.25">
      <c r="B39" s="971" t="str">
        <f>B$40</f>
        <v>Yes</v>
      </c>
      <c r="D39" s="74"/>
      <c r="E39" s="32"/>
      <c r="F39" s="32"/>
      <c r="G39" s="32"/>
      <c r="H39" s="32"/>
      <c r="I39" s="32"/>
      <c r="J39" s="32"/>
      <c r="K39" s="48"/>
      <c r="L39" s="228"/>
    </row>
    <row r="40" spans="1:13" x14ac:dyDescent="0.25">
      <c r="A40" s="5" t="s">
        <v>554</v>
      </c>
      <c r="B40" s="971" t="str">
        <f>IF(AND(ROUND($E40,0)=0,ROUND($F40,0)=0,ROUND($G40,0)=0,ROUND($H40,0)=0,ROUND($I40,0)=0,ROUND($J40,0),0),"No","Yes")</f>
        <v>Yes</v>
      </c>
      <c r="C40" s="43"/>
      <c r="D40" s="74"/>
      <c r="E40" s="57">
        <f t="shared" ref="E40:J40" si="5">SUM(E37:E39)</f>
        <v>0</v>
      </c>
      <c r="F40" s="57">
        <f t="shared" si="5"/>
        <v>0</v>
      </c>
      <c r="G40" s="57">
        <f t="shared" si="5"/>
        <v>0</v>
      </c>
      <c r="H40" s="57">
        <f t="shared" si="5"/>
        <v>0</v>
      </c>
      <c r="I40" s="57">
        <f t="shared" si="5"/>
        <v>0</v>
      </c>
      <c r="J40" s="57">
        <f t="shared" si="5"/>
        <v>0</v>
      </c>
      <c r="K40" s="48"/>
      <c r="L40" s="228"/>
    </row>
    <row r="41" spans="1:13" x14ac:dyDescent="0.25">
      <c r="B41" s="971" t="str">
        <f>B$40</f>
        <v>Yes</v>
      </c>
      <c r="D41" s="74"/>
      <c r="E41" s="45"/>
      <c r="F41" s="45"/>
      <c r="G41" s="45"/>
      <c r="H41" s="45"/>
      <c r="I41" s="45"/>
      <c r="J41" s="45"/>
      <c r="K41" s="48"/>
      <c r="L41" s="228"/>
    </row>
    <row r="42" spans="1:13" ht="13" x14ac:dyDescent="0.3">
      <c r="A42" s="5" t="s">
        <v>560</v>
      </c>
      <c r="B42" s="971" t="str">
        <f>B$48</f>
        <v>Yes</v>
      </c>
      <c r="C42" s="1" t="s">
        <v>578</v>
      </c>
      <c r="D42" s="74"/>
      <c r="E42" s="31"/>
      <c r="F42" s="32"/>
      <c r="G42" s="31"/>
      <c r="H42" s="31"/>
      <c r="I42" s="32"/>
      <c r="J42" s="31"/>
      <c r="K42" s="48"/>
      <c r="L42" s="228"/>
    </row>
    <row r="43" spans="1:13" x14ac:dyDescent="0.25">
      <c r="A43" s="5" t="s">
        <v>564</v>
      </c>
      <c r="B43" s="971" t="str">
        <f t="shared" ref="B43:B48" si="6">IF(AND(ROUND($E43,0)=0,ROUND($F43,0)=0,ROUND($G43,0)=0,ROUND($H43,0)=0,ROUND($I43,0)=0,ROUND($J43,0),0),"No","Yes")</f>
        <v>Yes</v>
      </c>
      <c r="C43" s="5" t="s">
        <v>565</v>
      </c>
      <c r="D43" s="74">
        <f>IF($B43="Yes",'Notes &amp; Disclosures'!$N$344,"")</f>
        <v>9</v>
      </c>
      <c r="E43" s="32">
        <f>'Notes &amp; Disclosures'!H359</f>
        <v>0</v>
      </c>
      <c r="F43" s="32">
        <f>SUM('Notes &amp; Disclosures'!I359)</f>
        <v>0</v>
      </c>
      <c r="G43" s="32">
        <f>SUM('Notes &amp; Disclosures'!J359)</f>
        <v>0</v>
      </c>
      <c r="H43" s="32">
        <f>SUM('Notes &amp; Disclosures'!K359)</f>
        <v>0</v>
      </c>
      <c r="I43" s="32">
        <f>SUM('Notes &amp; Disclosures'!L359)</f>
        <v>0</v>
      </c>
      <c r="J43" s="32">
        <f>SUM('Notes &amp; Disclosures'!M359)</f>
        <v>0</v>
      </c>
      <c r="K43" s="48"/>
      <c r="L43" s="228"/>
    </row>
    <row r="44" spans="1:13" x14ac:dyDescent="0.25">
      <c r="A44" s="5" t="s">
        <v>567</v>
      </c>
      <c r="B44" s="971" t="str">
        <f t="shared" si="6"/>
        <v>Yes</v>
      </c>
      <c r="C44" s="5" t="s">
        <v>568</v>
      </c>
      <c r="D44" s="74">
        <f>IF($B44="Yes",'Notes &amp; Disclosures'!$N$383,"")</f>
        <v>11</v>
      </c>
      <c r="E44" s="32">
        <f>SUM('Notes &amp; Disclosures'!K397)</f>
        <v>0</v>
      </c>
      <c r="F44" s="32">
        <f>SUM('Notes &amp; Disclosures'!L397)</f>
        <v>0</v>
      </c>
      <c r="G44" s="32">
        <f>SUM('Notes &amp; Disclosures'!M397)</f>
        <v>0</v>
      </c>
      <c r="H44" s="32">
        <f>SUM('Notes &amp; Disclosures'!K397)</f>
        <v>0</v>
      </c>
      <c r="I44" s="32">
        <f>SUM('Notes &amp; Disclosures'!L397)</f>
        <v>0</v>
      </c>
      <c r="J44" s="32">
        <f>SUM('Notes &amp; Disclosures'!M397)</f>
        <v>0</v>
      </c>
      <c r="K44" s="48"/>
      <c r="L44" s="228"/>
    </row>
    <row r="45" spans="1:13" x14ac:dyDescent="0.25">
      <c r="B45" s="971" t="str">
        <f t="shared" si="6"/>
        <v>Yes</v>
      </c>
      <c r="C45" s="5" t="s">
        <v>579</v>
      </c>
      <c r="D45" s="74">
        <f>IF($B45="Yes",'Notes &amp; Disclosures'!$N$406,"")</f>
        <v>12</v>
      </c>
      <c r="E45" s="32">
        <f>'Notes &amp; Disclosures'!H424</f>
        <v>0</v>
      </c>
      <c r="F45" s="32">
        <f>'Notes &amp; Disclosures'!I424</f>
        <v>0</v>
      </c>
      <c r="G45" s="32">
        <f>'Notes &amp; Disclosures'!J424</f>
        <v>0</v>
      </c>
      <c r="H45" s="32">
        <f>'Notes &amp; Disclosures'!K424</f>
        <v>0</v>
      </c>
      <c r="I45" s="32">
        <f>'Notes &amp; Disclosures'!L424</f>
        <v>0</v>
      </c>
      <c r="J45" s="32">
        <f>'Notes &amp; Disclosures'!M424</f>
        <v>0</v>
      </c>
      <c r="K45" s="48"/>
    </row>
    <row r="46" spans="1:13" x14ac:dyDescent="0.25">
      <c r="B46" s="971" t="str">
        <f t="shared" si="6"/>
        <v>Yes</v>
      </c>
      <c r="C46" s="5" t="s">
        <v>570</v>
      </c>
      <c r="D46" s="74">
        <f>IF($B46="Yes",'Notes &amp; Disclosures'!$N$427,"")</f>
        <v>13</v>
      </c>
      <c r="E46" s="32">
        <f>SUM('Notes &amp; Disclosures'!H435)</f>
        <v>0</v>
      </c>
      <c r="F46" s="32">
        <f>SUM('Notes &amp; Disclosures'!I435)</f>
        <v>0</v>
      </c>
      <c r="G46" s="32">
        <f>SUM('Notes &amp; Disclosures'!J435)</f>
        <v>0</v>
      </c>
      <c r="H46" s="32">
        <f>SUM('Notes &amp; Disclosures'!K435)</f>
        <v>0</v>
      </c>
      <c r="I46" s="32">
        <f>SUM('Notes &amp; Disclosures'!L435)</f>
        <v>0</v>
      </c>
      <c r="J46" s="32">
        <f>SUM('Notes &amp; Disclosures'!M435)</f>
        <v>0</v>
      </c>
      <c r="K46" s="48"/>
    </row>
    <row r="47" spans="1:13" x14ac:dyDescent="0.25">
      <c r="B47" s="971" t="str">
        <f>B$48</f>
        <v>Yes</v>
      </c>
      <c r="D47" s="74"/>
      <c r="E47" s="32"/>
      <c r="F47" s="32"/>
      <c r="G47" s="32"/>
      <c r="H47" s="32"/>
      <c r="I47" s="32"/>
      <c r="J47" s="32"/>
      <c r="K47" s="48"/>
    </row>
    <row r="48" spans="1:13" x14ac:dyDescent="0.25">
      <c r="A48" s="5" t="s">
        <v>554</v>
      </c>
      <c r="B48" s="971" t="str">
        <f t="shared" si="6"/>
        <v>Yes</v>
      </c>
      <c r="D48" s="74"/>
      <c r="E48" s="57">
        <f t="shared" ref="E48:J48" si="7">SUM(E43:E47)</f>
        <v>0</v>
      </c>
      <c r="F48" s="57">
        <f t="shared" si="7"/>
        <v>0</v>
      </c>
      <c r="G48" s="57">
        <f t="shared" si="7"/>
        <v>0</v>
      </c>
      <c r="H48" s="57">
        <f t="shared" si="7"/>
        <v>0</v>
      </c>
      <c r="I48" s="57">
        <f t="shared" si="7"/>
        <v>0</v>
      </c>
      <c r="J48" s="57">
        <f t="shared" si="7"/>
        <v>0</v>
      </c>
      <c r="K48" s="48"/>
    </row>
    <row r="49" spans="1:17" x14ac:dyDescent="0.25">
      <c r="B49" s="972" t="s">
        <v>288</v>
      </c>
      <c r="D49" s="74"/>
      <c r="E49" s="32"/>
      <c r="F49" s="32"/>
      <c r="G49" s="32"/>
      <c r="H49" s="32"/>
      <c r="I49" s="32"/>
      <c r="J49" s="32"/>
      <c r="K49" s="48"/>
    </row>
    <row r="50" spans="1:17" ht="13.5" thickBot="1" x14ac:dyDescent="0.35">
      <c r="A50" s="5" t="s">
        <v>554</v>
      </c>
      <c r="B50" s="972" t="s">
        <v>288</v>
      </c>
      <c r="C50" s="67" t="s">
        <v>580</v>
      </c>
      <c r="D50" s="74"/>
      <c r="E50" s="542">
        <f t="shared" ref="E50:J50" si="8">E34+E40-E48</f>
        <v>0</v>
      </c>
      <c r="F50" s="542">
        <f t="shared" si="8"/>
        <v>0</v>
      </c>
      <c r="G50" s="542">
        <f t="shared" si="8"/>
        <v>0</v>
      </c>
      <c r="H50" s="542">
        <f t="shared" si="8"/>
        <v>0</v>
      </c>
      <c r="I50" s="542">
        <f t="shared" si="8"/>
        <v>0</v>
      </c>
      <c r="J50" s="542">
        <f t="shared" si="8"/>
        <v>0</v>
      </c>
      <c r="K50" s="48"/>
      <c r="L50" s="1600" t="s">
        <v>581</v>
      </c>
      <c r="M50" s="1601"/>
      <c r="N50" s="1604"/>
      <c r="O50" s="1600" t="s">
        <v>582</v>
      </c>
      <c r="P50" s="1601"/>
      <c r="Q50" s="1604"/>
    </row>
    <row r="51" spans="1:17" ht="13.5" thickTop="1" x14ac:dyDescent="0.3">
      <c r="B51" s="972" t="s">
        <v>288</v>
      </c>
      <c r="C51" s="117"/>
      <c r="D51" s="74"/>
      <c r="E51" s="32"/>
      <c r="F51" s="32"/>
      <c r="G51" s="32"/>
      <c r="H51" s="32"/>
      <c r="I51" s="32"/>
      <c r="J51" s="32"/>
      <c r="K51" s="48"/>
      <c r="L51" s="1602"/>
      <c r="M51" s="1603"/>
      <c r="N51" s="1605"/>
      <c r="O51" s="1602"/>
      <c r="P51" s="1603"/>
      <c r="Q51" s="1605"/>
    </row>
    <row r="52" spans="1:17" ht="13" x14ac:dyDescent="0.3">
      <c r="A52" s="5" t="s">
        <v>522</v>
      </c>
      <c r="B52" s="972" t="s">
        <v>288</v>
      </c>
      <c r="C52" s="20" t="s">
        <v>583</v>
      </c>
      <c r="E52" s="1287"/>
      <c r="F52" s="1287"/>
      <c r="G52" s="1287"/>
      <c r="H52" s="1287"/>
      <c r="I52" s="1287"/>
      <c r="J52" s="1287"/>
      <c r="K52" s="48"/>
      <c r="L52" s="1602"/>
      <c r="M52" s="1603"/>
      <c r="N52" s="1605"/>
      <c r="O52" s="1602"/>
      <c r="P52" s="1603"/>
      <c r="Q52" s="1605"/>
    </row>
    <row r="53" spans="1:17" x14ac:dyDescent="0.25">
      <c r="A53" s="5" t="s">
        <v>584</v>
      </c>
      <c r="B53" s="971" t="str">
        <f>IF(AND(ROUND($E53,0)=0,ROUND($F53,0)=0,ROUND($G53,0)=0,ROUND($H53,0)=0,ROUND($I53,0)=0,ROUND($J53,0),0),"No","Yes")</f>
        <v>Yes</v>
      </c>
      <c r="C53" s="19" t="s">
        <v>523</v>
      </c>
      <c r="E53" s="1287">
        <f>SUM(-'Sch Parent Inputs'!C261-'Sch Parent Inputs'!C258-'Sch Parent Inputs'!C259-'Sch Parent Inputs'!C260+'St of Comprehensive Rev. &amp; Exp.'!E32)</f>
        <v>0</v>
      </c>
      <c r="F53" s="1287">
        <f>SUM(-'Sch Parent Inputs'!D261-'Sch Parent Inputs'!D258-'Sch Parent Inputs'!D259-'Sch Parent Inputs'!D260+'St of Comprehensive Rev. &amp; Exp.'!F32)</f>
        <v>0</v>
      </c>
      <c r="G53" s="1287">
        <f>SUM(-'Sch Parent Inputs'!E261-'Sch Parent Inputs'!E258-'Sch Parent Inputs'!E259-'Sch Parent Inputs'!E260+'St of Comprehensive Rev. &amp; Exp.'!G32)</f>
        <v>0</v>
      </c>
      <c r="H53" s="1287">
        <f>SUM(-'Group Inputs'!C264-'Group Inputs'!C261-'Group Inputs'!C262-'Group Inputs'!C263+'St of Comprehensive Rev. &amp; Exp.'!H32)</f>
        <v>0</v>
      </c>
      <c r="I53" s="1287">
        <f>SUM(-'Group Inputs'!D264-'Group Inputs'!D261+'St of Comprehensive Rev. &amp; Exp.'!I32)</f>
        <v>0</v>
      </c>
      <c r="J53" s="1287">
        <f>SUM(-'Group Inputs'!E264-'Group Inputs'!E261+'St of Comprehensive Rev. &amp; Exp.'!J32)</f>
        <v>0</v>
      </c>
      <c r="K53" s="48"/>
      <c r="L53" s="704">
        <f>FY</f>
        <v>2026</v>
      </c>
      <c r="M53" s="830" t="s">
        <v>505</v>
      </c>
      <c r="N53" s="595">
        <f>FY-1</f>
        <v>2025</v>
      </c>
      <c r="O53" s="704">
        <f>FY</f>
        <v>2026</v>
      </c>
      <c r="P53" s="830" t="s">
        <v>505</v>
      </c>
      <c r="Q53" s="595">
        <f>FY-1</f>
        <v>2025</v>
      </c>
    </row>
    <row r="54" spans="1:17" s="30" customFormat="1" x14ac:dyDescent="0.25">
      <c r="A54" s="30" t="s">
        <v>585</v>
      </c>
      <c r="B54" s="971" t="str">
        <f>IF(AND(ROUND($E54,0)=0,ROUND($F54,0)=0,ROUND($G54,0)=0,ROUND($H54,0)=0,ROUND($I54,0)=0,ROUND($J54,0),0),"No","Yes")</f>
        <v>Yes</v>
      </c>
      <c r="C54" s="19" t="s">
        <v>538</v>
      </c>
      <c r="D54" s="7"/>
      <c r="E54" s="1287">
        <f>'St of Ch in net Assets &amp; Equity'!E43</f>
        <v>0</v>
      </c>
      <c r="F54" s="1287">
        <f>'St of Ch in net Assets &amp; Equity'!F43</f>
        <v>0</v>
      </c>
      <c r="G54" s="1287">
        <f>'St of Ch in net Assets &amp; Equity'!G43</f>
        <v>0</v>
      </c>
      <c r="H54" s="1287">
        <f>'St of Ch in net Assets &amp; Equity'!H43</f>
        <v>0</v>
      </c>
      <c r="I54" s="1287">
        <f>'St of Ch in net Assets &amp; Equity'!I43</f>
        <v>0</v>
      </c>
      <c r="J54" s="1287">
        <f>'St of Ch in net Assets &amp; Equity'!J43</f>
        <v>0</v>
      </c>
      <c r="K54" s="48"/>
      <c r="L54" s="740">
        <f t="shared" ref="L54:Q54" si="9">E50-E55</f>
        <v>0</v>
      </c>
      <c r="M54" s="741">
        <f t="shared" si="9"/>
        <v>0</v>
      </c>
      <c r="N54" s="741">
        <f t="shared" si="9"/>
        <v>0</v>
      </c>
      <c r="O54" s="741">
        <f t="shared" si="9"/>
        <v>0</v>
      </c>
      <c r="P54" s="741">
        <f t="shared" si="9"/>
        <v>0</v>
      </c>
      <c r="Q54" s="742">
        <f t="shared" si="9"/>
        <v>0</v>
      </c>
    </row>
    <row r="55" spans="1:17" s="30" customFormat="1" ht="13.5" thickBot="1" x14ac:dyDescent="0.35">
      <c r="A55" s="30" t="s">
        <v>519</v>
      </c>
      <c r="B55" s="972" t="s">
        <v>288</v>
      </c>
      <c r="C55" s="1" t="s">
        <v>544</v>
      </c>
      <c r="D55" s="7"/>
      <c r="E55" s="1288">
        <f t="shared" ref="E55:J55" si="10">SUM(E53:E54)</f>
        <v>0</v>
      </c>
      <c r="F55" s="1288">
        <f t="shared" si="10"/>
        <v>0</v>
      </c>
      <c r="G55" s="1288">
        <f t="shared" si="10"/>
        <v>0</v>
      </c>
      <c r="H55" s="1288">
        <f t="shared" si="10"/>
        <v>0</v>
      </c>
      <c r="I55" s="1288">
        <f t="shared" si="10"/>
        <v>0</v>
      </c>
      <c r="J55" s="1288">
        <f t="shared" si="10"/>
        <v>0</v>
      </c>
      <c r="K55" s="48"/>
      <c r="L55" s="743"/>
      <c r="M55" s="744"/>
      <c r="N55" s="744"/>
      <c r="O55" s="744"/>
      <c r="P55" s="744"/>
      <c r="Q55" s="745"/>
    </row>
    <row r="56" spans="1:17" ht="13" thickTop="1" x14ac:dyDescent="0.25">
      <c r="B56" s="751" t="s">
        <v>288</v>
      </c>
      <c r="E56" s="17"/>
      <c r="F56" s="17"/>
      <c r="G56" s="17"/>
      <c r="K56" s="48"/>
      <c r="L56" s="228"/>
      <c r="M56" s="30"/>
    </row>
    <row r="57" spans="1:17" ht="12.75" customHeight="1" x14ac:dyDescent="0.3">
      <c r="B57" s="751" t="s">
        <v>288</v>
      </c>
      <c r="C57" s="1"/>
      <c r="D57" s="5"/>
      <c r="E57" s="5"/>
      <c r="F57" s="5"/>
      <c r="G57" s="5"/>
      <c r="K57" s="48"/>
      <c r="L57" s="30"/>
      <c r="M57" s="30"/>
    </row>
    <row r="58" spans="1:17" ht="12.75" customHeight="1" x14ac:dyDescent="0.25">
      <c r="B58" s="751" t="s">
        <v>288</v>
      </c>
      <c r="D58" s="5"/>
      <c r="E58" s="5"/>
      <c r="F58" s="5"/>
      <c r="G58" s="5"/>
      <c r="K58" s="228"/>
      <c r="L58" s="1590" t="s">
        <v>586</v>
      </c>
      <c r="M58" s="1591"/>
      <c r="N58" s="1591"/>
      <c r="O58" s="1591"/>
      <c r="P58" s="1591"/>
      <c r="Q58" s="1592"/>
    </row>
    <row r="59" spans="1:17" x14ac:dyDescent="0.25">
      <c r="B59" s="751" t="s">
        <v>288</v>
      </c>
      <c r="H59" s="377"/>
      <c r="K59" s="228"/>
      <c r="L59" s="1593"/>
      <c r="M59" s="1594"/>
      <c r="N59" s="1594"/>
      <c r="O59" s="1594"/>
      <c r="P59" s="1594"/>
      <c r="Q59" s="1595"/>
    </row>
    <row r="60" spans="1:17" x14ac:dyDescent="0.25">
      <c r="B60" s="751" t="s">
        <v>288</v>
      </c>
      <c r="C60" s="23"/>
      <c r="D60" s="23"/>
      <c r="E60" s="23"/>
      <c r="F60" s="23"/>
      <c r="G60" s="23"/>
      <c r="K60" s="228"/>
      <c r="L60" s="1596"/>
      <c r="M60" s="1597"/>
      <c r="N60" s="1597"/>
      <c r="O60" s="1597"/>
      <c r="P60" s="1597"/>
      <c r="Q60" s="1598"/>
    </row>
    <row r="62" spans="1:17" x14ac:dyDescent="0.25">
      <c r="C62" s="1630" t="s">
        <v>587</v>
      </c>
      <c r="D62" s="1630"/>
      <c r="E62" s="1630"/>
      <c r="F62" s="1630"/>
      <c r="G62" s="1630"/>
      <c r="H62" s="1630"/>
      <c r="I62" s="1630"/>
      <c r="J62" s="1630"/>
    </row>
    <row r="63" spans="1:17" x14ac:dyDescent="0.25">
      <c r="C63" s="1630"/>
      <c r="D63" s="1630"/>
      <c r="E63" s="1630"/>
      <c r="F63" s="1630"/>
      <c r="G63" s="1630"/>
      <c r="H63" s="1630"/>
      <c r="I63" s="1630"/>
      <c r="J63" s="1630"/>
    </row>
  </sheetData>
  <autoFilter ref="B1:B60" xr:uid="{00000000-0009-0000-0000-000010000000}"/>
  <customSheetViews>
    <customSheetView guid="{16158AC0-BDC0-11D7-BABA-AD30328A5118}" showPageBreaks="1" showGridLines="0" printArea="1" showRuler="0">
      <selection activeCell="F13" sqref="F13"/>
      <pageMargins left="0" right="0" top="0" bottom="0" header="0" footer="0"/>
      <printOptions horizontalCentered="1"/>
      <pageSetup paperSize="9" orientation="portrait" verticalDpi="0" r:id="rId1"/>
      <headerFooter alignWithMargins="0"/>
    </customSheetView>
    <customSheetView guid="{2F1C2500-C7E9-11D7-BAB9-00065B3658C6}" showGridLines="0" showRuler="0">
      <selection activeCell="F13" sqref="F13"/>
      <pageMargins left="0" right="0" top="0" bottom="0" header="0" footer="0"/>
      <printOptions horizontalCentered="1"/>
      <pageSetup paperSize="9" orientation="portrait" verticalDpi="0" r:id="rId2"/>
      <headerFooter alignWithMargins="0"/>
    </customSheetView>
  </customSheetViews>
  <mergeCells count="7">
    <mergeCell ref="C62:J63"/>
    <mergeCell ref="L50:N52"/>
    <mergeCell ref="O50:Q52"/>
    <mergeCell ref="L58:Q60"/>
    <mergeCell ref="D5:D7"/>
    <mergeCell ref="E5:G5"/>
    <mergeCell ref="H5:J5"/>
  </mergeCells>
  <phoneticPr fontId="17" type="noConversion"/>
  <pageMargins left="0.39370078740157483" right="0.39370078740157483" top="0.74803149606299213" bottom="0.74803149606299213" header="0.31496062992125984" footer="0.31496062992125984"/>
  <pageSetup paperSize="9" scale="68" firstPageNumber="4" orientation="portrait" cellComments="asDisplayed" useFirstPageNumber="1" r:id="rId3"/>
  <headerFooter alignWithMargins="0">
    <oddHeader>&amp;C&amp;"Calibri"&amp;10&amp;K000000 [UNCLASSIFIED]&amp;1#_x000D_</oddHeader>
    <oddFooter>&amp;C_x000D_&amp;1#&amp;"Calibri"&amp;10&amp;K000000 [UNCLASSIFIED]&amp;R&amp;P</oddFooter>
  </headerFooter>
  <ignoredErrors>
    <ignoredError sqref="B31:B38 G13:G14 G6:G11 B39:B44 B45:B5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tabColor rgb="FFFF0000"/>
    <pageSetUpPr fitToPage="1"/>
  </sheetPr>
  <dimension ref="A1:T57"/>
  <sheetViews>
    <sheetView showGridLines="0" zoomScale="85" zoomScaleNormal="85" zoomScaleSheetLayoutView="100" workbookViewId="0"/>
  </sheetViews>
  <sheetFormatPr defaultColWidth="9.1796875" defaultRowHeight="12.5" x14ac:dyDescent="0.25"/>
  <cols>
    <col min="1" max="1" width="16.54296875" style="5" bestFit="1" customWidth="1"/>
    <col min="2" max="2" width="3" style="755" customWidth="1"/>
    <col min="3" max="3" width="58.54296875" style="5" customWidth="1"/>
    <col min="4" max="4" width="8.54296875" style="5" customWidth="1"/>
    <col min="5" max="7" width="12.54296875" style="401" customWidth="1"/>
    <col min="8" max="8" width="13.54296875" style="401" customWidth="1"/>
    <col min="9" max="9" width="12.1796875" style="401" customWidth="1"/>
    <col min="10" max="10" width="12.54296875" style="401" customWidth="1"/>
    <col min="11" max="11" width="12.54296875" style="43" customWidth="1"/>
    <col min="12" max="12" width="13.453125" style="5" customWidth="1"/>
    <col min="13" max="18" width="14.54296875" style="5" customWidth="1"/>
    <col min="19" max="22" width="13.453125" style="5" customWidth="1"/>
    <col min="23" max="23" width="9.81640625" style="5" bestFit="1" customWidth="1"/>
    <col min="24" max="24" width="13.81640625" style="5" bestFit="1" customWidth="1"/>
    <col min="25" max="27" width="9.1796875" style="5"/>
    <col min="28" max="28" width="9.81640625" style="5" bestFit="1" customWidth="1"/>
    <col min="29" max="16384" width="9.1796875" style="5"/>
  </cols>
  <sheetData>
    <row r="1" spans="1:13" x14ac:dyDescent="0.25">
      <c r="B1" s="755" t="s">
        <v>508</v>
      </c>
    </row>
    <row r="2" spans="1:13" s="12" customFormat="1" ht="23" x14ac:dyDescent="0.4">
      <c r="A2" s="5" t="s">
        <v>588</v>
      </c>
      <c r="B2" s="756" t="s">
        <v>288</v>
      </c>
      <c r="C2" s="957" t="str">
        <f>SchoolName</f>
        <v>Kiwi Park School</v>
      </c>
      <c r="D2" s="9"/>
      <c r="E2" s="10"/>
      <c r="F2" s="11"/>
      <c r="G2" s="11"/>
      <c r="H2" s="11"/>
      <c r="I2" s="11"/>
      <c r="J2" s="11"/>
      <c r="K2" s="25"/>
      <c r="L2" s="788"/>
      <c r="M2" s="787"/>
    </row>
    <row r="3" spans="1:13" ht="23" x14ac:dyDescent="0.5">
      <c r="B3" s="756" t="s">
        <v>288</v>
      </c>
      <c r="C3" s="3" t="s">
        <v>12</v>
      </c>
      <c r="D3" s="3"/>
      <c r="K3" s="161" t="s">
        <v>447</v>
      </c>
      <c r="L3" s="81"/>
      <c r="M3" s="787"/>
    </row>
    <row r="4" spans="1:13" s="2" customFormat="1" ht="18" customHeight="1" x14ac:dyDescent="0.25">
      <c r="A4" s="6"/>
      <c r="B4" s="756" t="s">
        <v>288</v>
      </c>
      <c r="C4" s="22" t="str">
        <f>"For the year ended 31 December "&amp;FY</f>
        <v>For the year ended 31 December 2026</v>
      </c>
      <c r="D4" s="22"/>
      <c r="K4" s="470"/>
    </row>
    <row r="5" spans="1:13" s="2" customFormat="1" ht="17.5" x14ac:dyDescent="0.25">
      <c r="A5" s="6"/>
      <c r="B5" s="756" t="s">
        <v>288</v>
      </c>
      <c r="C5" s="22"/>
      <c r="D5" s="22"/>
      <c r="K5" s="470"/>
    </row>
    <row r="6" spans="1:13" s="2" customFormat="1" ht="12.75" customHeight="1" x14ac:dyDescent="0.3">
      <c r="A6" s="6"/>
      <c r="B6" s="756" t="s">
        <v>288</v>
      </c>
      <c r="C6" s="465"/>
      <c r="D6" s="1646" t="s">
        <v>460</v>
      </c>
      <c r="E6" s="1631" t="s">
        <v>457</v>
      </c>
      <c r="F6" s="1631"/>
      <c r="G6" s="1631"/>
      <c r="H6" s="1631" t="s">
        <v>458</v>
      </c>
      <c r="I6" s="1631"/>
      <c r="J6" s="1631"/>
      <c r="K6" s="470"/>
      <c r="M6" s="935" t="str">
        <f>'Guidance - Specific Disclosures'!A16</f>
        <v>[S5]</v>
      </c>
    </row>
    <row r="7" spans="1:13" ht="13" x14ac:dyDescent="0.3">
      <c r="B7" s="756" t="s">
        <v>288</v>
      </c>
      <c r="D7" s="1647"/>
      <c r="E7" s="124">
        <f>+'Group Inputs'!$C$6</f>
        <v>2026</v>
      </c>
      <c r="F7" s="124">
        <f>+'Group Inputs'!$D$6</f>
        <v>2026</v>
      </c>
      <c r="G7" s="124">
        <f>+'Group Inputs'!$E$6</f>
        <v>2025</v>
      </c>
      <c r="H7" s="124">
        <f>+'Group Inputs'!$C$6</f>
        <v>2026</v>
      </c>
      <c r="I7" s="124">
        <f>+'Group Inputs'!$D$6</f>
        <v>2026</v>
      </c>
      <c r="J7" s="124">
        <f>+'Group Inputs'!$E$6</f>
        <v>2025</v>
      </c>
      <c r="K7" s="124"/>
    </row>
    <row r="8" spans="1:13" ht="25.5" customHeight="1" x14ac:dyDescent="0.3">
      <c r="A8" s="5" t="s">
        <v>459</v>
      </c>
      <c r="B8" s="756" t="s">
        <v>288</v>
      </c>
      <c r="D8" s="1647"/>
      <c r="E8" s="837" t="s">
        <v>291</v>
      </c>
      <c r="F8" s="837" t="s">
        <v>292</v>
      </c>
      <c r="G8" s="837" t="s">
        <v>291</v>
      </c>
      <c r="H8" s="837" t="s">
        <v>291</v>
      </c>
      <c r="I8" s="837" t="s">
        <v>292</v>
      </c>
      <c r="J8" s="837" t="s">
        <v>291</v>
      </c>
      <c r="K8" s="56"/>
      <c r="M8" s="934"/>
    </row>
    <row r="9" spans="1:13" ht="13.5" thickBot="1" x14ac:dyDescent="0.35">
      <c r="B9" s="756" t="s">
        <v>288</v>
      </c>
      <c r="C9" s="461"/>
      <c r="D9" s="1648"/>
      <c r="E9" s="462" t="s">
        <v>294</v>
      </c>
      <c r="F9" s="462" t="s">
        <v>294</v>
      </c>
      <c r="G9" s="462" t="s">
        <v>294</v>
      </c>
      <c r="H9" s="462" t="s">
        <v>294</v>
      </c>
      <c r="I9" s="462" t="s">
        <v>294</v>
      </c>
      <c r="J9" s="462" t="s">
        <v>294</v>
      </c>
      <c r="K9" s="56"/>
    </row>
    <row r="10" spans="1:13" ht="13" x14ac:dyDescent="0.3">
      <c r="B10" s="756" t="s">
        <v>288</v>
      </c>
      <c r="D10" s="469"/>
      <c r="E10" s="79"/>
      <c r="F10" s="79"/>
      <c r="G10" s="79"/>
      <c r="H10" s="79"/>
      <c r="I10" s="79"/>
      <c r="J10" s="79"/>
      <c r="K10" s="56"/>
    </row>
    <row r="11" spans="1:13" ht="13" x14ac:dyDescent="0.3">
      <c r="A11" s="5" t="s">
        <v>589</v>
      </c>
      <c r="B11" s="756" t="s">
        <v>288</v>
      </c>
      <c r="C11" s="1" t="s">
        <v>590</v>
      </c>
      <c r="D11" s="161"/>
      <c r="L11" s="30"/>
    </row>
    <row r="12" spans="1:13" x14ac:dyDescent="0.25">
      <c r="B12" s="757" t="str">
        <f>IF(AND(ROUND($E12,0)=0,ROUND($F12,0)=0,ROUND($G12,0)=0,ROUND($H12,0)=0,ROUND($I12,0)=0,ROUND($J12,0),0),"No","Yes")</f>
        <v>Yes</v>
      </c>
      <c r="C12" s="30" t="s">
        <v>461</v>
      </c>
      <c r="D12" s="30"/>
      <c r="E12" s="407">
        <f>-'Parent Actual CF Model CY'!W239</f>
        <v>0</v>
      </c>
      <c r="F12" s="407">
        <f>-'Parent Budget CF Model CY'!W$239</f>
        <v>0</v>
      </c>
      <c r="G12" s="158"/>
      <c r="H12" s="407">
        <f>-'Group Actual CF Model CY'!W$239</f>
        <v>0</v>
      </c>
      <c r="I12" s="407">
        <f>-'Group Budget CF Model CY'!W239</f>
        <v>0</v>
      </c>
      <c r="J12" s="158"/>
      <c r="K12" s="407"/>
      <c r="L12" s="30"/>
      <c r="M12" s="312" t="str">
        <f>'Guidance - Specific Disclosures'!A28</f>
        <v>[S9]</v>
      </c>
    </row>
    <row r="13" spans="1:13" x14ac:dyDescent="0.25">
      <c r="B13" s="757" t="str">
        <f t="shared" ref="B13:B20" si="0">IF(AND(ROUND($E13,0)=0,ROUND($F13,0)=0,ROUND($G13,0)=0,ROUND($H13,0)=0,ROUND($I13,0)=0,ROUND($J13,0),0),"No","Yes")</f>
        <v>Yes</v>
      </c>
      <c r="C13" s="30" t="s">
        <v>471</v>
      </c>
      <c r="D13" s="30"/>
      <c r="E13" s="407">
        <f>-'Parent Actual CF Model CY'!X239</f>
        <v>0</v>
      </c>
      <c r="F13" s="407">
        <f>-'Parent Budget CF Model CY'!X$239</f>
        <v>0</v>
      </c>
      <c r="G13" s="158"/>
      <c r="H13" s="407">
        <f>-'Group Actual CF Model CY'!X$239</f>
        <v>0</v>
      </c>
      <c r="I13" s="407">
        <f>-'Group Budget CF Model CY'!X239</f>
        <v>0</v>
      </c>
      <c r="J13" s="158"/>
      <c r="K13" s="407"/>
      <c r="L13" s="30"/>
      <c r="M13" s="313" t="str">
        <f>'Guidance - Specific Disclosures'!A31</f>
        <v>[S10]</v>
      </c>
    </row>
    <row r="14" spans="1:13" x14ac:dyDescent="0.25">
      <c r="B14" s="757" t="str">
        <f t="shared" si="0"/>
        <v>Yes</v>
      </c>
      <c r="C14" s="30" t="s">
        <v>209</v>
      </c>
      <c r="D14" s="30"/>
      <c r="E14" s="407">
        <f>-'Parent Actual CF Model CY'!Y239</f>
        <v>0</v>
      </c>
      <c r="F14" s="407">
        <f>-'Parent Budget CF Model CY'!Y$239</f>
        <v>0</v>
      </c>
      <c r="G14" s="158"/>
      <c r="H14" s="407">
        <f>-'Group Actual CF Model CY'!Y$239</f>
        <v>0</v>
      </c>
      <c r="I14" s="407">
        <f>-'Group Budget CF Model CY'!Y239</f>
        <v>0</v>
      </c>
      <c r="J14" s="158"/>
      <c r="K14" s="407"/>
      <c r="L14" s="30"/>
    </row>
    <row r="15" spans="1:13" x14ac:dyDescent="0.25">
      <c r="B15" s="757" t="str">
        <f t="shared" si="0"/>
        <v>Yes</v>
      </c>
      <c r="C15" s="30" t="s">
        <v>591</v>
      </c>
      <c r="D15" s="30"/>
      <c r="E15" s="407">
        <f>-'Parent Actual CF Model CY'!Z239</f>
        <v>0</v>
      </c>
      <c r="F15" s="407">
        <f>-'Parent Budget CF Model CY'!Z$239</f>
        <v>0</v>
      </c>
      <c r="G15" s="158"/>
      <c r="H15" s="407">
        <f>-'Group Actual CF Model CY'!Z$239</f>
        <v>0</v>
      </c>
      <c r="I15" s="407">
        <f>-'Group Budget CF Model CY'!Z239</f>
        <v>0</v>
      </c>
      <c r="J15" s="158"/>
      <c r="K15" s="407"/>
      <c r="L15" s="30"/>
      <c r="M15" s="8"/>
    </row>
    <row r="16" spans="1:13" ht="12.75" customHeight="1" x14ac:dyDescent="0.25">
      <c r="B16" s="757" t="str">
        <f t="shared" si="0"/>
        <v>Yes</v>
      </c>
      <c r="C16" s="34" t="s">
        <v>592</v>
      </c>
      <c r="D16" s="34"/>
      <c r="E16" s="407">
        <f>-'Parent Actual CF Model CY'!AA239</f>
        <v>0</v>
      </c>
      <c r="F16" s="407">
        <f>-'Parent Budget CF Model CY'!AA$239</f>
        <v>0</v>
      </c>
      <c r="G16" s="158"/>
      <c r="H16" s="407">
        <f>-'Group Actual CF Model CY'!AA239</f>
        <v>0</v>
      </c>
      <c r="I16" s="407">
        <f>-'Group Budget CF Model CY'!AA239</f>
        <v>0</v>
      </c>
      <c r="J16" s="158"/>
      <c r="K16" s="407"/>
      <c r="L16" s="30"/>
      <c r="M16" s="314" t="str">
        <f>'Guidance - Specific Disclosures'!A10</f>
        <v>[S3]</v>
      </c>
    </row>
    <row r="17" spans="1:18" ht="12.75" customHeight="1" x14ac:dyDescent="0.25">
      <c r="B17" s="757" t="str">
        <f t="shared" si="0"/>
        <v>Yes</v>
      </c>
      <c r="C17" s="30" t="s">
        <v>593</v>
      </c>
      <c r="E17" s="407">
        <f>-'Parent Actual CF Model CY'!AB239</f>
        <v>0</v>
      </c>
      <c r="F17" s="407">
        <f>-'Parent Budget CF Model CY'!AB$239</f>
        <v>0</v>
      </c>
      <c r="G17" s="158"/>
      <c r="H17" s="407">
        <f>-'Group Actual CF Model CY'!AB239</f>
        <v>0</v>
      </c>
      <c r="I17" s="407">
        <f>-'Group Budget CF Model CY'!AB239</f>
        <v>0</v>
      </c>
      <c r="J17" s="158"/>
      <c r="K17" s="407"/>
      <c r="L17" s="30"/>
      <c r="P17" s="408"/>
      <c r="Q17" s="404"/>
    </row>
    <row r="18" spans="1:18" ht="12.75" customHeight="1" x14ac:dyDescent="0.25">
      <c r="B18" s="757" t="str">
        <f t="shared" si="0"/>
        <v>Yes</v>
      </c>
      <c r="C18" s="30" t="s">
        <v>594</v>
      </c>
      <c r="E18" s="407">
        <f>-'Parent Actual CF Model CY'!AC239</f>
        <v>0</v>
      </c>
      <c r="F18" s="407">
        <f>-'Parent Budget CF Model CY'!AC$239</f>
        <v>0</v>
      </c>
      <c r="G18" s="158"/>
      <c r="H18" s="407">
        <f>-'Group Actual CF Model CY'!AC239</f>
        <v>0</v>
      </c>
      <c r="I18" s="407">
        <f>-'Group Budget CF Model CY'!AC239</f>
        <v>0</v>
      </c>
      <c r="J18" s="158"/>
      <c r="K18" s="407"/>
      <c r="L18" s="30"/>
      <c r="P18" s="408"/>
      <c r="Q18" s="404"/>
    </row>
    <row r="19" spans="1:18" ht="12.75" customHeight="1" x14ac:dyDescent="0.25">
      <c r="A19" s="5" t="s">
        <v>595</v>
      </c>
      <c r="B19" s="757" t="str">
        <f t="shared" si="0"/>
        <v>Yes</v>
      </c>
      <c r="C19" s="30" t="s">
        <v>596</v>
      </c>
      <c r="E19" s="407">
        <f>-'Parent Actual CF Model CY'!AD239</f>
        <v>0</v>
      </c>
      <c r="F19" s="407">
        <f>-'Parent Budget CF Model CY'!AD$239</f>
        <v>0</v>
      </c>
      <c r="G19" s="158"/>
      <c r="H19" s="407">
        <f>-'Group Actual CF Model CY'!AD239</f>
        <v>0</v>
      </c>
      <c r="I19" s="407">
        <f>-'Group Budget CF Model CY'!AD239</f>
        <v>0</v>
      </c>
      <c r="J19" s="158"/>
      <c r="K19" s="407"/>
      <c r="L19" s="30"/>
      <c r="P19" s="408"/>
      <c r="Q19" s="404"/>
    </row>
    <row r="20" spans="1:18" ht="12.75" customHeight="1" x14ac:dyDescent="0.3">
      <c r="A20" s="5" t="s">
        <v>595</v>
      </c>
      <c r="B20" s="757" t="str">
        <f t="shared" si="0"/>
        <v>Yes</v>
      </c>
      <c r="C20" s="5" t="s">
        <v>192</v>
      </c>
      <c r="E20" s="407">
        <f>-'Parent Actual CF Model CY'!AE239</f>
        <v>0</v>
      </c>
      <c r="F20" s="407">
        <f>-'Parent Budget CF Model CY'!AE$239</f>
        <v>0</v>
      </c>
      <c r="G20" s="158"/>
      <c r="H20" s="407">
        <f>-'Group Actual CF Model CY'!AE239</f>
        <v>0</v>
      </c>
      <c r="I20" s="407">
        <f>-'Group Budget CF Model CY'!AE239</f>
        <v>0</v>
      </c>
      <c r="J20" s="158"/>
      <c r="K20" s="407"/>
      <c r="L20" s="30"/>
      <c r="M20" s="1179" t="s">
        <v>597</v>
      </c>
      <c r="N20" s="152"/>
      <c r="P20" s="408"/>
      <c r="Q20" s="404"/>
    </row>
    <row r="21" spans="1:18" x14ac:dyDescent="0.25">
      <c r="B21" s="756" t="s">
        <v>288</v>
      </c>
      <c r="C21" s="80"/>
      <c r="D21" s="80"/>
      <c r="E21" s="409"/>
      <c r="F21" s="409"/>
      <c r="G21" s="409"/>
      <c r="H21" s="409"/>
      <c r="I21" s="409"/>
      <c r="J21" s="409"/>
      <c r="K21" s="407"/>
      <c r="L21" s="30"/>
    </row>
    <row r="22" spans="1:18" x14ac:dyDescent="0.25">
      <c r="B22" s="756" t="s">
        <v>288</v>
      </c>
      <c r="C22" s="30" t="s">
        <v>598</v>
      </c>
      <c r="D22" s="74"/>
      <c r="E22" s="543">
        <f t="shared" ref="E22:J22" si="1">SUM(E12:E21)</f>
        <v>0</v>
      </c>
      <c r="F22" s="543">
        <f t="shared" si="1"/>
        <v>0</v>
      </c>
      <c r="G22" s="543">
        <f t="shared" si="1"/>
        <v>0</v>
      </c>
      <c r="H22" s="543">
        <f t="shared" si="1"/>
        <v>0</v>
      </c>
      <c r="I22" s="543">
        <f t="shared" si="1"/>
        <v>0</v>
      </c>
      <c r="J22" s="543">
        <f t="shared" si="1"/>
        <v>0</v>
      </c>
      <c r="K22" s="407"/>
      <c r="L22" s="30"/>
    </row>
    <row r="23" spans="1:18" x14ac:dyDescent="0.25">
      <c r="B23" s="756" t="s">
        <v>288</v>
      </c>
      <c r="E23" s="409"/>
      <c r="F23" s="409"/>
      <c r="G23" s="409"/>
      <c r="H23" s="409"/>
      <c r="I23" s="409"/>
      <c r="J23" s="409"/>
      <c r="K23" s="407"/>
      <c r="L23" s="377"/>
    </row>
    <row r="24" spans="1:18" ht="12.75" customHeight="1" x14ac:dyDescent="0.3">
      <c r="A24" s="5" t="s">
        <v>599</v>
      </c>
      <c r="B24" s="756" t="str">
        <f>$B$30</f>
        <v>Yes</v>
      </c>
      <c r="C24" s="29" t="s">
        <v>600</v>
      </c>
      <c r="D24" s="1"/>
      <c r="E24" s="409"/>
      <c r="F24" s="409"/>
      <c r="G24" s="409"/>
      <c r="H24" s="409"/>
      <c r="I24" s="409"/>
      <c r="J24" s="409"/>
      <c r="K24" s="407"/>
      <c r="L24" s="377"/>
    </row>
    <row r="25" spans="1:18" ht="12.75" customHeight="1" x14ac:dyDescent="0.25">
      <c r="B25" s="757" t="str">
        <f t="shared" ref="B25:B30" si="2">IF(AND(ROUND($E25,0)=0,ROUND($F25,0)=0,ROUND($G25,0)=0,ROUND($H25,0)=0,ROUND($I25,0)=0,ROUND($J25,0),0),"No","Yes")</f>
        <v>Yes</v>
      </c>
      <c r="C25" s="30" t="s">
        <v>601</v>
      </c>
      <c r="E25" s="407">
        <f>-'Parent Actual CF Model CY'!AG239</f>
        <v>0</v>
      </c>
      <c r="F25" s="407">
        <f>-'Parent Budget CF Model CY'!AG$239</f>
        <v>0</v>
      </c>
      <c r="G25" s="158"/>
      <c r="H25" s="407">
        <f>-'Group Actual CF Model CY'!AG239</f>
        <v>0</v>
      </c>
      <c r="I25" s="407">
        <f>-'Group Budget CF Model CY'!AG239</f>
        <v>0</v>
      </c>
      <c r="J25" s="158"/>
      <c r="K25" s="407"/>
      <c r="M25" s="1649" t="s">
        <v>602</v>
      </c>
      <c r="N25" s="1650"/>
      <c r="O25" s="1650"/>
      <c r="P25" s="1650"/>
      <c r="Q25" s="1650"/>
      <c r="R25" s="1651"/>
    </row>
    <row r="26" spans="1:18" ht="12.75" customHeight="1" x14ac:dyDescent="0.25">
      <c r="B26" s="757" t="str">
        <f t="shared" si="2"/>
        <v>Yes</v>
      </c>
      <c r="C26" s="30" t="s">
        <v>603</v>
      </c>
      <c r="E26" s="407">
        <f>-'Parent Actual CF Model CY'!AH239</f>
        <v>0</v>
      </c>
      <c r="F26" s="407">
        <f>-'Parent Budget CF Model CY'!AH$239</f>
        <v>0</v>
      </c>
      <c r="G26" s="158"/>
      <c r="H26" s="407">
        <f>-'Group Actual CF Model CY'!AH239</f>
        <v>0</v>
      </c>
      <c r="I26" s="407">
        <f>-'Group Budget CF Model CY'!AH239</f>
        <v>0</v>
      </c>
      <c r="J26" s="158"/>
      <c r="K26" s="407"/>
      <c r="M26" s="1652"/>
      <c r="N26" s="1653"/>
      <c r="O26" s="1653"/>
      <c r="P26" s="1653"/>
      <c r="Q26" s="1653"/>
      <c r="R26" s="1654"/>
    </row>
    <row r="27" spans="1:18" ht="12.75" customHeight="1" x14ac:dyDescent="0.25">
      <c r="B27" s="757" t="str">
        <f t="shared" si="2"/>
        <v>Yes</v>
      </c>
      <c r="C27" s="30" t="s">
        <v>604</v>
      </c>
      <c r="E27" s="407">
        <f>-'Parent Actual CF Model CY'!AJ239</f>
        <v>0</v>
      </c>
      <c r="F27" s="407">
        <f>-'Parent Budget CF Model CY'!AJ$239</f>
        <v>0</v>
      </c>
      <c r="G27" s="158"/>
      <c r="H27" s="407">
        <f>-'Group Actual CF Model CY'!AJ239</f>
        <v>0</v>
      </c>
      <c r="I27" s="407">
        <f>-'Group Budget CF Model CY'!AJ239</f>
        <v>0</v>
      </c>
      <c r="J27" s="158"/>
      <c r="K27" s="407"/>
      <c r="M27" s="1652"/>
      <c r="N27" s="1653"/>
      <c r="O27" s="1653"/>
      <c r="P27" s="1653"/>
      <c r="Q27" s="1653"/>
      <c r="R27" s="1654"/>
    </row>
    <row r="28" spans="1:18" ht="12.75" customHeight="1" x14ac:dyDescent="0.25">
      <c r="B28" s="757" t="str">
        <f t="shared" si="2"/>
        <v>Yes</v>
      </c>
      <c r="C28" s="34" t="s">
        <v>605</v>
      </c>
      <c r="E28" s="407">
        <f>'Parent Actual CF Model CY'!AI239</f>
        <v>0</v>
      </c>
      <c r="F28" s="407">
        <f>-'Parent Budget CF Model CY'!AI$239</f>
        <v>0</v>
      </c>
      <c r="G28" s="158"/>
      <c r="H28" s="407">
        <f>'Group Actual CF Model CY'!AI239</f>
        <v>0</v>
      </c>
      <c r="I28" s="407">
        <f>-'Group Budget CF Model CY'!AI239</f>
        <v>0</v>
      </c>
      <c r="J28" s="158"/>
      <c r="K28" s="407"/>
      <c r="L28" s="30"/>
      <c r="M28" s="1652"/>
      <c r="N28" s="1653"/>
      <c r="O28" s="1653"/>
      <c r="P28" s="1653"/>
      <c r="Q28" s="1653"/>
      <c r="R28" s="1654"/>
    </row>
    <row r="29" spans="1:18" ht="12.75" customHeight="1" x14ac:dyDescent="0.25">
      <c r="B29" s="756" t="str">
        <f>$B$30</f>
        <v>Yes</v>
      </c>
      <c r="C29" s="19"/>
      <c r="D29" s="19"/>
      <c r="E29" s="76"/>
      <c r="F29" s="76"/>
      <c r="G29" s="76"/>
      <c r="H29" s="76"/>
      <c r="I29" s="76"/>
      <c r="J29" s="76"/>
      <c r="K29" s="471"/>
      <c r="M29" s="1652"/>
      <c r="N29" s="1653"/>
      <c r="O29" s="1653"/>
      <c r="P29" s="1653"/>
      <c r="Q29" s="1653"/>
      <c r="R29" s="1654"/>
    </row>
    <row r="30" spans="1:18" ht="12.65" customHeight="1" x14ac:dyDescent="0.25">
      <c r="B30" s="757" t="str">
        <f t="shared" si="2"/>
        <v>Yes</v>
      </c>
      <c r="C30" s="5" t="s">
        <v>606</v>
      </c>
      <c r="E30" s="77">
        <f t="shared" ref="E30:J30" si="3">SUM(E25:E29)</f>
        <v>0</v>
      </c>
      <c r="F30" s="77">
        <f t="shared" si="3"/>
        <v>0</v>
      </c>
      <c r="G30" s="77">
        <f t="shared" si="3"/>
        <v>0</v>
      </c>
      <c r="H30" s="77">
        <f t="shared" si="3"/>
        <v>0</v>
      </c>
      <c r="I30" s="77">
        <f t="shared" si="3"/>
        <v>0</v>
      </c>
      <c r="J30" s="77">
        <f t="shared" si="3"/>
        <v>0</v>
      </c>
      <c r="K30" s="472"/>
      <c r="M30" s="1655"/>
      <c r="N30" s="1656"/>
      <c r="O30" s="1656"/>
      <c r="P30" s="1656"/>
      <c r="Q30" s="1656"/>
      <c r="R30" s="1657"/>
    </row>
    <row r="31" spans="1:18" x14ac:dyDescent="0.25">
      <c r="B31" s="756" t="str">
        <f>$B$30</f>
        <v>Yes</v>
      </c>
      <c r="C31" s="30"/>
      <c r="D31" s="30"/>
      <c r="E31" s="45"/>
      <c r="F31" s="45"/>
      <c r="G31" s="45"/>
      <c r="H31" s="45"/>
      <c r="I31" s="45"/>
      <c r="J31" s="45"/>
      <c r="K31" s="45"/>
      <c r="P31" s="6"/>
      <c r="Q31" s="6"/>
      <c r="R31" s="6"/>
    </row>
    <row r="32" spans="1:18" ht="13" x14ac:dyDescent="0.3">
      <c r="A32" s="5" t="s">
        <v>607</v>
      </c>
      <c r="B32" s="756" t="str">
        <f>$B$41</f>
        <v>Yes</v>
      </c>
      <c r="C32" s="29" t="s">
        <v>608</v>
      </c>
      <c r="D32" s="29"/>
      <c r="E32" s="407"/>
      <c r="F32" s="407"/>
      <c r="G32" s="407"/>
      <c r="H32" s="407"/>
      <c r="I32" s="407"/>
      <c r="J32" s="407"/>
      <c r="K32" s="407"/>
      <c r="N32" s="99"/>
      <c r="O32" s="99"/>
      <c r="P32" s="6"/>
      <c r="Q32" s="6"/>
      <c r="R32" s="6"/>
    </row>
    <row r="33" spans="2:18" s="30" customFormat="1" x14ac:dyDescent="0.25">
      <c r="B33" s="905" t="str">
        <f t="shared" ref="B33:B34" si="4">IF(AND(ROUND($E33,0)=0,ROUND($F33,0)=0,ROUND($G33,0)=0,ROUND($H33,0)=0,ROUND($I33,0)=0,ROUND($J33,0),0),"No","Yes")</f>
        <v>Yes</v>
      </c>
      <c r="C33" s="841" t="s">
        <v>609</v>
      </c>
      <c r="D33" s="841"/>
      <c r="E33" s="410">
        <f>-'Parent Actual CF Model CY'!AK239</f>
        <v>0</v>
      </c>
      <c r="F33" s="407">
        <f>-'Parent Budget CF Model CY'!AK$239</f>
        <v>0</v>
      </c>
      <c r="G33" s="158"/>
      <c r="H33" s="407">
        <f>-'Group Actual CF Model CY'!AK$239</f>
        <v>0</v>
      </c>
      <c r="I33" s="410">
        <f>-'Group Budget CF Model CY'!AK242</f>
        <v>0</v>
      </c>
      <c r="J33" s="158"/>
      <c r="K33" s="410"/>
      <c r="N33" s="99"/>
      <c r="O33" s="99"/>
      <c r="P33" s="54"/>
      <c r="Q33" s="54"/>
      <c r="R33" s="54"/>
    </row>
    <row r="34" spans="2:18" s="30" customFormat="1" x14ac:dyDescent="0.25">
      <c r="B34" s="905" t="str">
        <f t="shared" si="4"/>
        <v>Yes</v>
      </c>
      <c r="C34" s="856" t="s">
        <v>610</v>
      </c>
      <c r="D34" s="841"/>
      <c r="E34" s="410">
        <f>-'Parent Actual CF Model CY'!AL239</f>
        <v>0</v>
      </c>
      <c r="F34" s="407">
        <f>-'Parent Budget CF Model CY'!AL$239</f>
        <v>0</v>
      </c>
      <c r="G34" s="158"/>
      <c r="H34" s="407">
        <f>-'Group Actual CF Model CY'!AL$239</f>
        <v>0</v>
      </c>
      <c r="I34" s="410">
        <f>-'Group Budget CF Model CY'!AL239</f>
        <v>0</v>
      </c>
      <c r="J34" s="158"/>
      <c r="K34" s="410"/>
      <c r="N34" s="99"/>
      <c r="O34" s="99"/>
      <c r="P34" s="54"/>
      <c r="Q34" s="54"/>
      <c r="R34" s="54"/>
    </row>
    <row r="35" spans="2:18" s="30" customFormat="1" x14ac:dyDescent="0.25">
      <c r="B35" s="905"/>
      <c r="C35" s="856" t="s">
        <v>611</v>
      </c>
      <c r="D35" s="841"/>
      <c r="E35" s="410">
        <f>-'Parent Actual CF Model CY'!AM239</f>
        <v>0</v>
      </c>
      <c r="F35" s="407">
        <f>-'Parent Budget CF Model CY'!AM$239</f>
        <v>0</v>
      </c>
      <c r="G35" s="158"/>
      <c r="H35" s="407">
        <f>-'Group Actual CF Model CY'!AM$239</f>
        <v>0</v>
      </c>
      <c r="I35" s="410">
        <f>-'Group Budget CF Model CY'!AM239</f>
        <v>0</v>
      </c>
      <c r="J35" s="158"/>
      <c r="K35" s="410"/>
      <c r="N35" s="99"/>
      <c r="O35" s="99"/>
      <c r="P35" s="54"/>
      <c r="Q35" s="54"/>
      <c r="R35" s="54"/>
    </row>
    <row r="36" spans="2:18" x14ac:dyDescent="0.25">
      <c r="B36" s="757" t="str">
        <f t="shared" ref="B36:B41" si="5">IF(AND(ROUND($E36,0)=0,ROUND($F36,0)=0,ROUND($G36,0)=0,ROUND($H36,0)=0,ROUND($I36,0)=0,ROUND($J36,0),0),"No","Yes")</f>
        <v>Yes</v>
      </c>
      <c r="C36" s="5" t="s">
        <v>612</v>
      </c>
      <c r="D36" s="30"/>
      <c r="E36" s="407">
        <f>-'Parent Actual CF Model CY'!AP239</f>
        <v>0</v>
      </c>
      <c r="F36" s="407">
        <f>-'Parent Budget CF Model CY'!AP$239</f>
        <v>0</v>
      </c>
      <c r="G36" s="158"/>
      <c r="H36" s="407">
        <f>-'Group Actual CF Model CY'!AP$239</f>
        <v>0</v>
      </c>
      <c r="I36" s="407">
        <f>-'Group Budget CF Model CY'!AP239</f>
        <v>0</v>
      </c>
      <c r="J36" s="158"/>
      <c r="K36" s="407"/>
      <c r="N36" s="99"/>
      <c r="O36" s="99"/>
      <c r="P36" s="6"/>
      <c r="Q36" s="6"/>
      <c r="R36" s="6"/>
    </row>
    <row r="37" spans="2:18" x14ac:dyDescent="0.25">
      <c r="B37" s="757" t="str">
        <f t="shared" si="5"/>
        <v>Yes</v>
      </c>
      <c r="C37" s="30" t="s">
        <v>613</v>
      </c>
      <c r="D37" s="30"/>
      <c r="E37" s="407">
        <f>-'Parent Actual CF Model CY'!AN239</f>
        <v>0</v>
      </c>
      <c r="F37" s="407">
        <f>-'Parent Budget CF Model CY'!AN$239</f>
        <v>0</v>
      </c>
      <c r="G37" s="158"/>
      <c r="H37" s="407">
        <f>-'Group Actual CF Model CY'!AN$239</f>
        <v>0</v>
      </c>
      <c r="I37" s="407">
        <f>-'Group Budget CF Model CY'!AN239</f>
        <v>0</v>
      </c>
      <c r="J37" s="158"/>
      <c r="K37" s="407"/>
      <c r="N37" s="99"/>
      <c r="O37" s="99"/>
      <c r="P37" s="6"/>
      <c r="Q37" s="6"/>
      <c r="R37" s="6"/>
    </row>
    <row r="38" spans="2:18" x14ac:dyDescent="0.25">
      <c r="B38" s="757"/>
      <c r="C38" s="5" t="s">
        <v>614</v>
      </c>
      <c r="D38" s="30"/>
      <c r="E38" s="407">
        <f>-'Parent Actual CF Model CY'!AO239</f>
        <v>0</v>
      </c>
      <c r="F38" s="407">
        <f>-'Parent Budget CF Model CY'!AO$239</f>
        <v>0</v>
      </c>
      <c r="G38" s="158"/>
      <c r="H38" s="407">
        <f>-'Group Actual CF Model CY'!AO$239</f>
        <v>0</v>
      </c>
      <c r="I38" s="407">
        <f>-'Group Budget CF Model CY'!$AO$239</f>
        <v>0</v>
      </c>
      <c r="J38" s="158"/>
      <c r="K38" s="407"/>
      <c r="N38" s="99"/>
      <c r="O38" s="99"/>
      <c r="P38" s="6"/>
      <c r="Q38" s="6"/>
      <c r="R38" s="6"/>
    </row>
    <row r="39" spans="2:18" ht="12.75" customHeight="1" x14ac:dyDescent="0.25">
      <c r="B39" s="757" t="str">
        <f t="shared" si="5"/>
        <v>Yes</v>
      </c>
      <c r="C39" s="30" t="s">
        <v>615</v>
      </c>
      <c r="D39" s="74"/>
      <c r="E39" s="407">
        <f>-'Parent Actual CF Model CY'!AF239</f>
        <v>0</v>
      </c>
      <c r="F39" s="407">
        <f>-'Parent Budget CF Model CY'!AF$239</f>
        <v>0</v>
      </c>
      <c r="G39" s="158"/>
      <c r="H39" s="407">
        <f>-'Group Actual CF Model CY'!AF$239</f>
        <v>0</v>
      </c>
      <c r="I39" s="407">
        <f>-'Group Budget CF Model CY'!AF239</f>
        <v>0</v>
      </c>
      <c r="J39" s="158"/>
      <c r="K39" s="407"/>
      <c r="L39" s="30"/>
      <c r="P39" s="6"/>
      <c r="Q39" s="6"/>
      <c r="R39" s="6"/>
    </row>
    <row r="40" spans="2:18" x14ac:dyDescent="0.25">
      <c r="B40" s="756" t="str">
        <f>$B$41</f>
        <v>Yes</v>
      </c>
      <c r="C40" s="30"/>
      <c r="D40" s="30"/>
      <c r="E40" s="407"/>
      <c r="F40" s="407"/>
      <c r="G40" s="407"/>
      <c r="H40" s="407"/>
      <c r="I40" s="407"/>
      <c r="J40" s="407"/>
      <c r="K40" s="407"/>
      <c r="M40" s="377"/>
      <c r="N40" s="99"/>
      <c r="O40" s="99"/>
      <c r="P40" s="99"/>
      <c r="Q40" s="99"/>
      <c r="R40" s="99"/>
    </row>
    <row r="41" spans="2:18" x14ac:dyDescent="0.25">
      <c r="B41" s="757" t="str">
        <f t="shared" si="5"/>
        <v>Yes</v>
      </c>
      <c r="C41" s="30" t="s">
        <v>616</v>
      </c>
      <c r="D41" s="30"/>
      <c r="E41" s="543">
        <f t="shared" ref="E41:J41" si="6">SUM(E33:E40)</f>
        <v>0</v>
      </c>
      <c r="F41" s="543">
        <f t="shared" si="6"/>
        <v>0</v>
      </c>
      <c r="G41" s="543">
        <f t="shared" si="6"/>
        <v>0</v>
      </c>
      <c r="H41" s="543">
        <f t="shared" si="6"/>
        <v>0</v>
      </c>
      <c r="I41" s="543">
        <f t="shared" si="6"/>
        <v>0</v>
      </c>
      <c r="J41" s="543">
        <f t="shared" si="6"/>
        <v>0</v>
      </c>
      <c r="K41" s="407"/>
      <c r="M41" s="377"/>
      <c r="N41" s="149"/>
      <c r="O41" s="149"/>
      <c r="P41" s="99"/>
      <c r="Q41" s="99"/>
      <c r="R41" s="99"/>
    </row>
    <row r="42" spans="2:18" x14ac:dyDescent="0.25">
      <c r="B42" s="756" t="str">
        <f>$B$41</f>
        <v>Yes</v>
      </c>
      <c r="C42" s="30"/>
      <c r="D42" s="30"/>
      <c r="E42" s="407"/>
      <c r="F42" s="407"/>
      <c r="G42" s="407"/>
      <c r="H42" s="407"/>
      <c r="I42" s="407"/>
      <c r="J42" s="407"/>
      <c r="K42" s="407"/>
      <c r="N42" s="99"/>
      <c r="O42" s="99"/>
      <c r="P42" s="99"/>
      <c r="Q42" s="99"/>
      <c r="R42" s="99"/>
    </row>
    <row r="43" spans="2:18" ht="13.5" thickBot="1" x14ac:dyDescent="0.3">
      <c r="B43" s="756" t="s">
        <v>288</v>
      </c>
      <c r="C43" s="452" t="s">
        <v>617</v>
      </c>
      <c r="D43" s="133"/>
      <c r="E43" s="544">
        <f t="shared" ref="E43:J43" si="7">E22+E30+E41</f>
        <v>0</v>
      </c>
      <c r="F43" s="544">
        <f t="shared" si="7"/>
        <v>0</v>
      </c>
      <c r="G43" s="544">
        <f t="shared" si="7"/>
        <v>0</v>
      </c>
      <c r="H43" s="544">
        <f t="shared" si="7"/>
        <v>0</v>
      </c>
      <c r="I43" s="544">
        <f t="shared" si="7"/>
        <v>0</v>
      </c>
      <c r="J43" s="544">
        <f t="shared" si="7"/>
        <v>0</v>
      </c>
      <c r="K43" s="473"/>
      <c r="M43" s="377"/>
      <c r="N43" s="149"/>
      <c r="O43" s="99"/>
      <c r="P43" s="99"/>
      <c r="Q43" s="99"/>
      <c r="R43" s="99"/>
    </row>
    <row r="44" spans="2:18" ht="13.5" thickTop="1" x14ac:dyDescent="0.3">
      <c r="B44" s="756" t="s">
        <v>288</v>
      </c>
      <c r="C44" s="162"/>
      <c r="D44" s="29"/>
      <c r="E44" s="407"/>
      <c r="F44" s="407"/>
      <c r="G44" s="407"/>
      <c r="H44" s="407"/>
      <c r="I44" s="407"/>
      <c r="J44" s="407"/>
      <c r="K44" s="407"/>
      <c r="M44" s="1600" t="s">
        <v>509</v>
      </c>
      <c r="N44" s="1601"/>
      <c r="O44" s="1604"/>
      <c r="P44" s="1600" t="s">
        <v>510</v>
      </c>
      <c r="Q44" s="1601"/>
      <c r="R44" s="1604"/>
    </row>
    <row r="45" spans="2:18" x14ac:dyDescent="0.25">
      <c r="B45" s="756" t="s">
        <v>288</v>
      </c>
      <c r="C45" s="162" t="s">
        <v>618</v>
      </c>
      <c r="D45" s="133">
        <f>'Notes &amp; Disclosures'!$N$152</f>
        <v>3</v>
      </c>
      <c r="E45" s="407">
        <f>SUM('Sch Parent Inputs'!E124)</f>
        <v>0</v>
      </c>
      <c r="F45" s="407">
        <f>SUM('Parent Budget CF Model CY'!E104:E106)</f>
        <v>0</v>
      </c>
      <c r="G45" s="158"/>
      <c r="H45" s="407">
        <f>SUM('Group Inputs'!E121:E123)</f>
        <v>0</v>
      </c>
      <c r="I45" s="407">
        <f>SUM('Group Budget CF Model CY'!E104:E106)</f>
        <v>0</v>
      </c>
      <c r="J45" s="158"/>
      <c r="K45" s="407"/>
      <c r="M45" s="1602"/>
      <c r="N45" s="1603"/>
      <c r="O45" s="1605"/>
      <c r="P45" s="1602"/>
      <c r="Q45" s="1603"/>
      <c r="R45" s="1605"/>
    </row>
    <row r="46" spans="2:18" x14ac:dyDescent="0.25">
      <c r="B46" s="756" t="s">
        <v>288</v>
      </c>
      <c r="C46" s="162"/>
      <c r="D46" s="162"/>
      <c r="E46" s="407"/>
      <c r="F46" s="407"/>
      <c r="G46" s="407"/>
      <c r="H46" s="407"/>
      <c r="I46" s="407"/>
      <c r="J46" s="407"/>
      <c r="K46" s="407"/>
      <c r="L46" s="30"/>
      <c r="M46" s="1602"/>
      <c r="N46" s="1603"/>
      <c r="O46" s="1605"/>
      <c r="P46" s="1602"/>
      <c r="Q46" s="1603"/>
      <c r="R46" s="1605"/>
    </row>
    <row r="47" spans="2:18" ht="13.5" thickBot="1" x14ac:dyDescent="0.3">
      <c r="B47" s="756" t="s">
        <v>288</v>
      </c>
      <c r="C47" s="452" t="s">
        <v>619</v>
      </c>
      <c r="D47" s="133">
        <f>'Notes &amp; Disclosures'!$N$152</f>
        <v>3</v>
      </c>
      <c r="E47" s="545">
        <f t="shared" ref="E47:J47" si="8">SUM(E43:E46)</f>
        <v>0</v>
      </c>
      <c r="F47" s="545">
        <f t="shared" si="8"/>
        <v>0</v>
      </c>
      <c r="G47" s="545">
        <f t="shared" si="8"/>
        <v>0</v>
      </c>
      <c r="H47" s="545">
        <f t="shared" si="8"/>
        <v>0</v>
      </c>
      <c r="I47" s="545">
        <f t="shared" si="8"/>
        <v>0</v>
      </c>
      <c r="J47" s="545">
        <f t="shared" si="8"/>
        <v>0</v>
      </c>
      <c r="K47" s="472"/>
      <c r="L47" s="30"/>
      <c r="M47" s="704">
        <f>FY</f>
        <v>2026</v>
      </c>
      <c r="N47" s="830" t="s">
        <v>505</v>
      </c>
      <c r="O47" s="595">
        <f>FY-1</f>
        <v>2025</v>
      </c>
      <c r="P47" s="704">
        <f>FY</f>
        <v>2026</v>
      </c>
      <c r="Q47" s="830" t="s">
        <v>505</v>
      </c>
      <c r="R47" s="595">
        <f>FY-1</f>
        <v>2025</v>
      </c>
    </row>
    <row r="48" spans="2:18" ht="13.5" thickBot="1" x14ac:dyDescent="0.35">
      <c r="B48" s="756" t="s">
        <v>288</v>
      </c>
      <c r="C48" s="29"/>
      <c r="D48" s="29"/>
      <c r="E48" s="46"/>
      <c r="F48" s="46"/>
      <c r="G48" s="46"/>
      <c r="H48" s="46"/>
      <c r="I48" s="46"/>
      <c r="J48" s="46"/>
      <c r="K48" s="46"/>
      <c r="L48" s="30"/>
      <c r="M48" s="411">
        <f>'Statement of Financial Position'!E11-E47</f>
        <v>0</v>
      </c>
      <c r="N48" s="412">
        <f>'Statement of Financial Position'!F11-F47</f>
        <v>0</v>
      </c>
      <c r="O48" s="413">
        <f>'Statement of Financial Position'!G11-G47</f>
        <v>0</v>
      </c>
      <c r="P48" s="411">
        <f>'Statement of Financial Position'!H11-H47</f>
        <v>0</v>
      </c>
      <c r="Q48" s="412">
        <f>'Statement of Financial Position'!I11-I47</f>
        <v>0</v>
      </c>
      <c r="R48" s="413">
        <f>'Statement of Financial Position'!J11-J47</f>
        <v>0</v>
      </c>
    </row>
    <row r="49" spans="2:20" ht="13.5" thickTop="1" x14ac:dyDescent="0.3">
      <c r="B49" s="756" t="s">
        <v>288</v>
      </c>
      <c r="C49" s="29"/>
      <c r="D49" s="29"/>
      <c r="E49" s="43"/>
      <c r="F49" s="43"/>
      <c r="G49" s="43"/>
      <c r="H49" s="43"/>
      <c r="I49" s="43"/>
      <c r="J49" s="43"/>
      <c r="L49" s="30"/>
      <c r="M49" s="414"/>
    </row>
    <row r="50" spans="2:20" ht="13" x14ac:dyDescent="0.3">
      <c r="B50" s="756" t="s">
        <v>288</v>
      </c>
      <c r="C50" s="29"/>
      <c r="D50" s="29"/>
      <c r="E50" s="43"/>
      <c r="F50" s="43"/>
      <c r="G50" s="43"/>
      <c r="H50" s="43"/>
      <c r="I50" s="43"/>
      <c r="J50" s="43"/>
    </row>
    <row r="51" spans="2:20" ht="12.75" customHeight="1" x14ac:dyDescent="0.25">
      <c r="B51" s="756" t="s">
        <v>288</v>
      </c>
      <c r="C51" s="1630" t="s">
        <v>620</v>
      </c>
      <c r="D51" s="1630"/>
      <c r="E51" s="1630"/>
      <c r="F51" s="1630"/>
      <c r="G51" s="1630"/>
      <c r="H51" s="1630"/>
      <c r="I51" s="1630"/>
      <c r="J51" s="1630"/>
      <c r="K51" s="99"/>
      <c r="M51" s="1338" t="s">
        <v>621</v>
      </c>
      <c r="N51" s="1374"/>
      <c r="O51" s="1374"/>
      <c r="P51" s="1374"/>
      <c r="Q51" s="1374"/>
      <c r="R51" s="1374"/>
      <c r="S51" s="1374"/>
      <c r="T51" s="1375"/>
    </row>
    <row r="52" spans="2:20" ht="12.75" customHeight="1" x14ac:dyDescent="0.25">
      <c r="B52" s="756" t="s">
        <v>288</v>
      </c>
      <c r="C52" s="1630"/>
      <c r="D52" s="1630"/>
      <c r="E52" s="1630"/>
      <c r="F52" s="1630"/>
      <c r="G52" s="1630"/>
      <c r="H52" s="1630"/>
      <c r="I52" s="1630"/>
      <c r="J52" s="1630"/>
      <c r="K52" s="99"/>
    </row>
    <row r="53" spans="2:20" x14ac:dyDescent="0.25">
      <c r="B53" s="756" t="s">
        <v>288</v>
      </c>
      <c r="C53" s="1630"/>
      <c r="D53" s="1630"/>
      <c r="E53" s="1630"/>
      <c r="F53" s="1630"/>
      <c r="G53" s="1630"/>
      <c r="H53" s="1630"/>
      <c r="I53" s="1630"/>
      <c r="J53" s="1630"/>
      <c r="K53" s="99"/>
    </row>
    <row r="54" spans="2:20" ht="12.75" customHeight="1" x14ac:dyDescent="0.25">
      <c r="B54" s="756" t="s">
        <v>288</v>
      </c>
      <c r="C54" s="1630" t="s">
        <v>622</v>
      </c>
      <c r="D54" s="1630"/>
      <c r="E54" s="1630"/>
      <c r="F54" s="1630"/>
      <c r="G54" s="1630"/>
      <c r="H54" s="1630"/>
      <c r="I54" s="1630"/>
      <c r="J54" s="1630"/>
      <c r="M54" s="377"/>
    </row>
    <row r="55" spans="2:20" x14ac:dyDescent="0.25">
      <c r="B55" s="756" t="s">
        <v>288</v>
      </c>
      <c r="C55" s="1630"/>
      <c r="D55" s="1630"/>
      <c r="E55" s="1630"/>
      <c r="F55" s="1630"/>
      <c r="G55" s="1630"/>
      <c r="H55" s="1630"/>
      <c r="I55" s="1630"/>
      <c r="J55" s="1630"/>
    </row>
    <row r="56" spans="2:20" x14ac:dyDescent="0.25">
      <c r="B56" s="756" t="s">
        <v>288</v>
      </c>
      <c r="C56" s="1630"/>
      <c r="D56" s="1630"/>
      <c r="E56" s="1630"/>
      <c r="F56" s="1630"/>
      <c r="G56" s="1630"/>
      <c r="H56" s="1630"/>
      <c r="I56" s="1630"/>
      <c r="J56" s="1630"/>
    </row>
    <row r="57" spans="2:20" ht="12.75" customHeight="1" x14ac:dyDescent="0.3">
      <c r="C57" s="1"/>
      <c r="D57" s="1"/>
      <c r="F57" s="403"/>
      <c r="G57" s="403"/>
      <c r="H57" s="403"/>
      <c r="I57" s="403"/>
      <c r="J57" s="403"/>
      <c r="K57" s="46"/>
    </row>
  </sheetData>
  <autoFilter ref="A1:J56" xr:uid="{00000000-0009-0000-0000-000011000000}"/>
  <mergeCells count="8">
    <mergeCell ref="C51:J53"/>
    <mergeCell ref="C54:J56"/>
    <mergeCell ref="P44:R46"/>
    <mergeCell ref="M44:O46"/>
    <mergeCell ref="D6:D9"/>
    <mergeCell ref="E6:G6"/>
    <mergeCell ref="H6:J6"/>
    <mergeCell ref="M25:R30"/>
  </mergeCells>
  <phoneticPr fontId="0" type="noConversion"/>
  <conditionalFormatting sqref="E25">
    <cfRule type="cellIs" dxfId="17" priority="9" operator="lessThan">
      <formula>0</formula>
    </cfRule>
  </conditionalFormatting>
  <conditionalFormatting sqref="E26:E27">
    <cfRule type="cellIs" dxfId="16" priority="7" operator="greaterThan">
      <formula>0</formula>
    </cfRule>
  </conditionalFormatting>
  <conditionalFormatting sqref="E28">
    <cfRule type="cellIs" dxfId="15" priority="6" operator="lessThan">
      <formula>0</formula>
    </cfRule>
  </conditionalFormatting>
  <conditionalFormatting sqref="H25">
    <cfRule type="cellIs" dxfId="14" priority="4" operator="lessThan">
      <formula>0</formula>
    </cfRule>
  </conditionalFormatting>
  <conditionalFormatting sqref="H26:H27">
    <cfRule type="cellIs" dxfId="13" priority="2" operator="greaterThan">
      <formula>0</formula>
    </cfRule>
  </conditionalFormatting>
  <conditionalFormatting sqref="H28">
    <cfRule type="cellIs" dxfId="12" priority="1" operator="lessThan">
      <formula>0</formula>
    </cfRule>
  </conditionalFormatting>
  <pageMargins left="0.39370078740157483" right="0.39370078740157483" top="0.74803149606299213" bottom="0.74803149606299213" header="0.31496062992125984" footer="0.31496062992125984"/>
  <pageSetup paperSize="9" scale="68" firstPageNumber="5" orientation="portrait" cellComments="asDisplayed" useFirstPageNumber="1" r:id="rId1"/>
  <headerFooter alignWithMargins="0">
    <oddHeader>&amp;C&amp;"Calibri"&amp;10&amp;K000000 [UNCLASSIFIED]&amp;1#_x000D_</oddHeader>
    <oddFooter>&amp;C_x000D_&amp;1#&amp;"Calibri"&amp;10&amp;K000000 [UNCLASSIFIED]&amp;R&amp;P</oddFooter>
  </headerFooter>
  <ignoredErrors>
    <ignoredError sqref="B39:B42 B29:B32 B36 B37"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0">
    <tabColor rgb="FFFF0000"/>
  </sheetPr>
  <dimension ref="A1:P377"/>
  <sheetViews>
    <sheetView showGridLines="0" zoomScaleNormal="100" zoomScaleSheetLayoutView="100" workbookViewId="0"/>
  </sheetViews>
  <sheetFormatPr defaultColWidth="9.1796875" defaultRowHeight="13" outlineLevelCol="1" x14ac:dyDescent="0.3"/>
  <cols>
    <col min="1" max="1" width="29.81640625" style="296" customWidth="1"/>
    <col min="2" max="2" width="11.54296875" style="296" bestFit="1" customWidth="1"/>
    <col min="3" max="3" width="61.54296875" style="5" customWidth="1"/>
    <col min="4" max="4" width="41.54296875" style="5" customWidth="1"/>
    <col min="5" max="5" width="39.81640625" style="66" customWidth="1"/>
    <col min="6" max="6" width="11.453125" style="416" customWidth="1"/>
    <col min="7" max="7" width="12.453125" style="296" customWidth="1"/>
    <col min="8" max="8" width="18" style="296" customWidth="1"/>
    <col min="9" max="15" width="9.1796875" style="296" customWidth="1"/>
    <col min="16" max="16" width="9.1796875" style="296" customWidth="1" outlineLevel="1"/>
    <col min="17" max="16384" width="9.1796875" style="296"/>
  </cols>
  <sheetData>
    <row r="1" spans="1:16" x14ac:dyDescent="0.3">
      <c r="B1" s="296" t="s">
        <v>508</v>
      </c>
    </row>
    <row r="2" spans="1:16" ht="18" x14ac:dyDescent="0.3">
      <c r="A2" s="296" t="s">
        <v>623</v>
      </c>
      <c r="B2" s="296" t="s">
        <v>288</v>
      </c>
      <c r="C2" s="9" t="str">
        <f>SchoolName</f>
        <v>Kiwi Park School</v>
      </c>
    </row>
    <row r="3" spans="1:16" ht="18" x14ac:dyDescent="0.3">
      <c r="B3" s="296" t="s">
        <v>288</v>
      </c>
      <c r="C3" s="9" t="s">
        <v>443</v>
      </c>
    </row>
    <row r="4" spans="1:16" s="538" customFormat="1" ht="18" x14ac:dyDescent="0.3">
      <c r="B4" s="296" t="s">
        <v>288</v>
      </c>
      <c r="C4" s="539" t="str">
        <f>"For the year ended 31 December "&amp;FY</f>
        <v>For the year ended 31 December 2026</v>
      </c>
      <c r="D4" s="1"/>
      <c r="E4" s="66"/>
      <c r="F4" s="540"/>
    </row>
    <row r="5" spans="1:16" ht="18" x14ac:dyDescent="0.3">
      <c r="B5" s="296" t="s">
        <v>288</v>
      </c>
      <c r="C5" s="9"/>
    </row>
    <row r="6" spans="1:16" x14ac:dyDescent="0.3">
      <c r="B6" s="296" t="s">
        <v>288</v>
      </c>
      <c r="C6" s="1" t="s">
        <v>624</v>
      </c>
      <c r="F6" s="1612" t="s">
        <v>625</v>
      </c>
      <c r="G6" s="1613"/>
      <c r="H6" s="1613"/>
      <c r="I6" s="1613"/>
      <c r="J6" s="1613"/>
      <c r="K6" s="1613"/>
      <c r="L6" s="1613"/>
      <c r="M6" s="1614"/>
    </row>
    <row r="7" spans="1:16" x14ac:dyDescent="0.3">
      <c r="B7" s="296" t="s">
        <v>288</v>
      </c>
      <c r="F7" s="1615"/>
      <c r="G7" s="1616"/>
      <c r="H7" s="1616"/>
      <c r="I7" s="1616"/>
      <c r="J7" s="1616"/>
      <c r="K7" s="1616"/>
      <c r="L7" s="1616"/>
      <c r="M7" s="1617"/>
    </row>
    <row r="8" spans="1:16" ht="12.75" customHeight="1" x14ac:dyDescent="0.3">
      <c r="B8" s="296" t="s">
        <v>288</v>
      </c>
      <c r="F8" s="1615"/>
      <c r="G8" s="1616"/>
      <c r="H8" s="1616"/>
      <c r="I8" s="1616"/>
      <c r="J8" s="1616"/>
      <c r="K8" s="1616"/>
      <c r="L8" s="1616"/>
      <c r="M8" s="1617"/>
    </row>
    <row r="9" spans="1:16" x14ac:dyDescent="0.3">
      <c r="B9" s="296" t="s">
        <v>288</v>
      </c>
      <c r="F9" s="1615"/>
      <c r="G9" s="1616"/>
      <c r="H9" s="1616"/>
      <c r="I9" s="1616"/>
      <c r="J9" s="1616"/>
      <c r="K9" s="1616"/>
      <c r="L9" s="1616"/>
      <c r="M9" s="1617"/>
    </row>
    <row r="10" spans="1:16" x14ac:dyDescent="0.3">
      <c r="B10" s="296" t="s">
        <v>626</v>
      </c>
      <c r="C10" s="1658" t="s">
        <v>627</v>
      </c>
      <c r="D10" s="1659"/>
      <c r="F10" s="1618"/>
      <c r="G10" s="1619"/>
      <c r="H10" s="1619"/>
      <c r="I10" s="1619"/>
      <c r="J10" s="1619"/>
      <c r="K10" s="1619"/>
      <c r="L10" s="1619"/>
      <c r="M10" s="1620"/>
    </row>
    <row r="11" spans="1:16" x14ac:dyDescent="0.3">
      <c r="B11" s="296" t="s">
        <v>626</v>
      </c>
      <c r="C11" s="1658"/>
      <c r="D11" s="1659"/>
      <c r="F11" s="315" t="str">
        <f>'Guidance - General'!A18</f>
        <v>[G3]</v>
      </c>
    </row>
    <row r="12" spans="1:16" x14ac:dyDescent="0.3">
      <c r="B12" s="296" t="s">
        <v>626</v>
      </c>
      <c r="C12" s="1658"/>
      <c r="D12" s="1659"/>
    </row>
    <row r="13" spans="1:16" ht="78" customHeight="1" x14ac:dyDescent="0.3">
      <c r="B13" s="296" t="s">
        <v>626</v>
      </c>
      <c r="C13" s="1659"/>
      <c r="D13" s="1659"/>
      <c r="F13" s="1225" t="s">
        <v>107</v>
      </c>
      <c r="I13" s="1330" t="s">
        <v>628</v>
      </c>
    </row>
    <row r="14" spans="1:16" x14ac:dyDescent="0.3">
      <c r="B14" s="296" t="s">
        <v>626</v>
      </c>
    </row>
    <row r="15" spans="1:16" ht="12.75" customHeight="1" x14ac:dyDescent="0.3">
      <c r="B15" s="296" t="s">
        <v>626</v>
      </c>
      <c r="C15" s="63"/>
      <c r="E15" s="67"/>
    </row>
    <row r="16" spans="1:16" x14ac:dyDescent="0.25">
      <c r="B16" s="296" t="s">
        <v>288</v>
      </c>
      <c r="C16" s="64" t="str">
        <f>P16&amp;") Reporting Entity"</f>
        <v>a) Reporting Entity</v>
      </c>
      <c r="E16" s="68" t="s">
        <v>447</v>
      </c>
      <c r="P16" s="296" t="s">
        <v>629</v>
      </c>
    </row>
    <row r="17" spans="1:16" ht="20.25" customHeight="1" x14ac:dyDescent="0.3">
      <c r="A17" s="296" t="s">
        <v>630</v>
      </c>
      <c r="B17" s="296" t="s">
        <v>288</v>
      </c>
      <c r="C17" s="1492" t="str">
        <f>SchoolName&amp;" is a Crown entity as specified in the Crown Entities Act 2004 and a school as described in the Education and Training Act 2020. The "&amp;SchoolName&amp;" Group (the 'Group') consists of "&amp;SchoolName&amp;" and its subsidiary trust. The subsidiary is a School Trust ('Trust') which supports the school by raising funds and making donations for the school."</f>
        <v>Kiwi Park School is a Crown entity as specified in the Crown Entities Act 2004 and a school as described in the Education and Training Act 2020. The Kiwi Park School Group (the 'Group') consists of Kiwi Park School and its subsidiary trust. The subsidiary is a School Trust ('Trust') which supports the school by raising funds and making donations for the school.</v>
      </c>
      <c r="D17" s="1492"/>
      <c r="E17" s="67"/>
      <c r="F17" s="1612" t="s">
        <v>631</v>
      </c>
      <c r="G17" s="1613"/>
      <c r="H17" s="1613"/>
      <c r="I17" s="1613"/>
      <c r="J17" s="1613"/>
      <c r="K17" s="1613"/>
      <c r="L17" s="1613"/>
      <c r="M17" s="1614"/>
    </row>
    <row r="18" spans="1:16" ht="21" customHeight="1" x14ac:dyDescent="0.3">
      <c r="A18" s="296" t="s">
        <v>632</v>
      </c>
      <c r="B18" s="296" t="s">
        <v>288</v>
      </c>
      <c r="C18" s="1492"/>
      <c r="D18" s="1492"/>
      <c r="E18" s="67"/>
      <c r="F18" s="1618"/>
      <c r="G18" s="1619"/>
      <c r="H18" s="1619"/>
      <c r="I18" s="1619"/>
      <c r="J18" s="1619"/>
      <c r="K18" s="1619"/>
      <c r="L18" s="1619"/>
      <c r="M18" s="1620"/>
    </row>
    <row r="19" spans="1:16" x14ac:dyDescent="0.3">
      <c r="C19" s="841"/>
      <c r="D19" s="841"/>
      <c r="E19" s="67"/>
      <c r="F19" s="856"/>
      <c r="G19" s="856"/>
      <c r="H19" s="856"/>
      <c r="I19" s="856"/>
      <c r="J19" s="856"/>
      <c r="K19" s="856"/>
      <c r="L19" s="856"/>
      <c r="M19" s="856"/>
    </row>
    <row r="20" spans="1:16" x14ac:dyDescent="0.3">
      <c r="A20" s="296" t="s">
        <v>633</v>
      </c>
      <c r="C20" s="1492" t="s">
        <v>634</v>
      </c>
      <c r="D20" s="1492"/>
      <c r="E20" s="67"/>
      <c r="F20" s="856"/>
      <c r="G20" s="856"/>
      <c r="H20" s="856"/>
      <c r="I20" s="856"/>
      <c r="J20" s="856"/>
      <c r="K20" s="856"/>
      <c r="L20" s="856"/>
      <c r="M20" s="856"/>
    </row>
    <row r="21" spans="1:16" ht="12.75" customHeight="1" x14ac:dyDescent="0.3">
      <c r="B21" s="296" t="s">
        <v>288</v>
      </c>
      <c r="C21" s="162"/>
      <c r="D21" s="162"/>
      <c r="E21" s="67"/>
      <c r="F21" s="1670"/>
      <c r="G21" s="1670"/>
      <c r="H21" s="1670"/>
      <c r="I21" s="1670"/>
      <c r="J21" s="1670"/>
      <c r="K21" s="1670"/>
      <c r="L21" s="1670"/>
      <c r="M21" s="1670"/>
    </row>
    <row r="22" spans="1:16" x14ac:dyDescent="0.25">
      <c r="B22" s="296" t="s">
        <v>288</v>
      </c>
      <c r="C22" s="168" t="str">
        <f>P22&amp;") Basis of Preparation"</f>
        <v>b) Basis of Preparation</v>
      </c>
      <c r="D22" s="30"/>
      <c r="E22" s="68" t="s">
        <v>447</v>
      </c>
      <c r="F22" s="1670"/>
      <c r="G22" s="1670"/>
      <c r="H22" s="1670"/>
      <c r="I22" s="1670"/>
      <c r="J22" s="1670"/>
      <c r="K22" s="1670"/>
      <c r="L22" s="1670"/>
      <c r="M22" s="1670"/>
      <c r="P22" s="296" t="str">
        <f>IF(B22="Yes",CHAR(CODE(P16)+1),P16)</f>
        <v>b</v>
      </c>
    </row>
    <row r="23" spans="1:16" x14ac:dyDescent="0.25">
      <c r="B23" s="296" t="s">
        <v>288</v>
      </c>
      <c r="C23" s="921" t="s">
        <v>635</v>
      </c>
      <c r="D23" s="921"/>
      <c r="E23" s="5"/>
      <c r="F23" s="450"/>
      <c r="G23" s="450"/>
      <c r="H23" s="450"/>
      <c r="I23" s="450"/>
      <c r="J23" s="450"/>
      <c r="K23" s="450"/>
      <c r="L23" s="450"/>
      <c r="M23" s="450"/>
    </row>
    <row r="24" spans="1:16" x14ac:dyDescent="0.25">
      <c r="A24" s="5" t="s">
        <v>636</v>
      </c>
      <c r="B24" s="296" t="s">
        <v>288</v>
      </c>
      <c r="C24" s="1660" t="str">
        <f>"The consolidated financial statements have been prepared for the period 1 January "&amp;FY&amp;" to 31 December "&amp;FY&amp;" and in accordance with the requirements of the Education and Training Act 2020."</f>
        <v>The consolidated financial statements have been prepared for the period 1 January 2026 to 31 December 2026 and in accordance with the requirements of the Education and Training Act 2020.</v>
      </c>
      <c r="D24" s="1660"/>
      <c r="E24" s="68" t="s">
        <v>637</v>
      </c>
      <c r="F24" s="5"/>
    </row>
    <row r="25" spans="1:16" ht="12.5" x14ac:dyDescent="0.25">
      <c r="A25" s="5" t="s">
        <v>638</v>
      </c>
      <c r="B25" s="296" t="s">
        <v>288</v>
      </c>
      <c r="C25" s="1660"/>
      <c r="D25" s="1660"/>
      <c r="E25" s="5"/>
      <c r="F25" s="5"/>
    </row>
    <row r="26" spans="1:16" s="5" customFormat="1" ht="12.5" x14ac:dyDescent="0.25">
      <c r="B26" s="296"/>
      <c r="C26" s="162"/>
      <c r="D26" s="162"/>
      <c r="F26" s="417"/>
      <c r="G26" s="296"/>
      <c r="H26" s="296"/>
      <c r="I26" s="296"/>
      <c r="J26" s="296"/>
      <c r="K26" s="296"/>
    </row>
    <row r="27" spans="1:16" s="5" customFormat="1" ht="12.75" customHeight="1" x14ac:dyDescent="0.25">
      <c r="A27" s="5" t="s">
        <v>639</v>
      </c>
      <c r="B27" s="296" t="s">
        <v>288</v>
      </c>
      <c r="C27" s="922" t="s">
        <v>640</v>
      </c>
      <c r="D27" s="99"/>
      <c r="F27" s="417"/>
      <c r="G27" s="296"/>
      <c r="H27" s="296"/>
      <c r="I27" s="296"/>
      <c r="J27" s="296"/>
      <c r="K27" s="296"/>
    </row>
    <row r="28" spans="1:16" s="5" customFormat="1" ht="12.75" customHeight="1" x14ac:dyDescent="0.25">
      <c r="A28" s="5" t="s">
        <v>641</v>
      </c>
      <c r="B28" s="296" t="s">
        <v>288</v>
      </c>
      <c r="C28" s="1492" t="s">
        <v>642</v>
      </c>
      <c r="D28" s="1492"/>
      <c r="F28" s="417"/>
      <c r="G28" s="296"/>
      <c r="H28" s="296"/>
      <c r="I28" s="296"/>
      <c r="J28" s="296"/>
      <c r="K28" s="296"/>
    </row>
    <row r="29" spans="1:16" s="5" customFormat="1" ht="12.5" x14ac:dyDescent="0.25">
      <c r="B29" s="296" t="s">
        <v>288</v>
      </c>
      <c r="C29" s="1492"/>
      <c r="D29" s="1492"/>
      <c r="F29" s="417"/>
      <c r="G29" s="296"/>
      <c r="H29" s="296"/>
      <c r="I29" s="296"/>
      <c r="J29" s="296"/>
      <c r="K29" s="296"/>
    </row>
    <row r="30" spans="1:16" s="5" customFormat="1" ht="12.5" x14ac:dyDescent="0.25">
      <c r="B30" s="296" t="s">
        <v>288</v>
      </c>
      <c r="C30" s="1492"/>
      <c r="D30" s="1492"/>
      <c r="F30" s="417"/>
      <c r="G30" s="296"/>
      <c r="H30" s="296"/>
      <c r="I30" s="296"/>
      <c r="J30" s="296"/>
      <c r="K30" s="296"/>
    </row>
    <row r="31" spans="1:16" s="5" customFormat="1" x14ac:dyDescent="0.25">
      <c r="B31" s="296" t="s">
        <v>288</v>
      </c>
      <c r="C31" s="922" t="s">
        <v>643</v>
      </c>
      <c r="D31" s="841"/>
      <c r="F31" s="417"/>
      <c r="G31" s="296"/>
      <c r="H31" s="296"/>
      <c r="I31" s="296"/>
      <c r="J31" s="296"/>
      <c r="K31" s="296"/>
    </row>
    <row r="32" spans="1:16" s="5" customFormat="1" ht="12.75" customHeight="1" x14ac:dyDescent="0.25">
      <c r="A32" s="5" t="s">
        <v>644</v>
      </c>
      <c r="B32" s="296" t="s">
        <v>288</v>
      </c>
      <c r="C32" s="1492" t="s">
        <v>645</v>
      </c>
      <c r="D32" s="1492"/>
      <c r="F32" s="1661" t="s">
        <v>646</v>
      </c>
      <c r="G32" s="1662"/>
      <c r="H32" s="1662"/>
      <c r="I32" s="1662"/>
      <c r="J32" s="1662"/>
      <c r="K32" s="1662"/>
      <c r="L32" s="1662"/>
      <c r="M32" s="1663"/>
    </row>
    <row r="33" spans="1:13" s="5" customFormat="1" ht="12.5" x14ac:dyDescent="0.25">
      <c r="B33" s="296" t="s">
        <v>288</v>
      </c>
      <c r="C33" s="1492"/>
      <c r="D33" s="1492"/>
      <c r="F33" s="1664"/>
      <c r="G33" s="1665"/>
      <c r="H33" s="1665"/>
      <c r="I33" s="1665"/>
      <c r="J33" s="1665"/>
      <c r="K33" s="1665"/>
      <c r="L33" s="1665"/>
      <c r="M33" s="1666"/>
    </row>
    <row r="34" spans="1:13" s="5" customFormat="1" ht="12.5" x14ac:dyDescent="0.25">
      <c r="B34" s="296" t="s">
        <v>288</v>
      </c>
      <c r="C34" s="1492"/>
      <c r="D34" s="1492"/>
      <c r="F34" s="1664"/>
      <c r="G34" s="1665"/>
      <c r="H34" s="1665"/>
      <c r="I34" s="1665"/>
      <c r="J34" s="1665"/>
      <c r="K34" s="1665"/>
      <c r="L34" s="1665"/>
      <c r="M34" s="1666"/>
    </row>
    <row r="35" spans="1:13" s="5" customFormat="1" ht="12.75" customHeight="1" x14ac:dyDescent="0.25">
      <c r="B35" s="296" t="s">
        <v>288</v>
      </c>
      <c r="C35" s="162"/>
      <c r="D35" s="162"/>
      <c r="F35" s="1664"/>
      <c r="G35" s="1665"/>
      <c r="H35" s="1665"/>
      <c r="I35" s="1665"/>
      <c r="J35" s="1665"/>
      <c r="K35" s="1665"/>
      <c r="L35" s="1665"/>
      <c r="M35" s="1666"/>
    </row>
    <row r="36" spans="1:13" s="5" customFormat="1" x14ac:dyDescent="0.25">
      <c r="B36" s="296" t="s">
        <v>288</v>
      </c>
      <c r="C36" s="922" t="s">
        <v>647</v>
      </c>
      <c r="D36" s="162"/>
      <c r="F36" s="1667"/>
      <c r="G36" s="1668"/>
      <c r="H36" s="1668"/>
      <c r="I36" s="1668"/>
      <c r="J36" s="1668"/>
      <c r="K36" s="1668"/>
      <c r="L36" s="1668"/>
      <c r="M36" s="1669"/>
    </row>
    <row r="37" spans="1:13" s="5" customFormat="1" ht="60" customHeight="1" x14ac:dyDescent="0.25">
      <c r="A37" s="6" t="s">
        <v>648</v>
      </c>
      <c r="B37" s="839" t="s">
        <v>288</v>
      </c>
      <c r="C37" s="1492" t="s">
        <v>649</v>
      </c>
      <c r="D37" s="1492"/>
      <c r="F37" s="804"/>
      <c r="G37" s="804"/>
      <c r="H37" s="804"/>
      <c r="I37" s="804"/>
      <c r="J37" s="804"/>
      <c r="K37" s="804"/>
      <c r="L37" s="804"/>
      <c r="M37" s="804"/>
    </row>
    <row r="38" spans="1:13" s="5" customFormat="1" ht="38.25" customHeight="1" x14ac:dyDescent="0.25">
      <c r="A38" s="229" t="s">
        <v>650</v>
      </c>
      <c r="B38" s="839" t="s">
        <v>288</v>
      </c>
      <c r="C38" s="1492" t="s">
        <v>651</v>
      </c>
      <c r="D38" s="1492"/>
      <c r="F38"/>
      <c r="G38"/>
      <c r="H38"/>
      <c r="I38"/>
      <c r="J38"/>
      <c r="K38"/>
      <c r="L38"/>
      <c r="M38"/>
    </row>
    <row r="39" spans="1:13" s="5" customFormat="1" ht="43.5" customHeight="1" x14ac:dyDescent="0.25">
      <c r="A39" s="8" t="s">
        <v>652</v>
      </c>
      <c r="B39" s="839" t="s">
        <v>288</v>
      </c>
      <c r="C39" s="1492" t="s">
        <v>653</v>
      </c>
      <c r="D39" s="1492"/>
      <c r="F39"/>
      <c r="G39"/>
      <c r="H39"/>
      <c r="I39"/>
      <c r="J39"/>
      <c r="K39"/>
      <c r="L39"/>
      <c r="M39"/>
    </row>
    <row r="40" spans="1:13" s="5" customFormat="1" ht="12.5" x14ac:dyDescent="0.25">
      <c r="B40" s="296"/>
      <c r="C40" s="841"/>
      <c r="D40" s="841"/>
      <c r="F40"/>
      <c r="G40"/>
      <c r="H40"/>
      <c r="I40"/>
      <c r="J40"/>
      <c r="K40"/>
      <c r="L40"/>
      <c r="M40"/>
    </row>
    <row r="41" spans="1:13" s="5" customFormat="1" x14ac:dyDescent="0.3">
      <c r="A41" s="296" t="s">
        <v>654</v>
      </c>
      <c r="B41" s="296" t="s">
        <v>288</v>
      </c>
      <c r="C41" s="921" t="s">
        <v>655</v>
      </c>
      <c r="D41" s="30"/>
      <c r="E41" s="67"/>
      <c r="F41"/>
      <c r="G41"/>
      <c r="H41"/>
      <c r="I41"/>
      <c r="J41"/>
      <c r="K41"/>
      <c r="L41"/>
      <c r="M41"/>
    </row>
    <row r="42" spans="1:13" s="5" customFormat="1" x14ac:dyDescent="0.3">
      <c r="A42" s="296" t="s">
        <v>656</v>
      </c>
      <c r="B42" s="296" t="s">
        <v>288</v>
      </c>
      <c r="C42" s="1492" t="s">
        <v>657</v>
      </c>
      <c r="D42" s="1492"/>
      <c r="E42" s="67"/>
      <c r="F42" s="417"/>
      <c r="G42" s="296"/>
      <c r="H42" s="296"/>
      <c r="I42" s="296"/>
      <c r="J42" s="296"/>
      <c r="K42" s="296"/>
    </row>
    <row r="43" spans="1:13" s="5" customFormat="1" x14ac:dyDescent="0.3">
      <c r="A43" s="296" t="s">
        <v>658</v>
      </c>
      <c r="B43" s="296" t="s">
        <v>288</v>
      </c>
      <c r="C43" s="1492"/>
      <c r="D43" s="1492"/>
      <c r="E43" s="67"/>
      <c r="F43" s="417"/>
      <c r="G43" s="296"/>
      <c r="H43" s="296"/>
      <c r="I43" s="296"/>
      <c r="J43" s="296"/>
      <c r="K43" s="296"/>
    </row>
    <row r="44" spans="1:13" x14ac:dyDescent="0.3">
      <c r="B44" s="296" t="s">
        <v>288</v>
      </c>
      <c r="C44" s="1492"/>
      <c r="D44" s="1492"/>
      <c r="E44" s="67"/>
      <c r="F44" s="170"/>
    </row>
    <row r="45" spans="1:13" x14ac:dyDescent="0.3">
      <c r="B45" s="296" t="s">
        <v>288</v>
      </c>
      <c r="C45" s="1492"/>
      <c r="D45" s="1492"/>
      <c r="E45" s="67"/>
      <c r="F45" s="170"/>
    </row>
    <row r="46" spans="1:13" x14ac:dyDescent="0.3">
      <c r="B46" s="296" t="s">
        <v>288</v>
      </c>
      <c r="C46" s="1492"/>
      <c r="D46" s="1492"/>
      <c r="E46" s="67"/>
      <c r="F46" s="170"/>
    </row>
    <row r="47" spans="1:13" x14ac:dyDescent="0.3">
      <c r="B47" s="296" t="s">
        <v>288</v>
      </c>
      <c r="C47" s="1492"/>
      <c r="D47" s="1492"/>
      <c r="E47" s="67"/>
      <c r="F47" s="170"/>
    </row>
    <row r="48" spans="1:13" x14ac:dyDescent="0.3">
      <c r="B48" s="296" t="s">
        <v>288</v>
      </c>
      <c r="C48" s="1492"/>
      <c r="D48" s="1492"/>
      <c r="E48" s="67"/>
      <c r="F48" s="170"/>
    </row>
    <row r="49" spans="1:6" x14ac:dyDescent="0.3">
      <c r="B49" s="296" t="s">
        <v>288</v>
      </c>
      <c r="C49" s="923"/>
      <c r="D49" s="841"/>
      <c r="E49" s="67"/>
      <c r="F49" s="122"/>
    </row>
    <row r="50" spans="1:6" x14ac:dyDescent="0.3">
      <c r="A50" s="296" t="s">
        <v>656</v>
      </c>
      <c r="B50" s="296" t="s">
        <v>288</v>
      </c>
      <c r="C50" s="924" t="s">
        <v>659</v>
      </c>
      <c r="D50" s="30"/>
      <c r="E50" s="67"/>
      <c r="F50" s="170"/>
    </row>
    <row r="51" spans="1:6" x14ac:dyDescent="0.3">
      <c r="A51" s="296" t="s">
        <v>658</v>
      </c>
      <c r="B51" s="296" t="s">
        <v>288</v>
      </c>
      <c r="C51" s="1536" t="s">
        <v>660</v>
      </c>
      <c r="D51" s="1536"/>
      <c r="E51" s="67"/>
      <c r="F51" s="170"/>
    </row>
    <row r="52" spans="1:6" x14ac:dyDescent="0.3">
      <c r="B52" s="296" t="s">
        <v>288</v>
      </c>
      <c r="C52" s="1536"/>
      <c r="D52" s="1536"/>
      <c r="E52" s="67"/>
      <c r="F52" s="170"/>
    </row>
    <row r="53" spans="1:6" ht="12.75" customHeight="1" x14ac:dyDescent="0.3">
      <c r="B53" s="296" t="s">
        <v>288</v>
      </c>
      <c r="C53" s="1536"/>
      <c r="D53" s="1536"/>
      <c r="E53" s="67"/>
      <c r="F53" s="170"/>
    </row>
    <row r="54" spans="1:6" ht="12.75" customHeight="1" x14ac:dyDescent="0.3">
      <c r="B54" s="296" t="s">
        <v>288</v>
      </c>
      <c r="C54" s="921" t="s">
        <v>661</v>
      </c>
      <c r="D54" s="30"/>
      <c r="E54" s="67"/>
      <c r="F54" s="170"/>
    </row>
    <row r="55" spans="1:6" x14ac:dyDescent="0.3">
      <c r="B55" s="296" t="s">
        <v>288</v>
      </c>
      <c r="C55" s="1671" t="s">
        <v>662</v>
      </c>
      <c r="D55" s="1671"/>
      <c r="E55" s="67"/>
      <c r="F55" s="123"/>
    </row>
    <row r="56" spans="1:6" x14ac:dyDescent="0.3">
      <c r="B56" s="296" t="s">
        <v>288</v>
      </c>
      <c r="C56" s="1671"/>
      <c r="D56" s="1671"/>
      <c r="E56" s="67"/>
      <c r="F56" s="123"/>
    </row>
    <row r="57" spans="1:6" ht="12.75" customHeight="1" x14ac:dyDescent="0.3">
      <c r="B57" s="296" t="s">
        <v>288</v>
      </c>
      <c r="C57" s="1671"/>
      <c r="D57" s="1671"/>
      <c r="E57" s="67"/>
      <c r="F57" s="856"/>
    </row>
    <row r="58" spans="1:6" ht="12.75" customHeight="1" x14ac:dyDescent="0.3">
      <c r="B58" s="296" t="s">
        <v>288</v>
      </c>
      <c r="C58" s="921" t="s">
        <v>663</v>
      </c>
      <c r="D58" s="30"/>
      <c r="E58" s="67"/>
      <c r="F58" s="856"/>
    </row>
    <row r="59" spans="1:6" x14ac:dyDescent="0.3">
      <c r="A59" s="296" t="s">
        <v>664</v>
      </c>
      <c r="B59" s="296" t="s">
        <v>288</v>
      </c>
      <c r="C59" s="1673" t="s">
        <v>665</v>
      </c>
      <c r="D59" s="1673"/>
      <c r="E59" s="67"/>
      <c r="F59" s="856"/>
    </row>
    <row r="60" spans="1:6" x14ac:dyDescent="0.3">
      <c r="B60" s="296" t="s">
        <v>288</v>
      </c>
      <c r="C60" s="1673"/>
      <c r="D60" s="1673"/>
      <c r="E60" s="67"/>
      <c r="F60" s="170"/>
    </row>
    <row r="61" spans="1:6" x14ac:dyDescent="0.3">
      <c r="A61" s="296" t="s">
        <v>666</v>
      </c>
      <c r="B61" s="296" t="s">
        <v>288</v>
      </c>
      <c r="C61" s="924" t="s">
        <v>667</v>
      </c>
      <c r="D61" s="30"/>
      <c r="E61" s="67"/>
      <c r="F61" s="316" t="str">
        <f>'Guidance - General'!A21</f>
        <v>[G4]</v>
      </c>
    </row>
    <row r="62" spans="1:6" x14ac:dyDescent="0.3">
      <c r="B62" s="296" t="s">
        <v>288</v>
      </c>
      <c r="C62" s="1492" t="s">
        <v>668</v>
      </c>
      <c r="D62" s="1492"/>
      <c r="E62" s="67"/>
      <c r="F62" s="170"/>
    </row>
    <row r="63" spans="1:6" ht="12.5" x14ac:dyDescent="0.25">
      <c r="B63" s="296" t="s">
        <v>288</v>
      </c>
      <c r="C63" s="1492"/>
      <c r="D63" s="1492"/>
      <c r="E63" s="5"/>
    </row>
    <row r="64" spans="1:6" ht="12.75" customHeight="1" x14ac:dyDescent="0.25">
      <c r="A64" s="296" t="s">
        <v>669</v>
      </c>
      <c r="B64" s="296" t="s">
        <v>288</v>
      </c>
      <c r="C64" s="924" t="s">
        <v>670</v>
      </c>
      <c r="D64" s="925"/>
      <c r="E64" s="5"/>
      <c r="F64" s="5"/>
    </row>
    <row r="65" spans="2:6" ht="12.75" customHeight="1" x14ac:dyDescent="0.3">
      <c r="B65" s="296" t="s">
        <v>288</v>
      </c>
      <c r="C65" s="1492" t="s">
        <v>671</v>
      </c>
      <c r="D65" s="1492"/>
      <c r="E65" s="67"/>
      <c r="F65" s="5"/>
    </row>
    <row r="66" spans="2:6" x14ac:dyDescent="0.3">
      <c r="B66" s="296" t="s">
        <v>288</v>
      </c>
      <c r="C66" s="1492"/>
      <c r="D66" s="1492"/>
      <c r="E66" s="67"/>
      <c r="F66" s="330" t="str">
        <f>'Guidance - Specific Disclosures'!A43</f>
        <v>[S14]</v>
      </c>
    </row>
    <row r="67" spans="2:6" x14ac:dyDescent="0.3">
      <c r="B67" s="296" t="s">
        <v>288</v>
      </c>
      <c r="C67" s="1492"/>
      <c r="D67" s="1492"/>
      <c r="E67" s="67"/>
      <c r="F67" s="5"/>
    </row>
    <row r="68" spans="2:6" x14ac:dyDescent="0.3">
      <c r="B68" s="296" t="s">
        <v>288</v>
      </c>
      <c r="C68" s="162"/>
      <c r="D68" s="162"/>
      <c r="E68" s="67"/>
      <c r="F68" s="5"/>
    </row>
    <row r="69" spans="2:6" x14ac:dyDescent="0.3">
      <c r="B69" s="296" t="s">
        <v>288</v>
      </c>
      <c r="C69" s="1492" t="s">
        <v>672</v>
      </c>
      <c r="D69" s="1492"/>
      <c r="E69" s="67"/>
      <c r="F69" s="5"/>
    </row>
    <row r="70" spans="2:6" x14ac:dyDescent="0.3">
      <c r="B70" s="296" t="s">
        <v>288</v>
      </c>
      <c r="C70" s="1492"/>
      <c r="D70" s="1492"/>
      <c r="E70" s="67"/>
      <c r="F70" s="5"/>
    </row>
    <row r="71" spans="2:6" x14ac:dyDescent="0.3">
      <c r="B71" s="296" t="s">
        <v>288</v>
      </c>
      <c r="C71" s="162"/>
      <c r="D71" s="162"/>
      <c r="E71" s="67"/>
      <c r="F71" s="5"/>
    </row>
    <row r="72" spans="2:6" ht="12.75" customHeight="1" x14ac:dyDescent="0.3">
      <c r="B72" s="296" t="s">
        <v>673</v>
      </c>
      <c r="C72" s="1658" t="s">
        <v>674</v>
      </c>
      <c r="D72" s="1658"/>
      <c r="E72" s="67"/>
      <c r="F72" s="5"/>
    </row>
    <row r="73" spans="2:6" x14ac:dyDescent="0.3">
      <c r="B73" s="296" t="s">
        <v>673</v>
      </c>
      <c r="C73" s="1658"/>
      <c r="D73" s="1658"/>
      <c r="E73" s="67"/>
      <c r="F73" s="5"/>
    </row>
    <row r="74" spans="2:6" x14ac:dyDescent="0.3">
      <c r="B74" s="296" t="s">
        <v>673</v>
      </c>
      <c r="C74" s="1658"/>
      <c r="D74" s="1658"/>
      <c r="E74" s="67"/>
      <c r="F74" s="5"/>
    </row>
    <row r="75" spans="2:6" x14ac:dyDescent="0.3">
      <c r="B75" s="296" t="s">
        <v>673</v>
      </c>
      <c r="C75" s="1658"/>
      <c r="D75" s="1658"/>
      <c r="E75" s="67"/>
      <c r="F75" s="5"/>
    </row>
    <row r="76" spans="2:6" x14ac:dyDescent="0.3">
      <c r="B76" s="296" t="s">
        <v>673</v>
      </c>
      <c r="C76" s="1658"/>
      <c r="D76" s="1658"/>
      <c r="E76" s="67"/>
      <c r="F76" s="5"/>
    </row>
    <row r="77" spans="2:6" x14ac:dyDescent="0.3">
      <c r="B77" s="296" t="s">
        <v>673</v>
      </c>
      <c r="C77" s="1658"/>
      <c r="D77" s="1658"/>
      <c r="E77" s="67"/>
      <c r="F77" s="5"/>
    </row>
    <row r="78" spans="2:6" x14ac:dyDescent="0.3">
      <c r="B78" s="296" t="s">
        <v>673</v>
      </c>
      <c r="C78" s="1658"/>
      <c r="D78" s="1658"/>
      <c r="E78" s="67"/>
      <c r="F78" s="5"/>
    </row>
    <row r="79" spans="2:6" x14ac:dyDescent="0.3">
      <c r="B79" s="296" t="s">
        <v>673</v>
      </c>
      <c r="C79" s="1658"/>
      <c r="D79" s="1658"/>
      <c r="E79" s="67"/>
      <c r="F79" s="5"/>
    </row>
    <row r="80" spans="2:6" x14ac:dyDescent="0.3">
      <c r="B80" s="296" t="s">
        <v>673</v>
      </c>
      <c r="C80" s="1658"/>
      <c r="D80" s="1658"/>
      <c r="E80" s="67"/>
      <c r="F80" s="5"/>
    </row>
    <row r="81" spans="2:6" x14ac:dyDescent="0.3">
      <c r="B81" s="296" t="s">
        <v>673</v>
      </c>
      <c r="C81" s="1658"/>
      <c r="D81" s="1658"/>
      <c r="E81" s="67"/>
      <c r="F81" s="5"/>
    </row>
    <row r="82" spans="2:6" x14ac:dyDescent="0.3">
      <c r="B82" s="296" t="s">
        <v>673</v>
      </c>
      <c r="C82" s="1658"/>
      <c r="D82" s="1658"/>
      <c r="E82" s="67"/>
      <c r="F82" s="5"/>
    </row>
    <row r="83" spans="2:6" x14ac:dyDescent="0.3">
      <c r="B83" s="296" t="s">
        <v>673</v>
      </c>
      <c r="C83" s="1658"/>
      <c r="D83" s="1658"/>
      <c r="E83" s="67"/>
      <c r="F83" s="5"/>
    </row>
    <row r="84" spans="2:6" x14ac:dyDescent="0.3">
      <c r="B84" s="296" t="s">
        <v>673</v>
      </c>
      <c r="C84" s="1658"/>
      <c r="D84" s="1658"/>
      <c r="E84" s="67"/>
      <c r="F84" s="5"/>
    </row>
    <row r="85" spans="2:6" x14ac:dyDescent="0.3">
      <c r="B85" s="296" t="s">
        <v>673</v>
      </c>
      <c r="C85" s="1658" t="s">
        <v>675</v>
      </c>
      <c r="D85" s="1521"/>
      <c r="E85" s="67"/>
      <c r="F85" s="5"/>
    </row>
    <row r="86" spans="2:6" x14ac:dyDescent="0.3">
      <c r="B86" s="296" t="s">
        <v>673</v>
      </c>
      <c r="C86" s="956"/>
      <c r="D86" s="955"/>
      <c r="E86" s="67"/>
      <c r="F86" s="5"/>
    </row>
    <row r="87" spans="2:6" x14ac:dyDescent="0.3">
      <c r="B87" s="296" t="s">
        <v>288</v>
      </c>
      <c r="C87" s="802" t="s">
        <v>676</v>
      </c>
      <c r="D87" s="162"/>
      <c r="E87" s="67"/>
      <c r="F87" s="5"/>
    </row>
    <row r="88" spans="2:6" ht="12.75" customHeight="1" x14ac:dyDescent="0.3">
      <c r="B88" s="296" t="s">
        <v>288</v>
      </c>
      <c r="C88" s="1492" t="str">
        <f>"The School recognises its obligation to maintain the Ministry’s buildings in a good state of repair as a provision for cyclical maintenance. "&amp;"This provision relates mainly to the painting of the school buildings. TThe estimate is based on the school’s best estimate of the cost of painting the school and when the school is required to be painted, based on an assessment of the school’s condition "&amp;"During the year, the Board assesses the reasonableness of its painting maintenance plan on which the provision is based. Cyclical maintenance is disclosed at note "&amp;'Notes &amp; Disclosures'!$N$383&amp;"."</f>
        <v>The School recognises its obligation to maintain the Ministry’s buildings in a good state of repair as a provision for cyclical maintenance. This provision relates mainly to the painting of the school buildings. TThe estimate is based on the school’s best estimate of the cost of painting the school and when the school is required to be painted, based on an assessment of the school’s condition During the year, the Board assesses the reasonableness of its painting maintenance plan on which the provision is based. Cyclical maintenance is disclosed at note 11.</v>
      </c>
      <c r="D88" s="1492"/>
      <c r="E88" s="67"/>
      <c r="F88" s="5"/>
    </row>
    <row r="89" spans="2:6" x14ac:dyDescent="0.3">
      <c r="B89" s="296" t="s">
        <v>288</v>
      </c>
      <c r="C89" s="1492"/>
      <c r="D89" s="1492"/>
      <c r="E89" s="67"/>
      <c r="F89" s="5"/>
    </row>
    <row r="90" spans="2:6" x14ac:dyDescent="0.3">
      <c r="B90" s="296" t="s">
        <v>288</v>
      </c>
      <c r="C90" s="1492"/>
      <c r="D90" s="1492"/>
      <c r="E90" s="67"/>
      <c r="F90" s="5"/>
    </row>
    <row r="91" spans="2:6" x14ac:dyDescent="0.3">
      <c r="B91" s="296" t="s">
        <v>288</v>
      </c>
      <c r="C91" s="1492"/>
      <c r="D91" s="1492"/>
      <c r="E91" s="67"/>
      <c r="F91" s="5"/>
    </row>
    <row r="92" spans="2:6" x14ac:dyDescent="0.3">
      <c r="B92" s="296" t="s">
        <v>288</v>
      </c>
      <c r="C92" s="1492"/>
      <c r="D92" s="1492"/>
      <c r="E92" s="67"/>
      <c r="F92" s="5"/>
    </row>
    <row r="93" spans="2:6" x14ac:dyDescent="0.3">
      <c r="B93" s="296" t="s">
        <v>288</v>
      </c>
      <c r="C93" s="162"/>
      <c r="D93" s="162"/>
      <c r="E93" s="67"/>
      <c r="F93" s="5"/>
    </row>
    <row r="94" spans="2:6" x14ac:dyDescent="0.25">
      <c r="B94" s="296" t="s">
        <v>288</v>
      </c>
      <c r="C94" s="884" t="s">
        <v>677</v>
      </c>
      <c r="D94" s="30"/>
      <c r="E94" s="5"/>
      <c r="F94" s="5"/>
    </row>
    <row r="95" spans="2:6" ht="13" customHeight="1" x14ac:dyDescent="0.3">
      <c r="B95" s="296" t="s">
        <v>288</v>
      </c>
      <c r="C95" s="1492" t="str">
        <f>"The Group reviews the estimated useful lives of property, plant and equipment at the end of each reporting date. "&amp;"The Group believes that the estimated useful lives of the property, plant and equipment as disclosed in the significant accounting policies are appropriate to the nature of the property, plant and equipment at reporting date. "&amp;"Property, plant and equipment is disclosed at note "&amp;'Notes &amp; Disclosures'!$N$238&amp;"."</f>
        <v>The Group reviews the estimated useful lives of property, plant and equipment at the end of each reporting date. The Group believes that the estimated useful lives of the property, plant and equipment as disclosed in the significant accounting policies are appropriate to the nature of the property, plant and equipment at reporting date. Property, plant and equipment is disclosed at note 7.</v>
      </c>
      <c r="D95" s="1492"/>
      <c r="E95" s="67"/>
      <c r="F95" s="8"/>
    </row>
    <row r="96" spans="2:6" x14ac:dyDescent="0.3">
      <c r="B96" s="296" t="s">
        <v>288</v>
      </c>
      <c r="C96" s="1492"/>
      <c r="D96" s="1492"/>
      <c r="E96" s="67"/>
      <c r="F96" s="5"/>
    </row>
    <row r="97" spans="1:13" x14ac:dyDescent="0.3">
      <c r="B97" s="296" t="s">
        <v>288</v>
      </c>
      <c r="C97" s="1492"/>
      <c r="D97" s="1492"/>
      <c r="E97" s="67"/>
      <c r="F97" s="5"/>
    </row>
    <row r="98" spans="1:13" x14ac:dyDescent="0.3">
      <c r="B98" s="296" t="s">
        <v>288</v>
      </c>
      <c r="C98" s="1492"/>
      <c r="D98" s="1492"/>
      <c r="E98" s="67"/>
      <c r="F98" s="5"/>
    </row>
    <row r="99" spans="1:13" x14ac:dyDescent="0.3">
      <c r="A99" s="296" t="s">
        <v>678</v>
      </c>
      <c r="B99" s="296" t="s">
        <v>288</v>
      </c>
      <c r="C99" s="924" t="s">
        <v>679</v>
      </c>
      <c r="D99" s="841"/>
      <c r="E99" s="67"/>
      <c r="F99" s="5"/>
    </row>
    <row r="100" spans="1:13" x14ac:dyDescent="0.3">
      <c r="B100" s="296" t="s">
        <v>288</v>
      </c>
      <c r="C100" s="100" t="s">
        <v>680</v>
      </c>
      <c r="D100" s="841"/>
      <c r="E100" s="67"/>
      <c r="F100" s="5"/>
    </row>
    <row r="101" spans="1:13" x14ac:dyDescent="0.3">
      <c r="B101" s="296" t="s">
        <v>288</v>
      </c>
      <c r="C101" s="100"/>
      <c r="D101" s="841"/>
      <c r="E101" s="67"/>
      <c r="F101" s="5"/>
    </row>
    <row r="102" spans="1:13" x14ac:dyDescent="0.3">
      <c r="B102" s="296" t="s">
        <v>288</v>
      </c>
      <c r="C102" s="884" t="s">
        <v>681</v>
      </c>
      <c r="D102" s="30"/>
      <c r="F102" s="5"/>
    </row>
    <row r="103" spans="1:13" x14ac:dyDescent="0.3">
      <c r="A103" s="296" t="s">
        <v>682</v>
      </c>
      <c r="B103" s="296" t="s">
        <v>288</v>
      </c>
      <c r="C103" s="1492" t="s">
        <v>683</v>
      </c>
      <c r="D103" s="1521"/>
      <c r="E103" s="67"/>
      <c r="F103" s="152" t="s">
        <v>684</v>
      </c>
      <c r="G103" s="1465"/>
      <c r="H103" s="1465"/>
      <c r="I103" s="1465"/>
      <c r="J103" s="1465"/>
      <c r="K103" s="1465"/>
      <c r="L103" s="1465"/>
      <c r="M103" s="1465"/>
    </row>
    <row r="104" spans="1:13" x14ac:dyDescent="0.3">
      <c r="B104" s="296" t="s">
        <v>288</v>
      </c>
      <c r="C104" s="1521"/>
      <c r="D104" s="1521"/>
      <c r="E104" s="67"/>
      <c r="F104" s="5"/>
    </row>
    <row r="105" spans="1:13" x14ac:dyDescent="0.3">
      <c r="B105" s="296" t="s">
        <v>288</v>
      </c>
      <c r="C105" s="1521"/>
      <c r="D105" s="1521"/>
      <c r="E105" s="67"/>
      <c r="F105" s="5"/>
    </row>
    <row r="106" spans="1:13" ht="12.75" customHeight="1" x14ac:dyDescent="0.3">
      <c r="B106" s="296" t="s">
        <v>288</v>
      </c>
      <c r="C106" s="1521"/>
      <c r="D106" s="1521"/>
      <c r="E106" s="67"/>
    </row>
    <row r="107" spans="1:13" ht="12.75" customHeight="1" x14ac:dyDescent="0.3">
      <c r="B107" s="296" t="s">
        <v>288</v>
      </c>
      <c r="C107" s="1521"/>
      <c r="D107" s="1521"/>
      <c r="E107" s="67"/>
      <c r="F107" s="5"/>
    </row>
    <row r="108" spans="1:13" ht="12.75" customHeight="1" x14ac:dyDescent="0.3">
      <c r="B108" s="296" t="s">
        <v>288</v>
      </c>
      <c r="C108" s="841"/>
      <c r="D108" s="841"/>
      <c r="E108" s="67"/>
      <c r="F108" s="5"/>
    </row>
    <row r="109" spans="1:13" ht="12.75" customHeight="1" x14ac:dyDescent="0.3">
      <c r="B109" s="296" t="s">
        <v>288</v>
      </c>
      <c r="C109" s="1492" t="str">
        <f>"Judgement is required on various aspects that include, but are not limited to, the fair value of the leased asset, the economic life of the leased asset, whether or not to include renewal options in the lease term, "&amp;"and determining an appropriate discount rate to calculate the present value of the minimum lease payments."&amp;" Classification as a finance lease means the asset is recognised in the statement of financial position as property, plant, and equipment, whereas for an operating lease no such asset is recognised."&amp;" Finance lease liability disclosures are contained in note "&amp;'Notes &amp; Disclosures'!$N$406&amp;". "&amp;"Future operating lease commitments are disclosed in note "&amp;'Notes &amp; Disclosures'!$N$659&amp;"."</f>
        <v>Judgement is required on various aspects that include, but are not limited to, the fair value of the leased asset, the economic life of the leased asset, whether or not to include renewal options in the lease term, and determining an appropriate discount rate to calculate the present value of the minimum lease payments. Classification as a finance lease means the asset is recognised in the statement of financial position as property, plant, and equipment, whereas for an operating lease no such asset is recognised. Finance lease liability disclosures are contained in note 12. Future operating lease commitments are disclosed in note 20.</v>
      </c>
      <c r="D109" s="1521"/>
      <c r="E109" s="67"/>
      <c r="F109" s="5"/>
    </row>
    <row r="110" spans="1:13" ht="12.75" customHeight="1" x14ac:dyDescent="0.3">
      <c r="B110" s="296" t="s">
        <v>288</v>
      </c>
      <c r="C110" s="1521"/>
      <c r="D110" s="1521"/>
      <c r="E110" s="67"/>
      <c r="F110" s="5"/>
    </row>
    <row r="111" spans="1:13" ht="12.75" customHeight="1" x14ac:dyDescent="0.3">
      <c r="B111" s="296" t="s">
        <v>288</v>
      </c>
      <c r="C111" s="1521"/>
      <c r="D111" s="1521"/>
      <c r="E111" s="67"/>
      <c r="F111" s="5"/>
    </row>
    <row r="112" spans="1:13" ht="12.75" customHeight="1" x14ac:dyDescent="0.3">
      <c r="B112" s="296" t="s">
        <v>288</v>
      </c>
      <c r="C112" s="1521"/>
      <c r="D112" s="1521"/>
      <c r="E112" s="67"/>
      <c r="F112" s="5"/>
    </row>
    <row r="113" spans="1:16" ht="12.75" customHeight="1" x14ac:dyDescent="0.3">
      <c r="B113" s="296" t="s">
        <v>288</v>
      </c>
      <c r="C113" s="1521"/>
      <c r="D113" s="1521"/>
      <c r="E113" s="67"/>
      <c r="F113" s="5"/>
    </row>
    <row r="114" spans="1:16" ht="12.75" customHeight="1" x14ac:dyDescent="0.3">
      <c r="B114" s="296" t="s">
        <v>288</v>
      </c>
      <c r="C114" s="1521"/>
      <c r="D114" s="1521"/>
      <c r="E114" s="67"/>
      <c r="F114" s="5"/>
    </row>
    <row r="115" spans="1:16" x14ac:dyDescent="0.3">
      <c r="B115" s="296" t="s">
        <v>288</v>
      </c>
      <c r="C115" s="296"/>
      <c r="D115" s="841"/>
      <c r="E115" s="67"/>
      <c r="F115" s="5"/>
    </row>
    <row r="116" spans="1:16" x14ac:dyDescent="0.3">
      <c r="A116" s="296" t="s">
        <v>685</v>
      </c>
      <c r="B116" s="296" t="s">
        <v>288</v>
      </c>
      <c r="C116" s="884" t="s">
        <v>686</v>
      </c>
      <c r="D116" s="30"/>
      <c r="E116" s="67"/>
      <c r="F116" s="5"/>
    </row>
    <row r="117" spans="1:16" x14ac:dyDescent="0.3">
      <c r="B117" s="296" t="s">
        <v>288</v>
      </c>
      <c r="C117" s="1492" t="str">
        <f>"The School reviews the grants monies received at the end of each reporting period and whether any require a provision to carry forward amounts unspent."&amp;" The School believes all grants received have been appropriately recognised as a liability if required. Government grants are disclosed at note "&amp;'Notes &amp; Disclosures'!$N$2&amp;". "</f>
        <v xml:space="preserve">The School reviews the grants monies received at the end of each reporting period and whether any require a provision to carry forward amounts unspent. The School believes all grants received have been appropriately recognised as a liability if required. Government grants are disclosed at note 2. </v>
      </c>
      <c r="D117" s="1492"/>
      <c r="E117" s="67"/>
      <c r="F117" s="5"/>
    </row>
    <row r="118" spans="1:16" x14ac:dyDescent="0.3">
      <c r="B118" s="296" t="s">
        <v>288</v>
      </c>
      <c r="C118" s="1492"/>
      <c r="D118" s="1492"/>
      <c r="E118" s="67"/>
      <c r="F118" s="5"/>
    </row>
    <row r="119" spans="1:16" x14ac:dyDescent="0.3">
      <c r="B119" s="296" t="s">
        <v>288</v>
      </c>
      <c r="C119" s="1492"/>
      <c r="D119" s="1492"/>
      <c r="E119" s="67"/>
      <c r="F119" s="5"/>
    </row>
    <row r="120" spans="1:16" x14ac:dyDescent="0.3">
      <c r="B120" s="296" t="s">
        <v>288</v>
      </c>
      <c r="C120" s="841"/>
      <c r="D120" s="841"/>
      <c r="E120" s="67"/>
      <c r="F120" s="5"/>
    </row>
    <row r="121" spans="1:16" x14ac:dyDescent="0.3">
      <c r="B121" s="296" t="s">
        <v>288</v>
      </c>
      <c r="C121" s="884" t="s">
        <v>687</v>
      </c>
      <c r="D121" s="30"/>
      <c r="E121" s="67"/>
      <c r="F121" s="5"/>
    </row>
    <row r="122" spans="1:16" x14ac:dyDescent="0.3">
      <c r="B122" s="296" t="s">
        <v>288</v>
      </c>
      <c r="C122" s="1492" t="str">
        <f>"The Group consolidates entities based on whether the School has established control of the subsidiary. The subsidiaries which are controlled are disclosed at Note "&amp;'Notes &amp; Disclosures'!$N$733&amp;"."</f>
        <v>The Group consolidates entities based on whether the School has established control of the subsidiary. The subsidiaries which are controlled are disclosed at Note 23.</v>
      </c>
      <c r="D122" s="1492"/>
      <c r="E122" s="67"/>
      <c r="F122" s="5"/>
    </row>
    <row r="123" spans="1:16" x14ac:dyDescent="0.3">
      <c r="B123" s="296" t="s">
        <v>288</v>
      </c>
      <c r="C123" s="1492"/>
      <c r="D123" s="1492"/>
      <c r="E123" s="67"/>
      <c r="F123" s="5"/>
    </row>
    <row r="124" spans="1:16" x14ac:dyDescent="0.3">
      <c r="B124" s="296" t="s">
        <v>288</v>
      </c>
      <c r="C124" s="1492"/>
      <c r="D124" s="1492"/>
      <c r="E124" s="67"/>
      <c r="F124" s="5"/>
    </row>
    <row r="125" spans="1:16" x14ac:dyDescent="0.25">
      <c r="A125" s="30" t="s">
        <v>688</v>
      </c>
      <c r="B125" s="296" t="s">
        <v>288</v>
      </c>
      <c r="C125" s="168" t="str">
        <f>P125&amp;") Revenue Recognition"</f>
        <v>c) Revenue Recognition</v>
      </c>
      <c r="D125" s="30"/>
      <c r="E125" s="68" t="s">
        <v>447</v>
      </c>
      <c r="F125" s="5"/>
      <c r="P125" s="296" t="str">
        <f>IF(B125="Yes",CHAR(CODE(P22)+1),P22)</f>
        <v>c</v>
      </c>
    </row>
    <row r="126" spans="1:16" x14ac:dyDescent="0.3">
      <c r="B126" s="296" t="s">
        <v>288</v>
      </c>
      <c r="C126" s="168"/>
      <c r="D126" s="30"/>
      <c r="E126" s="67"/>
      <c r="F126" s="5"/>
    </row>
    <row r="127" spans="1:16" x14ac:dyDescent="0.3">
      <c r="A127" s="296" t="s">
        <v>689</v>
      </c>
      <c r="B127" s="296" t="s">
        <v>288</v>
      </c>
      <c r="C127" s="921" t="s">
        <v>461</v>
      </c>
      <c r="D127" s="30"/>
      <c r="E127" s="67"/>
      <c r="F127" s="5"/>
    </row>
    <row r="128" spans="1:16" s="30" customFormat="1" x14ac:dyDescent="0.3">
      <c r="A128" s="296" t="s">
        <v>685</v>
      </c>
      <c r="B128" s="296" t="s">
        <v>288</v>
      </c>
      <c r="C128" s="1671" t="s">
        <v>690</v>
      </c>
      <c r="D128" s="1671"/>
      <c r="E128" s="67"/>
      <c r="F128" s="8"/>
      <c r="G128" s="296"/>
      <c r="H128" s="296"/>
      <c r="I128" s="296"/>
      <c r="J128" s="296"/>
      <c r="K128" s="296"/>
      <c r="L128" s="5"/>
      <c r="M128" s="5"/>
      <c r="N128" s="5"/>
      <c r="O128" s="5"/>
      <c r="P128" s="5"/>
    </row>
    <row r="129" spans="2:6" s="30" customFormat="1" ht="10" customHeight="1" x14ac:dyDescent="0.3">
      <c r="B129" s="296" t="s">
        <v>288</v>
      </c>
      <c r="C129" s="1671"/>
      <c r="D129" s="1671"/>
      <c r="E129" s="67"/>
      <c r="F129" s="8"/>
    </row>
    <row r="130" spans="2:6" ht="12.75" customHeight="1" x14ac:dyDescent="0.3">
      <c r="B130" s="296" t="s">
        <v>288</v>
      </c>
      <c r="C130" s="1671"/>
      <c r="D130" s="1671"/>
      <c r="E130" s="67"/>
      <c r="F130" s="8"/>
    </row>
    <row r="131" spans="2:6" ht="12.75" customHeight="1" x14ac:dyDescent="0.3">
      <c r="B131" s="296" t="s">
        <v>288</v>
      </c>
      <c r="C131" s="1671"/>
      <c r="D131" s="1671"/>
      <c r="F131" s="8"/>
    </row>
    <row r="132" spans="2:6" ht="10" customHeight="1" x14ac:dyDescent="0.25">
      <c r="B132" s="296" t="s">
        <v>288</v>
      </c>
      <c r="C132" s="1671"/>
      <c r="D132" s="1671"/>
      <c r="E132" s="296"/>
      <c r="F132" s="8"/>
    </row>
    <row r="133" spans="2:6" ht="12.5" x14ac:dyDescent="0.25">
      <c r="B133" s="296" t="s">
        <v>288</v>
      </c>
      <c r="C133" s="1671"/>
      <c r="D133" s="1671"/>
      <c r="E133" s="296"/>
      <c r="F133" s="8"/>
    </row>
    <row r="134" spans="2:6" ht="12.75" customHeight="1" x14ac:dyDescent="0.25">
      <c r="B134" s="296" t="s">
        <v>288</v>
      </c>
      <c r="C134" s="1671"/>
      <c r="D134" s="1671"/>
      <c r="E134" s="296"/>
      <c r="F134" s="8"/>
    </row>
    <row r="135" spans="2:6" ht="10" customHeight="1" x14ac:dyDescent="0.25">
      <c r="B135" s="296" t="s">
        <v>288</v>
      </c>
      <c r="C135" s="1671"/>
      <c r="D135" s="1671"/>
      <c r="E135" s="296"/>
      <c r="F135" s="8"/>
    </row>
    <row r="136" spans="2:6" ht="13.5" customHeight="1" x14ac:dyDescent="0.25">
      <c r="B136" s="296" t="s">
        <v>288</v>
      </c>
      <c r="C136" s="1671"/>
      <c r="D136" s="1671"/>
      <c r="E136" s="296"/>
      <c r="F136" s="8"/>
    </row>
    <row r="137" spans="2:6" ht="12.5" x14ac:dyDescent="0.25">
      <c r="B137" s="296" t="s">
        <v>288</v>
      </c>
      <c r="C137" s="1671"/>
      <c r="D137" s="1671"/>
      <c r="E137" s="296"/>
      <c r="F137" s="8"/>
    </row>
    <row r="138" spans="2:6" ht="10" customHeight="1" x14ac:dyDescent="0.25">
      <c r="B138" s="296" t="s">
        <v>288</v>
      </c>
      <c r="C138" s="1671"/>
      <c r="D138" s="1671"/>
      <c r="E138" s="296"/>
      <c r="F138" s="8"/>
    </row>
    <row r="139" spans="2:6" ht="12.5" x14ac:dyDescent="0.25">
      <c r="B139" s="296" t="s">
        <v>288</v>
      </c>
      <c r="C139" s="1671"/>
      <c r="D139" s="1671"/>
      <c r="E139" s="296"/>
      <c r="F139" s="8"/>
    </row>
    <row r="140" spans="2:6" ht="12.5" x14ac:dyDescent="0.25">
      <c r="B140" s="296" t="s">
        <v>288</v>
      </c>
      <c r="C140" s="1671"/>
      <c r="D140" s="1671"/>
      <c r="E140" s="296"/>
      <c r="F140" s="8"/>
    </row>
    <row r="141" spans="2:6" ht="12.5" x14ac:dyDescent="0.25">
      <c r="B141" s="296" t="s">
        <v>288</v>
      </c>
      <c r="C141" s="1671"/>
      <c r="D141" s="1671"/>
      <c r="E141" s="296"/>
      <c r="F141" s="8"/>
    </row>
    <row r="142" spans="2:6" ht="12.5" x14ac:dyDescent="0.25">
      <c r="B142" s="296" t="s">
        <v>288</v>
      </c>
      <c r="C142" s="1671"/>
      <c r="D142" s="1671"/>
      <c r="E142" s="296"/>
      <c r="F142" s="8"/>
    </row>
    <row r="143" spans="2:6" ht="12.5" x14ac:dyDescent="0.25">
      <c r="B143" s="296" t="s">
        <v>288</v>
      </c>
      <c r="C143" s="1671"/>
      <c r="D143" s="1671"/>
      <c r="E143" s="296"/>
      <c r="F143" s="8"/>
    </row>
    <row r="144" spans="2:6" ht="12.5" x14ac:dyDescent="0.25">
      <c r="B144" s="296" t="s">
        <v>288</v>
      </c>
      <c r="C144" s="1671"/>
      <c r="D144" s="1671"/>
      <c r="E144" s="296"/>
      <c r="F144" s="8"/>
    </row>
    <row r="145" spans="1:9" ht="111" customHeight="1" x14ac:dyDescent="0.25">
      <c r="B145" s="296" t="s">
        <v>288</v>
      </c>
      <c r="C145" s="1671"/>
      <c r="D145" s="1671"/>
      <c r="E145" s="71"/>
      <c r="F145" s="1466" t="s">
        <v>691</v>
      </c>
      <c r="G145" s="1465"/>
      <c r="H145" s="1465"/>
      <c r="I145" s="1465"/>
    </row>
    <row r="146" spans="1:9" ht="62.25" customHeight="1" x14ac:dyDescent="0.25">
      <c r="B146" s="296" t="s">
        <v>288</v>
      </c>
      <c r="C146" s="1671"/>
      <c r="D146" s="1671"/>
      <c r="E146" s="296"/>
      <c r="F146" s="296"/>
    </row>
    <row r="147" spans="1:9" x14ac:dyDescent="0.3">
      <c r="A147" s="296" t="s">
        <v>678</v>
      </c>
      <c r="B147" s="296" t="s">
        <v>288</v>
      </c>
      <c r="C147" s="926" t="s">
        <v>692</v>
      </c>
      <c r="D147" s="915"/>
      <c r="E147" s="67"/>
      <c r="F147" s="8"/>
    </row>
    <row r="148" spans="1:9" x14ac:dyDescent="0.3">
      <c r="B148" s="296" t="s">
        <v>288</v>
      </c>
      <c r="C148" s="1672" t="s">
        <v>693</v>
      </c>
      <c r="D148" s="1671"/>
      <c r="E148" s="67"/>
      <c r="F148" s="8"/>
    </row>
    <row r="149" spans="1:9" x14ac:dyDescent="0.3">
      <c r="B149" s="296" t="s">
        <v>288</v>
      </c>
      <c r="C149" s="1672"/>
      <c r="D149" s="1671"/>
      <c r="E149" s="67"/>
    </row>
    <row r="150" spans="1:9" x14ac:dyDescent="0.3">
      <c r="B150" s="296" t="s">
        <v>288</v>
      </c>
      <c r="C150" s="1672"/>
      <c r="D150" s="1671"/>
      <c r="E150" s="67"/>
      <c r="F150" s="8"/>
    </row>
    <row r="151" spans="1:9" x14ac:dyDescent="0.3">
      <c r="B151" s="296" t="s">
        <v>288</v>
      </c>
      <c r="C151" s="1672"/>
      <c r="D151" s="1671"/>
      <c r="E151" s="67"/>
      <c r="F151" s="856"/>
    </row>
    <row r="152" spans="1:9" x14ac:dyDescent="0.3">
      <c r="B152" s="296" t="s">
        <v>288</v>
      </c>
      <c r="C152" s="921" t="s">
        <v>694</v>
      </c>
      <c r="D152" s="30"/>
      <c r="E152" s="67"/>
      <c r="F152" s="317" t="str">
        <f>'Guidance - Specific Disclosures'!A46</f>
        <v>[S15]</v>
      </c>
    </row>
    <row r="153" spans="1:9" ht="12.75" customHeight="1" x14ac:dyDescent="0.3">
      <c r="A153" s="296" t="s">
        <v>695</v>
      </c>
      <c r="B153" s="296" t="s">
        <v>288</v>
      </c>
      <c r="C153" s="1492" t="s">
        <v>696</v>
      </c>
      <c r="D153" s="1492"/>
      <c r="E153" s="67"/>
      <c r="F153" s="856"/>
    </row>
    <row r="154" spans="1:9" x14ac:dyDescent="0.3">
      <c r="B154" s="296" t="s">
        <v>288</v>
      </c>
      <c r="C154" s="1492"/>
      <c r="D154" s="1492"/>
      <c r="E154" s="67"/>
      <c r="F154" s="856"/>
    </row>
    <row r="155" spans="1:9" x14ac:dyDescent="0.3">
      <c r="B155" s="296" t="s">
        <v>288</v>
      </c>
      <c r="C155" s="1492"/>
      <c r="D155" s="1492"/>
      <c r="E155" s="67"/>
      <c r="F155" s="856"/>
    </row>
    <row r="156" spans="1:9" x14ac:dyDescent="0.3">
      <c r="B156" s="296" t="s">
        <v>288</v>
      </c>
      <c r="C156" s="1492"/>
      <c r="D156" s="1492"/>
      <c r="E156" s="67"/>
      <c r="F156" s="856"/>
    </row>
    <row r="157" spans="1:9" x14ac:dyDescent="0.3">
      <c r="B157" s="296" t="s">
        <v>288</v>
      </c>
      <c r="C157" s="921" t="s">
        <v>697</v>
      </c>
      <c r="D157" s="30"/>
      <c r="E157" s="67"/>
      <c r="F157" s="5"/>
    </row>
    <row r="158" spans="1:9" ht="12.75" customHeight="1" x14ac:dyDescent="0.3">
      <c r="B158" s="296" t="s">
        <v>288</v>
      </c>
      <c r="C158" s="1492" t="s">
        <v>698</v>
      </c>
      <c r="D158" s="1492"/>
      <c r="E158" s="67"/>
    </row>
    <row r="159" spans="1:9" ht="12.75" customHeight="1" x14ac:dyDescent="0.3">
      <c r="B159" s="296" t="s">
        <v>288</v>
      </c>
      <c r="C159" s="1492"/>
      <c r="D159" s="1492"/>
      <c r="E159" s="67"/>
      <c r="F159" s="317"/>
    </row>
    <row r="160" spans="1:9" x14ac:dyDescent="0.3">
      <c r="B160" s="296" t="s">
        <v>288</v>
      </c>
      <c r="C160" s="927"/>
      <c r="D160" s="927"/>
      <c r="E160" s="67"/>
      <c r="F160" s="856"/>
    </row>
    <row r="161" spans="1:16" x14ac:dyDescent="0.25">
      <c r="A161" s="296" t="s">
        <v>682</v>
      </c>
      <c r="B161" s="806" t="str">
        <f>'Notes &amp; Disclosures'!$B$107</f>
        <v>No</v>
      </c>
      <c r="C161" s="168" t="str">
        <f>P161&amp;") Operating Lease Payments"</f>
        <v>c) Operating Lease Payments</v>
      </c>
      <c r="D161" s="30"/>
      <c r="E161" s="68" t="s">
        <v>699</v>
      </c>
      <c r="F161" s="318" t="str">
        <f>'Guidance - Specific Disclosures'!A49</f>
        <v>[S16]</v>
      </c>
      <c r="P161" s="296" t="str">
        <f>IF(B161="Yes",CHAR(CODE(P125)+1),P125)</f>
        <v>c</v>
      </c>
    </row>
    <row r="162" spans="1:16" x14ac:dyDescent="0.3">
      <c r="B162" s="296" t="str">
        <f>$B$161</f>
        <v>No</v>
      </c>
      <c r="C162" s="1671" t="s">
        <v>700</v>
      </c>
      <c r="D162" s="1671"/>
      <c r="E162" s="67"/>
      <c r="F162" s="170"/>
    </row>
    <row r="163" spans="1:16" x14ac:dyDescent="0.3">
      <c r="B163" s="296" t="str">
        <f t="shared" ref="B163:B164" si="0">$B$161</f>
        <v>No</v>
      </c>
      <c r="C163" s="1671"/>
      <c r="D163" s="1671"/>
      <c r="E163" s="67"/>
      <c r="F163" s="170"/>
    </row>
    <row r="164" spans="1:16" x14ac:dyDescent="0.3">
      <c r="B164" s="296" t="str">
        <f t="shared" si="0"/>
        <v>No</v>
      </c>
      <c r="C164" s="1671"/>
      <c r="D164" s="1671"/>
      <c r="E164" s="67"/>
    </row>
    <row r="165" spans="1:16" ht="12.75" customHeight="1" x14ac:dyDescent="0.25">
      <c r="A165" s="296" t="s">
        <v>701</v>
      </c>
      <c r="B165" s="807" t="str">
        <f>IF(OR('Statement of Cash Flows'!$B$36="Yes",'Statement of Financial Position'!$B$27="Yes",'Statement of Financial Position'!$B$45="Yes"),"Yes","No")</f>
        <v>Yes</v>
      </c>
      <c r="C165" s="168" t="str">
        <f>P165&amp;") Finance Lease Payments "</f>
        <v xml:space="preserve">d) Finance Lease Payments </v>
      </c>
      <c r="D165" s="30"/>
      <c r="E165" s="68" t="s">
        <v>699</v>
      </c>
      <c r="F165" s="319" t="str">
        <f>'Guidance - Specific Disclosures'!A52</f>
        <v>[S17]</v>
      </c>
      <c r="P165" s="296" t="str">
        <f>IF(B165="Yes",CHAR(CODE(P161)+1),P161)</f>
        <v>d</v>
      </c>
    </row>
    <row r="166" spans="1:16" x14ac:dyDescent="0.3">
      <c r="B166" s="296" t="str">
        <f>$B$165</f>
        <v>Yes</v>
      </c>
      <c r="C166" s="1671" t="s">
        <v>702</v>
      </c>
      <c r="D166" s="1671"/>
      <c r="E166" s="67"/>
      <c r="F166" s="206"/>
    </row>
    <row r="167" spans="1:16" x14ac:dyDescent="0.3">
      <c r="B167" s="296" t="str">
        <f t="shared" ref="B167:B168" si="1">$B$165</f>
        <v>Yes</v>
      </c>
      <c r="C167" s="1671"/>
      <c r="D167" s="1671"/>
      <c r="E167" s="67"/>
      <c r="F167" s="206"/>
    </row>
    <row r="168" spans="1:16" x14ac:dyDescent="0.3">
      <c r="B168" s="296" t="str">
        <f t="shared" si="1"/>
        <v>Yes</v>
      </c>
      <c r="C168" s="1671"/>
      <c r="D168" s="1671"/>
      <c r="E168" s="67"/>
    </row>
    <row r="169" spans="1:16" ht="12.75" customHeight="1" x14ac:dyDescent="0.25">
      <c r="A169" s="296" t="s">
        <v>703</v>
      </c>
      <c r="B169" s="296" t="s">
        <v>288</v>
      </c>
      <c r="C169" s="168" t="str">
        <f>P169&amp;") Cash and Cash Equivalents"</f>
        <v>e) Cash and Cash Equivalents</v>
      </c>
      <c r="D169" s="30"/>
      <c r="E169" s="68" t="s">
        <v>447</v>
      </c>
      <c r="F169" s="320" t="str">
        <f>'Guidance - Specific Disclosures'!A55</f>
        <v>[S18]</v>
      </c>
      <c r="P169" s="296" t="str">
        <f>IF(B169="Yes",CHAR(CODE(P165)+1),P165)</f>
        <v>e</v>
      </c>
    </row>
    <row r="170" spans="1:16" x14ac:dyDescent="0.3">
      <c r="B170" s="296" t="s">
        <v>288</v>
      </c>
      <c r="C170" s="1671" t="s">
        <v>704</v>
      </c>
      <c r="D170" s="1671"/>
      <c r="E170" s="67"/>
      <c r="F170" s="206"/>
    </row>
    <row r="171" spans="1:16" ht="12.75" customHeight="1" x14ac:dyDescent="0.3">
      <c r="B171" s="296" t="s">
        <v>288</v>
      </c>
      <c r="C171" s="1671"/>
      <c r="D171" s="1671"/>
      <c r="E171" s="67"/>
      <c r="F171" s="206"/>
    </row>
    <row r="172" spans="1:16" x14ac:dyDescent="0.3">
      <c r="B172" s="296" t="s">
        <v>288</v>
      </c>
      <c r="C172" s="1671"/>
      <c r="D172" s="1671"/>
      <c r="E172" s="67"/>
    </row>
    <row r="173" spans="1:16" ht="12.75" customHeight="1" x14ac:dyDescent="0.3">
      <c r="B173" s="296" t="s">
        <v>288</v>
      </c>
      <c r="C173" s="1671"/>
      <c r="D173" s="1671"/>
      <c r="E173" s="67"/>
      <c r="F173" s="5"/>
    </row>
    <row r="174" spans="1:16" ht="12.75" customHeight="1" x14ac:dyDescent="0.25">
      <c r="A174" s="296" t="s">
        <v>705</v>
      </c>
      <c r="B174" s="296" t="s">
        <v>288</v>
      </c>
      <c r="C174" s="168" t="str">
        <f>P174&amp;") Accounts Receivable"</f>
        <v>f) Accounts Receivable</v>
      </c>
      <c r="D174" s="30"/>
      <c r="E174" s="68" t="s">
        <v>447</v>
      </c>
      <c r="F174" s="5"/>
      <c r="P174" s="296" t="str">
        <f>IF(B174="Yes",CHAR(CODE(P169)+1),P169)</f>
        <v>f</v>
      </c>
    </row>
    <row r="175" spans="1:16" x14ac:dyDescent="0.3">
      <c r="A175" s="296" t="s">
        <v>706</v>
      </c>
      <c r="B175" s="296" t="s">
        <v>288</v>
      </c>
      <c r="C175" s="1492" t="s">
        <v>707</v>
      </c>
      <c r="D175" s="1492"/>
      <c r="E175" s="67"/>
      <c r="F175" s="5"/>
    </row>
    <row r="176" spans="1:16" x14ac:dyDescent="0.3">
      <c r="A176" s="296" t="s">
        <v>708</v>
      </c>
      <c r="B176" s="296" t="s">
        <v>288</v>
      </c>
      <c r="C176" s="1492"/>
      <c r="D176" s="1492"/>
      <c r="E176" s="67"/>
      <c r="F176" s="170"/>
    </row>
    <row r="177" spans="1:16" x14ac:dyDescent="0.3">
      <c r="A177" s="296" t="s">
        <v>709</v>
      </c>
      <c r="B177" s="296" t="s">
        <v>288</v>
      </c>
      <c r="C177" s="1492"/>
      <c r="D177" s="1492"/>
      <c r="E177" s="67"/>
      <c r="F177" s="170"/>
    </row>
    <row r="178" spans="1:16" ht="12.75" customHeight="1" x14ac:dyDescent="0.3">
      <c r="B178" s="296" t="s">
        <v>288</v>
      </c>
      <c r="C178" s="1492"/>
      <c r="D178" s="1492"/>
      <c r="E178" s="67"/>
      <c r="F178" s="5"/>
    </row>
    <row r="179" spans="1:16" x14ac:dyDescent="0.3">
      <c r="B179" s="296" t="s">
        <v>288</v>
      </c>
      <c r="C179" s="1492"/>
      <c r="D179" s="1492"/>
      <c r="E179" s="67"/>
      <c r="F179" s="5"/>
    </row>
    <row r="180" spans="1:16" ht="12.75" customHeight="1" x14ac:dyDescent="0.25">
      <c r="A180" s="296" t="s">
        <v>710</v>
      </c>
      <c r="B180" s="296" t="str">
        <f>'Statement of Financial Position'!$B$15</f>
        <v>Yes</v>
      </c>
      <c r="C180" s="168" t="str">
        <f>P180&amp;") Inventories"</f>
        <v>g) Inventories</v>
      </c>
      <c r="D180" s="30"/>
      <c r="E180" s="68" t="s">
        <v>711</v>
      </c>
      <c r="F180" s="321" t="str">
        <f>'Guidance - Specific Disclosures'!A58</f>
        <v>[S19]</v>
      </c>
      <c r="P180" s="296" t="str">
        <f>IF(B180="Yes",CHAR(CODE(P174)+1),P174)</f>
        <v>g</v>
      </c>
    </row>
    <row r="181" spans="1:16" ht="12.75" customHeight="1" x14ac:dyDescent="0.3">
      <c r="A181" s="296" t="s">
        <v>712</v>
      </c>
      <c r="B181" s="296" t="str">
        <f>$B$180</f>
        <v>Yes</v>
      </c>
      <c r="C181" s="1671" t="s">
        <v>713</v>
      </c>
      <c r="D181" s="1671"/>
      <c r="E181" s="67"/>
      <c r="F181" s="170"/>
    </row>
    <row r="182" spans="1:16" ht="12.75" customHeight="1" x14ac:dyDescent="0.3">
      <c r="A182" s="296" t="s">
        <v>714</v>
      </c>
      <c r="B182" s="296" t="str">
        <f t="shared" ref="B182:B186" si="2">$B$180</f>
        <v>Yes</v>
      </c>
      <c r="C182" s="1671"/>
      <c r="D182" s="1671"/>
      <c r="E182" s="67"/>
      <c r="F182" s="170"/>
    </row>
    <row r="183" spans="1:16" x14ac:dyDescent="0.3">
      <c r="A183" s="296" t="s">
        <v>715</v>
      </c>
      <c r="B183" s="296" t="str">
        <f t="shared" si="2"/>
        <v>Yes</v>
      </c>
      <c r="C183" s="1671"/>
      <c r="D183" s="1671"/>
      <c r="E183" s="67"/>
    </row>
    <row r="184" spans="1:16" ht="12.75" customHeight="1" x14ac:dyDescent="0.3">
      <c r="A184" s="296" t="s">
        <v>716</v>
      </c>
      <c r="B184" s="296" t="str">
        <f t="shared" si="2"/>
        <v>Yes</v>
      </c>
      <c r="C184" s="1671"/>
      <c r="D184" s="1671"/>
      <c r="E184" s="67"/>
      <c r="F184" s="170"/>
    </row>
    <row r="185" spans="1:16" x14ac:dyDescent="0.3">
      <c r="B185" s="296" t="str">
        <f t="shared" si="2"/>
        <v>Yes</v>
      </c>
      <c r="C185" s="1671"/>
      <c r="D185" s="1671"/>
      <c r="E185" s="67"/>
      <c r="F185" s="170"/>
    </row>
    <row r="186" spans="1:16" x14ac:dyDescent="0.3">
      <c r="B186" s="296" t="str">
        <f t="shared" si="2"/>
        <v>Yes</v>
      </c>
      <c r="C186" s="1671"/>
      <c r="D186" s="1671"/>
      <c r="E186" s="67"/>
      <c r="F186" s="170"/>
    </row>
    <row r="187" spans="1:16" x14ac:dyDescent="0.25">
      <c r="A187" s="296" t="s">
        <v>717</v>
      </c>
      <c r="B187" s="730" t="str">
        <f>IF(OR('Statement of Financial Position'!$B$16="Yes",'Statement of Financial Position'!$B$37="Yes"),"Yes","No")</f>
        <v>Yes</v>
      </c>
      <c r="C187" s="168" t="str">
        <f>P187&amp;") Investments"</f>
        <v>h) Investments</v>
      </c>
      <c r="D187" s="30"/>
      <c r="E187" s="68" t="s">
        <v>718</v>
      </c>
      <c r="F187" s="1290" t="str">
        <f>'Guidance - Specific Disclosures'!A61</f>
        <v>[S20]</v>
      </c>
      <c r="P187" s="296" t="str">
        <f>IF(B187="Yes",CHAR(CODE(P180)+1),P180)</f>
        <v>h</v>
      </c>
    </row>
    <row r="188" spans="1:16" x14ac:dyDescent="0.25">
      <c r="A188" s="296" t="s">
        <v>705</v>
      </c>
      <c r="B188" s="296" t="str">
        <f t="shared" ref="B188:B198" si="3">$B$187</f>
        <v>Yes</v>
      </c>
      <c r="C188" s="1492" t="s">
        <v>719</v>
      </c>
      <c r="D188" s="1492"/>
      <c r="E188" s="68"/>
      <c r="F188" s="170"/>
    </row>
    <row r="189" spans="1:16" x14ac:dyDescent="0.25">
      <c r="A189" s="296" t="s">
        <v>720</v>
      </c>
      <c r="B189" s="296" t="str">
        <f t="shared" si="3"/>
        <v>Yes</v>
      </c>
      <c r="C189" s="1492"/>
      <c r="D189" s="1492"/>
      <c r="E189" s="68"/>
      <c r="F189" s="170"/>
    </row>
    <row r="190" spans="1:16" ht="12.75" customHeight="1" x14ac:dyDescent="0.25">
      <c r="B190" s="296" t="str">
        <f t="shared" si="3"/>
        <v>Yes</v>
      </c>
      <c r="C190" s="1492"/>
      <c r="D190" s="1492"/>
      <c r="E190" s="68"/>
    </row>
    <row r="191" spans="1:16" ht="12.75" customHeight="1" x14ac:dyDescent="0.3">
      <c r="A191" s="296" t="s">
        <v>721</v>
      </c>
      <c r="B191" s="296" t="str">
        <f t="shared" si="3"/>
        <v>Yes</v>
      </c>
      <c r="C191" s="1492" t="s">
        <v>722</v>
      </c>
      <c r="D191" s="1492"/>
      <c r="E191" s="67"/>
      <c r="F191" s="206"/>
    </row>
    <row r="192" spans="1:16" ht="12.75" customHeight="1" x14ac:dyDescent="0.3">
      <c r="A192" s="296" t="s">
        <v>723</v>
      </c>
      <c r="B192" s="296" t="str">
        <f t="shared" si="3"/>
        <v>Yes</v>
      </c>
      <c r="C192" s="1492"/>
      <c r="D192" s="1492"/>
      <c r="E192" s="67"/>
      <c r="F192" s="206"/>
    </row>
    <row r="193" spans="1:16" ht="12.75" customHeight="1" x14ac:dyDescent="0.3">
      <c r="A193" s="296" t="s">
        <v>724</v>
      </c>
      <c r="B193" s="296" t="str">
        <f t="shared" si="3"/>
        <v>Yes</v>
      </c>
      <c r="C193" s="1492"/>
      <c r="D193" s="1492"/>
      <c r="E193" s="67"/>
      <c r="F193" s="206"/>
    </row>
    <row r="194" spans="1:16" ht="12.75" customHeight="1" x14ac:dyDescent="0.3">
      <c r="B194" s="296" t="str">
        <f t="shared" si="3"/>
        <v>Yes</v>
      </c>
      <c r="C194" s="1492"/>
      <c r="D194" s="1492"/>
      <c r="E194" s="67"/>
      <c r="F194" s="206"/>
    </row>
    <row r="195" spans="1:16" ht="28.5" customHeight="1" x14ac:dyDescent="0.3">
      <c r="B195" s="296" t="str">
        <f t="shared" si="3"/>
        <v>Yes</v>
      </c>
      <c r="C195" s="1492"/>
      <c r="D195" s="1492"/>
      <c r="E195" s="67"/>
      <c r="F195" s="206"/>
    </row>
    <row r="196" spans="1:16" x14ac:dyDescent="0.3">
      <c r="B196" s="296" t="str">
        <f t="shared" si="3"/>
        <v>Yes</v>
      </c>
      <c r="C196" s="1671" t="s">
        <v>725</v>
      </c>
      <c r="D196" s="1671"/>
      <c r="E196" s="67"/>
      <c r="F196" s="206"/>
    </row>
    <row r="197" spans="1:16" x14ac:dyDescent="0.3">
      <c r="B197" s="296" t="str">
        <f t="shared" si="3"/>
        <v>Yes</v>
      </c>
      <c r="C197" s="1671"/>
      <c r="D197" s="1671"/>
      <c r="E197" s="67"/>
      <c r="F197" s="206"/>
    </row>
    <row r="198" spans="1:16" x14ac:dyDescent="0.3">
      <c r="B198" s="296" t="str">
        <f t="shared" si="3"/>
        <v>Yes</v>
      </c>
      <c r="C198" s="1671"/>
      <c r="D198" s="1671"/>
      <c r="E198" s="67"/>
      <c r="F198" s="206"/>
    </row>
    <row r="199" spans="1:16" ht="12.75" customHeight="1" x14ac:dyDescent="0.25">
      <c r="A199" s="296" t="s">
        <v>726</v>
      </c>
      <c r="B199" s="296" t="s">
        <v>288</v>
      </c>
      <c r="C199" s="168" t="str">
        <f>P199&amp;") Property, Plant and Equipment"</f>
        <v>i) Property, Plant and Equipment</v>
      </c>
      <c r="D199" s="30"/>
      <c r="E199" s="68" t="s">
        <v>637</v>
      </c>
      <c r="F199" s="322" t="str">
        <f>'Guidance - Specific Disclosures'!A64</f>
        <v>[S21]</v>
      </c>
      <c r="P199" s="296" t="str">
        <f>IF(B199="Yes",CHAR(CODE(P187)+1),P187)</f>
        <v>i</v>
      </c>
    </row>
    <row r="200" spans="1:16" ht="12.75" customHeight="1" x14ac:dyDescent="0.3">
      <c r="B200" s="296" t="s">
        <v>288</v>
      </c>
      <c r="C200" s="1492" t="s">
        <v>727</v>
      </c>
      <c r="D200" s="1492"/>
      <c r="E200" s="67"/>
      <c r="F200" s="206"/>
    </row>
    <row r="201" spans="1:16" ht="12.75" customHeight="1" x14ac:dyDescent="0.3">
      <c r="B201" s="296" t="s">
        <v>288</v>
      </c>
      <c r="C201" s="1492"/>
      <c r="D201" s="1492"/>
      <c r="E201" s="67"/>
      <c r="F201" s="206"/>
    </row>
    <row r="202" spans="1:16" x14ac:dyDescent="0.3">
      <c r="B202" s="296" t="s">
        <v>288</v>
      </c>
      <c r="C202" s="1492"/>
      <c r="D202" s="1492"/>
      <c r="E202" s="67"/>
    </row>
    <row r="203" spans="1:16" x14ac:dyDescent="0.3">
      <c r="B203" s="296" t="s">
        <v>288</v>
      </c>
      <c r="C203" s="1492" t="s">
        <v>728</v>
      </c>
      <c r="D203" s="1492"/>
      <c r="E203" s="67"/>
    </row>
    <row r="204" spans="1:16" x14ac:dyDescent="0.3">
      <c r="B204" s="296" t="s">
        <v>288</v>
      </c>
      <c r="C204" s="1492"/>
      <c r="D204" s="1492"/>
      <c r="E204" s="67"/>
    </row>
    <row r="205" spans="1:16" x14ac:dyDescent="0.3">
      <c r="B205" s="296" t="s">
        <v>288</v>
      </c>
      <c r="C205" s="841"/>
      <c r="D205" s="841"/>
      <c r="E205" s="67"/>
    </row>
    <row r="206" spans="1:16" x14ac:dyDescent="0.3">
      <c r="A206" s="296" t="s">
        <v>729</v>
      </c>
      <c r="B206" s="296" t="s">
        <v>288</v>
      </c>
      <c r="C206" s="1492" t="s">
        <v>730</v>
      </c>
      <c r="D206" s="1492"/>
      <c r="E206" s="67"/>
      <c r="F206" s="8"/>
    </row>
    <row r="207" spans="1:16" ht="12.75" customHeight="1" x14ac:dyDescent="0.3">
      <c r="A207" s="296" t="s">
        <v>731</v>
      </c>
      <c r="B207" s="296" t="s">
        <v>288</v>
      </c>
      <c r="C207" s="1492"/>
      <c r="D207" s="1492"/>
      <c r="E207" s="67"/>
      <c r="F207" s="296"/>
    </row>
    <row r="208" spans="1:16" ht="12.75" customHeight="1" x14ac:dyDescent="0.3">
      <c r="B208" s="296" t="s">
        <v>288</v>
      </c>
      <c r="C208" s="1492"/>
      <c r="D208" s="1492"/>
      <c r="E208" s="67"/>
      <c r="F208" s="296"/>
    </row>
    <row r="209" spans="1:6" x14ac:dyDescent="0.3">
      <c r="B209" s="296" t="s">
        <v>288</v>
      </c>
      <c r="C209" s="1492"/>
      <c r="D209" s="1492"/>
      <c r="E209" s="67"/>
      <c r="F209" s="170"/>
    </row>
    <row r="210" spans="1:6" x14ac:dyDescent="0.3">
      <c r="C210" s="841"/>
      <c r="D210" s="841"/>
      <c r="E210" s="67"/>
      <c r="F210" s="170"/>
    </row>
    <row r="211" spans="1:6" x14ac:dyDescent="0.3">
      <c r="A211" s="296" t="s">
        <v>732</v>
      </c>
      <c r="B211" s="296" t="s">
        <v>288</v>
      </c>
      <c r="C211" s="1671" t="s">
        <v>733</v>
      </c>
      <c r="D211" s="1671"/>
      <c r="F211" s="366"/>
    </row>
    <row r="212" spans="1:6" x14ac:dyDescent="0.3">
      <c r="B212" s="296" t="s">
        <v>288</v>
      </c>
      <c r="C212" s="1671"/>
      <c r="D212" s="1671"/>
      <c r="E212" s="67"/>
      <c r="F212" s="5"/>
    </row>
    <row r="213" spans="1:6" x14ac:dyDescent="0.3">
      <c r="B213" s="296" t="s">
        <v>288</v>
      </c>
      <c r="C213" s="1671"/>
      <c r="D213" s="1671"/>
      <c r="E213" s="67"/>
      <c r="F213" s="5"/>
    </row>
    <row r="214" spans="1:6" x14ac:dyDescent="0.3">
      <c r="B214" s="296" t="s">
        <v>288</v>
      </c>
      <c r="C214" s="1671"/>
      <c r="D214" s="1671"/>
      <c r="E214" s="67"/>
      <c r="F214" s="5"/>
    </row>
    <row r="215" spans="1:6" ht="12.75" customHeight="1" x14ac:dyDescent="0.3">
      <c r="B215" s="296" t="s">
        <v>626</v>
      </c>
      <c r="C215" s="1674" t="s">
        <v>734</v>
      </c>
      <c r="D215" s="1674"/>
      <c r="E215" s="67"/>
      <c r="F215" s="5"/>
    </row>
    <row r="216" spans="1:6" ht="12.75" customHeight="1" x14ac:dyDescent="0.3">
      <c r="B216" s="296" t="s">
        <v>626</v>
      </c>
      <c r="C216" s="1674"/>
      <c r="D216" s="1674"/>
      <c r="E216" s="67"/>
      <c r="F216" s="5"/>
    </row>
    <row r="217" spans="1:6" x14ac:dyDescent="0.25">
      <c r="B217" s="296" t="str">
        <f>$B$165</f>
        <v>Yes</v>
      </c>
      <c r="C217" s="924" t="s">
        <v>735</v>
      </c>
      <c r="D217" s="30"/>
      <c r="E217" s="68" t="s">
        <v>736</v>
      </c>
      <c r="F217" s="5"/>
    </row>
    <row r="218" spans="1:6" ht="12.75" customHeight="1" x14ac:dyDescent="0.3">
      <c r="A218" s="296" t="s">
        <v>737</v>
      </c>
      <c r="B218" s="296" t="str">
        <f t="shared" ref="B218:B225" si="4">$B$165</f>
        <v>Yes</v>
      </c>
      <c r="C218" s="1492" t="s">
        <v>738</v>
      </c>
      <c r="D218" s="1492"/>
      <c r="E218" s="67"/>
      <c r="F218" s="5"/>
    </row>
    <row r="219" spans="1:6" x14ac:dyDescent="0.3">
      <c r="A219" s="296" t="s">
        <v>739</v>
      </c>
      <c r="B219" s="296" t="str">
        <f t="shared" si="4"/>
        <v>Yes</v>
      </c>
      <c r="C219" s="1492"/>
      <c r="D219" s="1492"/>
      <c r="E219" s="67"/>
      <c r="F219" s="5"/>
    </row>
    <row r="220" spans="1:6" x14ac:dyDescent="0.3">
      <c r="A220" s="296" t="s">
        <v>701</v>
      </c>
      <c r="B220" s="296" t="str">
        <f t="shared" si="4"/>
        <v>Yes</v>
      </c>
      <c r="C220" s="1492"/>
      <c r="D220" s="1492"/>
      <c r="F220" s="5"/>
    </row>
    <row r="221" spans="1:6" ht="12.75" customHeight="1" x14ac:dyDescent="0.3">
      <c r="B221" s="296" t="str">
        <f t="shared" si="4"/>
        <v>Yes</v>
      </c>
      <c r="C221" s="1492"/>
      <c r="D221" s="1492"/>
      <c r="E221" s="67"/>
      <c r="F221" s="170"/>
    </row>
    <row r="222" spans="1:6" ht="12.75" customHeight="1" x14ac:dyDescent="0.3">
      <c r="A222" s="296" t="s">
        <v>740</v>
      </c>
      <c r="B222" s="296" t="str">
        <f t="shared" si="4"/>
        <v>Yes</v>
      </c>
      <c r="C222" s="1492"/>
      <c r="D222" s="1492"/>
      <c r="E222" s="67"/>
      <c r="F222" s="170"/>
    </row>
    <row r="223" spans="1:6" ht="12.75" customHeight="1" x14ac:dyDescent="0.3">
      <c r="B223" s="296" t="str">
        <f t="shared" si="4"/>
        <v>Yes</v>
      </c>
      <c r="C223" s="1492"/>
      <c r="D223" s="1492"/>
      <c r="E223" s="67"/>
      <c r="F223" s="170"/>
    </row>
    <row r="224" spans="1:6" ht="16.399999999999999" customHeight="1" x14ac:dyDescent="0.3">
      <c r="B224" s="296" t="str">
        <f t="shared" si="4"/>
        <v>Yes</v>
      </c>
      <c r="C224" s="1492"/>
      <c r="D224" s="1492"/>
      <c r="E224" s="67"/>
      <c r="F224" s="170"/>
    </row>
    <row r="225" spans="1:6" x14ac:dyDescent="0.3">
      <c r="B225" s="296" t="str">
        <f t="shared" si="4"/>
        <v>Yes</v>
      </c>
      <c r="C225" s="841"/>
      <c r="D225" s="841"/>
      <c r="E225" s="67"/>
      <c r="F225" s="170"/>
    </row>
    <row r="226" spans="1:6" x14ac:dyDescent="0.25">
      <c r="A226" s="296" t="s">
        <v>741</v>
      </c>
      <c r="B226" s="296" t="s">
        <v>288</v>
      </c>
      <c r="C226" s="924" t="s">
        <v>742</v>
      </c>
      <c r="D226" s="30"/>
      <c r="E226" s="68" t="s">
        <v>637</v>
      </c>
      <c r="F226" s="323" t="str">
        <f>'Guidance - Specific Disclosures'!A67</f>
        <v>[S22]</v>
      </c>
    </row>
    <row r="227" spans="1:6" x14ac:dyDescent="0.3">
      <c r="B227" s="296" t="s">
        <v>288</v>
      </c>
      <c r="C227" s="1492" t="s">
        <v>743</v>
      </c>
      <c r="D227" s="1492"/>
      <c r="E227" s="67"/>
      <c r="F227" s="170"/>
    </row>
    <row r="228" spans="1:6" x14ac:dyDescent="0.3">
      <c r="B228" s="296" t="s">
        <v>288</v>
      </c>
      <c r="C228" s="1492"/>
      <c r="D228" s="1492"/>
      <c r="E228" s="67"/>
      <c r="F228" s="170"/>
    </row>
    <row r="229" spans="1:6" ht="12.75" customHeight="1" x14ac:dyDescent="0.3">
      <c r="B229" s="296" t="s">
        <v>288</v>
      </c>
      <c r="C229" s="1492"/>
      <c r="D229" s="1492"/>
      <c r="E229" s="67"/>
    </row>
    <row r="230" spans="1:6" ht="12.75" customHeight="1" x14ac:dyDescent="0.3">
      <c r="B230" s="296" t="s">
        <v>288</v>
      </c>
      <c r="C230" s="1492"/>
      <c r="D230" s="1492"/>
      <c r="E230" s="67"/>
      <c r="F230" s="170"/>
    </row>
    <row r="231" spans="1:6" x14ac:dyDescent="0.3">
      <c r="B231" s="296" t="s">
        <v>288</v>
      </c>
      <c r="C231" s="100" t="s">
        <v>744</v>
      </c>
      <c r="D231" s="30"/>
      <c r="E231" s="67"/>
      <c r="F231" s="170"/>
    </row>
    <row r="232" spans="1:6" x14ac:dyDescent="0.3">
      <c r="B232" s="296" t="s">
        <v>288</v>
      </c>
      <c r="C232" s="1222" t="s">
        <v>745</v>
      </c>
      <c r="D232" s="1224"/>
      <c r="E232" s="67"/>
      <c r="F232" s="5"/>
    </row>
    <row r="233" spans="1:6" x14ac:dyDescent="0.3">
      <c r="B233" s="296" t="s">
        <v>288</v>
      </c>
      <c r="C233" s="1222" t="s">
        <v>746</v>
      </c>
      <c r="D233" s="1224"/>
      <c r="E233" s="67"/>
      <c r="F233" s="5"/>
    </row>
    <row r="234" spans="1:6" ht="12.75" customHeight="1" x14ac:dyDescent="0.3">
      <c r="B234" s="296" t="s">
        <v>288</v>
      </c>
      <c r="C234" s="1223" t="s">
        <v>747</v>
      </c>
      <c r="D234" s="1224"/>
      <c r="E234" s="67"/>
      <c r="F234" s="5"/>
    </row>
    <row r="235" spans="1:6" ht="12.75" customHeight="1" x14ac:dyDescent="0.3">
      <c r="B235" s="296" t="s">
        <v>288</v>
      </c>
      <c r="C235" s="1223" t="s">
        <v>748</v>
      </c>
      <c r="D235" s="1224"/>
      <c r="E235" s="67"/>
      <c r="F235" s="5"/>
    </row>
    <row r="236" spans="1:6" ht="12.75" customHeight="1" x14ac:dyDescent="0.3">
      <c r="B236" s="296" t="s">
        <v>288</v>
      </c>
      <c r="C236" s="1223" t="s">
        <v>749</v>
      </c>
      <c r="D236" s="1224"/>
      <c r="E236" s="67"/>
      <c r="F236" s="5"/>
    </row>
    <row r="237" spans="1:6" x14ac:dyDescent="0.3">
      <c r="B237" s="296" t="s">
        <v>288</v>
      </c>
      <c r="C237" s="1223" t="s">
        <v>750</v>
      </c>
      <c r="D237" s="1224"/>
      <c r="E237" s="67"/>
      <c r="F237" s="170"/>
    </row>
    <row r="238" spans="1:6" x14ac:dyDescent="0.3">
      <c r="B238" s="296" t="s">
        <v>288</v>
      </c>
      <c r="C238" s="1222" t="s">
        <v>751</v>
      </c>
      <c r="D238" s="1224"/>
      <c r="E238" s="67"/>
      <c r="F238" s="170"/>
    </row>
    <row r="239" spans="1:6" x14ac:dyDescent="0.3">
      <c r="B239" s="296" t="s">
        <v>288</v>
      </c>
      <c r="C239" s="1223" t="s">
        <v>752</v>
      </c>
      <c r="D239" s="1224"/>
      <c r="E239" s="67"/>
      <c r="F239" s="170"/>
    </row>
    <row r="240" spans="1:6" x14ac:dyDescent="0.3">
      <c r="B240" s="296" t="s">
        <v>288</v>
      </c>
      <c r="C240" s="1223" t="s">
        <v>753</v>
      </c>
      <c r="D240" s="1224"/>
      <c r="E240" s="67"/>
      <c r="F240" s="170"/>
    </row>
    <row r="241" spans="1:16" x14ac:dyDescent="0.3">
      <c r="B241" s="296" t="s">
        <v>288</v>
      </c>
      <c r="C241" s="100"/>
      <c r="D241" s="30"/>
      <c r="E241" s="67"/>
      <c r="F241" s="170"/>
    </row>
    <row r="242" spans="1:16" x14ac:dyDescent="0.3">
      <c r="A242" s="296" t="s">
        <v>754</v>
      </c>
      <c r="B242" s="296" t="s">
        <v>288</v>
      </c>
      <c r="C242" s="928" t="str">
        <f>P242&amp;") Impairment of property, plant, and equipment"</f>
        <v>j) Impairment of property, plant, and equipment</v>
      </c>
      <c r="D242" s="30"/>
      <c r="E242" s="67"/>
      <c r="F242" s="5"/>
      <c r="P242" s="296" t="str">
        <f>IF(B242="Yes",CHAR(CODE(P199)+1),P199)</f>
        <v>j</v>
      </c>
    </row>
    <row r="243" spans="1:16" ht="12.75" customHeight="1" x14ac:dyDescent="0.3">
      <c r="B243" s="296" t="str">
        <f t="shared" ref="B243:B267" si="5">$B$242</f>
        <v>Yes</v>
      </c>
      <c r="C243" s="1492" t="s">
        <v>755</v>
      </c>
      <c r="D243" s="1492"/>
      <c r="E243" s="67"/>
      <c r="F243" s="5"/>
    </row>
    <row r="244" spans="1:16" ht="12.75" customHeight="1" x14ac:dyDescent="0.3">
      <c r="B244" s="296" t="str">
        <f t="shared" si="5"/>
        <v>Yes</v>
      </c>
      <c r="C244" s="1492"/>
      <c r="D244" s="1492"/>
      <c r="E244" s="67"/>
      <c r="F244" s="170"/>
    </row>
    <row r="245" spans="1:16" ht="12.75" customHeight="1" x14ac:dyDescent="0.3">
      <c r="B245" s="296" t="str">
        <f t="shared" si="5"/>
        <v>Yes</v>
      </c>
      <c r="C245" s="1492"/>
      <c r="D245" s="1492"/>
      <c r="E245" s="67"/>
      <c r="F245" s="170"/>
    </row>
    <row r="246" spans="1:16" ht="12.75" customHeight="1" x14ac:dyDescent="0.3">
      <c r="B246" s="296" t="str">
        <f t="shared" si="5"/>
        <v>Yes</v>
      </c>
      <c r="C246" s="1492"/>
      <c r="D246" s="1492"/>
      <c r="E246" s="67"/>
      <c r="F246" s="170"/>
    </row>
    <row r="247" spans="1:16" ht="12.75" customHeight="1" x14ac:dyDescent="0.3">
      <c r="A247" s="296" t="s">
        <v>756</v>
      </c>
      <c r="B247" s="296" t="str">
        <f t="shared" si="5"/>
        <v>Yes</v>
      </c>
      <c r="C247" s="1492"/>
      <c r="D247" s="1492"/>
      <c r="E247" s="67"/>
      <c r="F247" s="170"/>
    </row>
    <row r="248" spans="1:16" ht="12.75" customHeight="1" x14ac:dyDescent="0.3">
      <c r="A248" s="296" t="s">
        <v>757</v>
      </c>
      <c r="B248" s="296" t="str">
        <f t="shared" si="5"/>
        <v>Yes</v>
      </c>
      <c r="C248" s="1492"/>
      <c r="D248" s="1492"/>
      <c r="E248" s="67"/>
      <c r="F248" s="170"/>
    </row>
    <row r="249" spans="1:16" ht="12.75" customHeight="1" x14ac:dyDescent="0.3">
      <c r="B249" s="296" t="str">
        <f t="shared" si="5"/>
        <v>Yes</v>
      </c>
      <c r="C249" s="1492"/>
      <c r="D249" s="1492"/>
      <c r="E249" s="67"/>
      <c r="F249" s="170"/>
    </row>
    <row r="250" spans="1:16" ht="12.75" customHeight="1" x14ac:dyDescent="0.3">
      <c r="B250" s="296" t="str">
        <f t="shared" si="5"/>
        <v>Yes</v>
      </c>
      <c r="C250" s="1492"/>
      <c r="D250" s="1492"/>
      <c r="E250" s="67"/>
      <c r="F250" s="170"/>
    </row>
    <row r="251" spans="1:16" ht="12.75" customHeight="1" x14ac:dyDescent="0.3">
      <c r="B251" s="296" t="str">
        <f t="shared" si="5"/>
        <v>Yes</v>
      </c>
      <c r="C251" s="1492"/>
      <c r="D251" s="1492"/>
      <c r="E251" s="67"/>
      <c r="F251" s="170"/>
    </row>
    <row r="252" spans="1:16" ht="12.75" customHeight="1" x14ac:dyDescent="0.3">
      <c r="B252" s="296" t="str">
        <f t="shared" si="5"/>
        <v>Yes</v>
      </c>
      <c r="C252" s="1492"/>
      <c r="D252" s="1492"/>
      <c r="E252" s="67"/>
      <c r="F252" s="170"/>
    </row>
    <row r="253" spans="1:16" ht="12.75" customHeight="1" x14ac:dyDescent="0.3">
      <c r="A253" s="296" t="s">
        <v>758</v>
      </c>
      <c r="B253" s="296" t="str">
        <f t="shared" si="5"/>
        <v>Yes</v>
      </c>
      <c r="C253" s="1492"/>
      <c r="D253" s="1492"/>
      <c r="E253" s="67"/>
      <c r="F253" s="170"/>
    </row>
    <row r="254" spans="1:16" ht="12.75" customHeight="1" x14ac:dyDescent="0.3">
      <c r="B254" s="296" t="str">
        <f t="shared" si="5"/>
        <v>Yes</v>
      </c>
      <c r="C254" s="1492"/>
      <c r="D254" s="1492"/>
      <c r="E254" s="67"/>
      <c r="F254" s="170"/>
    </row>
    <row r="255" spans="1:16" ht="12.75" customHeight="1" x14ac:dyDescent="0.3">
      <c r="B255" s="296" t="str">
        <f t="shared" si="5"/>
        <v>Yes</v>
      </c>
      <c r="C255" s="1492"/>
      <c r="D255" s="1492"/>
      <c r="E255" s="67"/>
      <c r="F255" s="170"/>
    </row>
    <row r="256" spans="1:16" ht="12.75" customHeight="1" x14ac:dyDescent="0.3">
      <c r="B256" s="296" t="str">
        <f t="shared" si="5"/>
        <v>Yes</v>
      </c>
      <c r="C256" s="1492"/>
      <c r="D256" s="1492"/>
      <c r="E256" s="67"/>
      <c r="F256" s="170"/>
    </row>
    <row r="257" spans="1:16" ht="12.75" customHeight="1" x14ac:dyDescent="0.3">
      <c r="A257" s="296" t="s">
        <v>759</v>
      </c>
      <c r="B257" s="296" t="str">
        <f t="shared" si="5"/>
        <v>Yes</v>
      </c>
      <c r="C257" s="1492"/>
      <c r="D257" s="1492"/>
      <c r="E257" s="67"/>
      <c r="F257" s="170"/>
    </row>
    <row r="258" spans="1:16" ht="12.75" customHeight="1" x14ac:dyDescent="0.3">
      <c r="B258" s="296" t="str">
        <f t="shared" si="5"/>
        <v>Yes</v>
      </c>
      <c r="C258" s="1492"/>
      <c r="D258" s="1492"/>
      <c r="E258" s="67" t="s">
        <v>760</v>
      </c>
      <c r="F258" s="170"/>
    </row>
    <row r="259" spans="1:16" ht="12.75" customHeight="1" x14ac:dyDescent="0.3">
      <c r="B259" s="296" t="str">
        <f t="shared" si="5"/>
        <v>Yes</v>
      </c>
      <c r="C259" s="1492"/>
      <c r="D259" s="1492"/>
      <c r="E259" s="67"/>
      <c r="F259" s="170"/>
    </row>
    <row r="260" spans="1:16" ht="12.75" customHeight="1" x14ac:dyDescent="0.3">
      <c r="B260" s="296" t="str">
        <f t="shared" si="5"/>
        <v>Yes</v>
      </c>
      <c r="C260" s="1492"/>
      <c r="D260" s="1492"/>
      <c r="E260" s="67"/>
      <c r="F260" s="170"/>
    </row>
    <row r="261" spans="1:16" ht="12.75" customHeight="1" x14ac:dyDescent="0.3">
      <c r="A261" s="296" t="s">
        <v>761</v>
      </c>
      <c r="B261" s="296" t="str">
        <f t="shared" si="5"/>
        <v>Yes</v>
      </c>
      <c r="C261" s="1492"/>
      <c r="D261" s="1492"/>
      <c r="E261" s="67"/>
      <c r="F261" s="170"/>
    </row>
    <row r="262" spans="1:16" ht="12.75" customHeight="1" x14ac:dyDescent="0.3">
      <c r="B262" s="296" t="str">
        <f t="shared" si="5"/>
        <v>Yes</v>
      </c>
      <c r="C262" s="1492"/>
      <c r="D262" s="1492"/>
      <c r="E262" s="67"/>
      <c r="F262" s="170"/>
    </row>
    <row r="263" spans="1:16" ht="12.75" customHeight="1" x14ac:dyDescent="0.3">
      <c r="B263" s="296" t="str">
        <f t="shared" si="5"/>
        <v>Yes</v>
      </c>
      <c r="C263" s="1492"/>
      <c r="D263" s="1492"/>
      <c r="E263" s="67"/>
      <c r="F263" s="170"/>
    </row>
    <row r="264" spans="1:16" ht="12.75" customHeight="1" x14ac:dyDescent="0.3">
      <c r="A264" s="296" t="s">
        <v>762</v>
      </c>
      <c r="B264" s="296" t="str">
        <f t="shared" si="5"/>
        <v>Yes</v>
      </c>
      <c r="C264" s="1492"/>
      <c r="D264" s="1492"/>
      <c r="E264" s="67"/>
      <c r="F264" s="170"/>
    </row>
    <row r="265" spans="1:16" ht="12.75" customHeight="1" x14ac:dyDescent="0.3">
      <c r="B265" s="296" t="str">
        <f t="shared" si="5"/>
        <v>Yes</v>
      </c>
      <c r="C265" s="1492"/>
      <c r="D265" s="1492"/>
      <c r="E265" s="67"/>
      <c r="F265" s="170"/>
    </row>
    <row r="266" spans="1:16" ht="12.75" customHeight="1" x14ac:dyDescent="0.3">
      <c r="B266" s="296" t="str">
        <f t="shared" si="5"/>
        <v>Yes</v>
      </c>
      <c r="C266" s="1492"/>
      <c r="D266" s="1492"/>
      <c r="E266" s="67"/>
      <c r="F266" s="170"/>
    </row>
    <row r="267" spans="1:16" s="101" customFormat="1" ht="12.75" customHeight="1" x14ac:dyDescent="0.3">
      <c r="B267" s="101" t="str">
        <f t="shared" si="5"/>
        <v>Yes</v>
      </c>
      <c r="C267" s="162"/>
      <c r="D267" s="162"/>
      <c r="E267" s="117"/>
      <c r="F267" s="642"/>
    </row>
    <row r="268" spans="1:16" ht="12.75" customHeight="1" x14ac:dyDescent="0.25">
      <c r="A268" s="296" t="s">
        <v>717</v>
      </c>
      <c r="B268" s="296" t="s">
        <v>288</v>
      </c>
      <c r="C268" s="168" t="str">
        <f>P268&amp;") Accounts Payable"</f>
        <v>k) Accounts Payable</v>
      </c>
      <c r="D268" s="30"/>
      <c r="E268" s="68" t="s">
        <v>447</v>
      </c>
      <c r="F268" s="170"/>
      <c r="P268" s="296" t="str">
        <f>IF(B268="Yes",CHAR(CODE(P242)+1),P242)</f>
        <v>k</v>
      </c>
    </row>
    <row r="269" spans="1:16" ht="12.75" customHeight="1" x14ac:dyDescent="0.3">
      <c r="A269" s="296" t="s">
        <v>705</v>
      </c>
      <c r="B269" s="296" t="s">
        <v>288</v>
      </c>
      <c r="C269" s="1672" t="s">
        <v>763</v>
      </c>
      <c r="D269" s="1672"/>
      <c r="E269" s="67"/>
      <c r="F269" s="170"/>
    </row>
    <row r="270" spans="1:16" ht="12.75" customHeight="1" x14ac:dyDescent="0.3">
      <c r="A270" s="296" t="s">
        <v>764</v>
      </c>
      <c r="B270" s="296" t="s">
        <v>288</v>
      </c>
      <c r="C270" s="1672"/>
      <c r="D270" s="1672"/>
      <c r="E270" s="67"/>
      <c r="F270" s="170"/>
    </row>
    <row r="271" spans="1:16" x14ac:dyDescent="0.3">
      <c r="B271" s="296" t="s">
        <v>288</v>
      </c>
      <c r="C271" s="1672"/>
      <c r="D271" s="1672"/>
      <c r="E271" s="67"/>
      <c r="F271" s="170"/>
    </row>
    <row r="272" spans="1:16" ht="12.75" customHeight="1" x14ac:dyDescent="0.3">
      <c r="B272" s="296" t="s">
        <v>288</v>
      </c>
      <c r="C272" s="1672"/>
      <c r="D272" s="1672"/>
      <c r="E272" s="67"/>
      <c r="F272" s="5"/>
    </row>
    <row r="273" spans="1:16" x14ac:dyDescent="0.25">
      <c r="A273" s="296" t="s">
        <v>765</v>
      </c>
      <c r="B273" s="296" t="s">
        <v>288</v>
      </c>
      <c r="C273" s="916" t="str">
        <f>P273&amp;") Employee Entitlements"</f>
        <v>l) Employee Entitlements</v>
      </c>
      <c r="D273" s="30"/>
      <c r="E273" s="69" t="s">
        <v>766</v>
      </c>
      <c r="F273" s="170"/>
      <c r="P273" s="296" t="str">
        <f>IF(B273="Yes",CHAR(CODE(P268)+1),P268)</f>
        <v>l</v>
      </c>
    </row>
    <row r="274" spans="1:16" x14ac:dyDescent="0.3">
      <c r="A274" s="296" t="s">
        <v>717</v>
      </c>
      <c r="B274" s="296" t="s">
        <v>288</v>
      </c>
      <c r="C274" s="884" t="s">
        <v>767</v>
      </c>
      <c r="D274" s="30"/>
      <c r="E274" s="67"/>
      <c r="F274" s="170"/>
    </row>
    <row r="275" spans="1:16" ht="12.75" customHeight="1" x14ac:dyDescent="0.3">
      <c r="A275" s="296" t="s">
        <v>768</v>
      </c>
      <c r="B275" s="296" t="s">
        <v>288</v>
      </c>
      <c r="C275" s="1492" t="s">
        <v>769</v>
      </c>
      <c r="D275" s="1492"/>
      <c r="E275" s="67"/>
      <c r="F275" s="170"/>
    </row>
    <row r="276" spans="1:16" x14ac:dyDescent="0.3">
      <c r="A276" s="296" t="s">
        <v>770</v>
      </c>
      <c r="B276" s="296" t="s">
        <v>288</v>
      </c>
      <c r="C276" s="1492"/>
      <c r="D276" s="1492"/>
      <c r="E276" s="67"/>
      <c r="F276" s="5"/>
    </row>
    <row r="277" spans="1:16" x14ac:dyDescent="0.3">
      <c r="B277" s="296" t="s">
        <v>288</v>
      </c>
      <c r="C277" s="1492"/>
      <c r="D277" s="1492"/>
      <c r="E277" s="67"/>
      <c r="F277" s="5"/>
    </row>
    <row r="278" spans="1:16" x14ac:dyDescent="0.3">
      <c r="C278" s="841"/>
      <c r="D278" s="841"/>
      <c r="E278" s="67"/>
      <c r="F278" s="5"/>
    </row>
    <row r="279" spans="1:16" x14ac:dyDescent="0.3">
      <c r="A279" s="296" t="s">
        <v>771</v>
      </c>
      <c r="B279" s="296" t="s">
        <v>288</v>
      </c>
      <c r="C279" s="884" t="s">
        <v>772</v>
      </c>
      <c r="D279" s="841"/>
      <c r="E279" s="67"/>
      <c r="F279" s="5"/>
    </row>
    <row r="280" spans="1:16" ht="12.75" customHeight="1" x14ac:dyDescent="0.3">
      <c r="B280" s="296" t="s">
        <v>288</v>
      </c>
      <c r="C280" s="1492" t="s">
        <v>773</v>
      </c>
      <c r="D280" s="1492"/>
      <c r="E280" s="67"/>
      <c r="F280" s="5"/>
    </row>
    <row r="281" spans="1:16" x14ac:dyDescent="0.3">
      <c r="C281" s="1492"/>
      <c r="D281" s="1492"/>
      <c r="E281" s="67"/>
      <c r="F281" s="5"/>
    </row>
    <row r="282" spans="1:16" x14ac:dyDescent="0.3">
      <c r="C282" s="1492"/>
      <c r="D282" s="1492"/>
      <c r="E282" s="67"/>
      <c r="F282" s="5"/>
    </row>
    <row r="283" spans="1:16" x14ac:dyDescent="0.3">
      <c r="C283" s="1492"/>
      <c r="D283" s="1492"/>
      <c r="E283" s="67"/>
      <c r="F283" s="5"/>
    </row>
    <row r="284" spans="1:16" x14ac:dyDescent="0.3">
      <c r="C284" s="1492"/>
      <c r="D284" s="1492"/>
      <c r="E284" s="67"/>
      <c r="F284" s="5"/>
    </row>
    <row r="285" spans="1:16" x14ac:dyDescent="0.3">
      <c r="C285" s="1492"/>
      <c r="D285" s="1492"/>
      <c r="E285" s="67"/>
      <c r="F285" s="5"/>
    </row>
    <row r="286" spans="1:16" x14ac:dyDescent="0.3">
      <c r="C286" s="1492"/>
      <c r="D286" s="1492"/>
      <c r="E286" s="67"/>
      <c r="F286" s="5"/>
    </row>
    <row r="287" spans="1:16" x14ac:dyDescent="0.3">
      <c r="B287" s="296" t="s">
        <v>288</v>
      </c>
      <c r="C287" s="1492"/>
      <c r="D287" s="1492"/>
      <c r="E287" s="67"/>
      <c r="F287" s="170"/>
    </row>
    <row r="288" spans="1:16" x14ac:dyDescent="0.3">
      <c r="C288" s="841"/>
      <c r="D288" s="841"/>
      <c r="E288" s="67"/>
      <c r="F288" s="170"/>
    </row>
    <row r="289" spans="1:16" x14ac:dyDescent="0.25">
      <c r="B289" s="296" t="str">
        <f>'Statement of Financial Position'!$B$25</f>
        <v>Yes</v>
      </c>
      <c r="C289" s="168" t="str">
        <f>P289&amp;") Revenue Received in Advance"</f>
        <v>m) Revenue Received in Advance</v>
      </c>
      <c r="D289" s="30"/>
      <c r="E289" s="68" t="s">
        <v>774</v>
      </c>
      <c r="F289" s="324" t="str">
        <f>'Guidance - Specific Disclosures'!A73</f>
        <v>[S24]</v>
      </c>
      <c r="P289" s="296" t="str">
        <f>IF(B289="Yes",CHAR(CODE(P273)+1),P273)</f>
        <v>m</v>
      </c>
    </row>
    <row r="290" spans="1:16" ht="12.75" customHeight="1" x14ac:dyDescent="0.3">
      <c r="B290" s="296" t="s">
        <v>288</v>
      </c>
      <c r="C290" s="1675" t="s">
        <v>775</v>
      </c>
      <c r="D290" s="1675"/>
      <c r="E290" s="67"/>
      <c r="F290" s="170"/>
    </row>
    <row r="291" spans="1:16" x14ac:dyDescent="0.3">
      <c r="B291" s="296" t="s">
        <v>288</v>
      </c>
      <c r="C291" s="1675"/>
      <c r="D291" s="1675"/>
      <c r="E291" s="67"/>
      <c r="F291" s="170"/>
    </row>
    <row r="292" spans="1:16" x14ac:dyDescent="0.3">
      <c r="A292" s="296" t="s">
        <v>695</v>
      </c>
      <c r="B292" s="296" t="s">
        <v>288</v>
      </c>
      <c r="C292" s="1675"/>
      <c r="D292" s="1675"/>
      <c r="E292" s="67"/>
    </row>
    <row r="293" spans="1:16" ht="12.75" customHeight="1" x14ac:dyDescent="0.3">
      <c r="B293" s="296" t="s">
        <v>288</v>
      </c>
      <c r="C293" s="1675"/>
      <c r="D293" s="1675"/>
      <c r="E293" s="67"/>
      <c r="F293" s="206"/>
    </row>
    <row r="294" spans="1:16" ht="12.75" customHeight="1" x14ac:dyDescent="0.3">
      <c r="B294" s="296" t="s">
        <v>288</v>
      </c>
      <c r="C294" s="1671" t="s">
        <v>776</v>
      </c>
      <c r="D294" s="1671"/>
      <c r="E294" s="580" t="s">
        <v>777</v>
      </c>
      <c r="F294" s="206"/>
    </row>
    <row r="295" spans="1:16" x14ac:dyDescent="0.3">
      <c r="B295" s="296" t="s">
        <v>288</v>
      </c>
      <c r="C295" s="1671"/>
      <c r="D295" s="1671"/>
      <c r="E295" s="67"/>
      <c r="F295" s="206"/>
    </row>
    <row r="296" spans="1:16" x14ac:dyDescent="0.3">
      <c r="B296" s="296" t="s">
        <v>288</v>
      </c>
      <c r="C296" s="1671"/>
      <c r="D296" s="1671"/>
      <c r="E296" s="67"/>
      <c r="F296" s="206"/>
    </row>
    <row r="297" spans="1:16" ht="12.75" customHeight="1" x14ac:dyDescent="0.25">
      <c r="B297" s="730" t="str">
        <f>IF(OR('Statement of Financial Position'!$B$28="Yes",'Statement of Financial Position'!$B$46="Yes"),"Yes","No")</f>
        <v>Yes</v>
      </c>
      <c r="C297" s="916" t="str">
        <f>P297&amp;") Funds Held in Trust "</f>
        <v xml:space="preserve">n) Funds Held in Trust </v>
      </c>
      <c r="D297" s="30"/>
      <c r="E297" s="71" t="s">
        <v>778</v>
      </c>
      <c r="F297" s="325" t="str">
        <f>'Guidance - Specific Disclosures'!A76</f>
        <v>[S25]</v>
      </c>
      <c r="P297" s="296" t="str">
        <f>IF(B297="Yes",CHAR(CODE(P289)+1),P289)</f>
        <v>n</v>
      </c>
    </row>
    <row r="298" spans="1:16" x14ac:dyDescent="0.3">
      <c r="B298" s="296" t="str">
        <f t="shared" ref="B298:B306" si="6">$B$297</f>
        <v>Yes</v>
      </c>
      <c r="C298" s="1492" t="s">
        <v>779</v>
      </c>
      <c r="D298" s="1492"/>
      <c r="E298" s="67"/>
      <c r="F298" s="206"/>
    </row>
    <row r="299" spans="1:16" x14ac:dyDescent="0.3">
      <c r="A299" s="296" t="s">
        <v>695</v>
      </c>
      <c r="B299" s="296" t="str">
        <f t="shared" si="6"/>
        <v>Yes</v>
      </c>
      <c r="C299" s="1492"/>
      <c r="D299" s="1492"/>
      <c r="E299" s="67"/>
      <c r="F299" s="206"/>
    </row>
    <row r="300" spans="1:16" x14ac:dyDescent="0.3">
      <c r="B300" s="296" t="str">
        <f t="shared" si="6"/>
        <v>Yes</v>
      </c>
      <c r="C300" s="1492"/>
      <c r="D300" s="1492"/>
      <c r="E300" s="67"/>
    </row>
    <row r="301" spans="1:16" ht="12.75" customHeight="1" x14ac:dyDescent="0.3">
      <c r="B301" s="296" t="str">
        <f t="shared" si="6"/>
        <v>Yes</v>
      </c>
      <c r="C301" s="1492" t="s">
        <v>780</v>
      </c>
      <c r="D301" s="1492"/>
      <c r="E301" s="580" t="s">
        <v>777</v>
      </c>
      <c r="F301" s="206"/>
    </row>
    <row r="302" spans="1:16" ht="12.75" customHeight="1" x14ac:dyDescent="0.3">
      <c r="B302" s="296" t="str">
        <f t="shared" si="6"/>
        <v>Yes</v>
      </c>
      <c r="C302" s="1492"/>
      <c r="D302" s="1492"/>
      <c r="E302" s="67"/>
      <c r="F302" s="206"/>
    </row>
    <row r="303" spans="1:16" ht="12.75" customHeight="1" x14ac:dyDescent="0.3">
      <c r="B303" s="296" t="str">
        <f t="shared" si="6"/>
        <v>Yes</v>
      </c>
      <c r="C303" s="841"/>
      <c r="D303" s="841"/>
      <c r="E303" s="67"/>
      <c r="F303" s="206"/>
    </row>
    <row r="304" spans="1:16" ht="12.75" customHeight="1" x14ac:dyDescent="0.25">
      <c r="B304" s="296" t="str">
        <f t="shared" si="6"/>
        <v>Yes</v>
      </c>
      <c r="C304" s="916" t="str">
        <f>P304&amp;") Funds held for Capital works"</f>
        <v>o) Funds held for Capital works</v>
      </c>
      <c r="D304" s="841"/>
      <c r="E304" s="68" t="s">
        <v>781</v>
      </c>
      <c r="F304" s="206"/>
      <c r="P304" s="296" t="str">
        <f>IF(B304="Yes",CHAR(CODE(P297)+1),P297)</f>
        <v>o</v>
      </c>
    </row>
    <row r="305" spans="1:16" ht="79" customHeight="1" x14ac:dyDescent="0.3">
      <c r="B305" s="296" t="str">
        <f t="shared" si="6"/>
        <v>Yes</v>
      </c>
      <c r="C305" s="1492" t="s">
        <v>782</v>
      </c>
      <c r="D305" s="1492"/>
      <c r="E305" s="580" t="s">
        <v>783</v>
      </c>
      <c r="F305" s="206"/>
    </row>
    <row r="306" spans="1:16" s="101" customFormat="1" ht="15.75" customHeight="1" x14ac:dyDescent="0.3">
      <c r="B306" s="296" t="str">
        <f t="shared" si="6"/>
        <v>Yes</v>
      </c>
      <c r="C306" s="841"/>
      <c r="D306" s="841"/>
      <c r="E306" s="117"/>
      <c r="F306" s="204"/>
    </row>
    <row r="307" spans="1:16" ht="12.75" customHeight="1" x14ac:dyDescent="0.25">
      <c r="B307" s="296" t="str">
        <f>'Statement of Financial Position'!$B$30</f>
        <v>Yes</v>
      </c>
      <c r="C307" s="916" t="str">
        <f>P307&amp;") Shared Funds "</f>
        <v xml:space="preserve">p) Shared Funds </v>
      </c>
      <c r="D307" s="30"/>
      <c r="E307" s="68" t="s">
        <v>781</v>
      </c>
      <c r="F307" s="326" t="str">
        <f>'Guidance - Specific Disclosures'!A79</f>
        <v>[S26]</v>
      </c>
      <c r="P307" s="296" t="str">
        <f>IF(B307="Yes",CHAR(CODE(P304)+1),P304)</f>
        <v>p</v>
      </c>
    </row>
    <row r="308" spans="1:16" ht="13" customHeight="1" x14ac:dyDescent="0.3">
      <c r="B308" s="296" t="str">
        <f>$B$307</f>
        <v>Yes</v>
      </c>
      <c r="C308" s="1492" t="s">
        <v>784</v>
      </c>
      <c r="D308" s="1492"/>
      <c r="E308" s="67"/>
      <c r="F308" s="206"/>
    </row>
    <row r="309" spans="1:16" ht="13" customHeight="1" x14ac:dyDescent="0.3">
      <c r="B309" s="296" t="str">
        <f t="shared" ref="B309:B311" si="7">$B$307</f>
        <v>Yes</v>
      </c>
      <c r="C309" s="1492"/>
      <c r="D309" s="1492"/>
      <c r="E309" s="67"/>
      <c r="F309" s="206"/>
    </row>
    <row r="310" spans="1:16" ht="13" customHeight="1" x14ac:dyDescent="0.3">
      <c r="A310" s="296" t="s">
        <v>717</v>
      </c>
      <c r="B310" s="296" t="str">
        <f t="shared" si="7"/>
        <v>Yes</v>
      </c>
      <c r="C310" s="1492"/>
      <c r="D310" s="1492"/>
      <c r="E310" s="67"/>
    </row>
    <row r="311" spans="1:16" ht="13" customHeight="1" x14ac:dyDescent="0.3">
      <c r="A311" s="296" t="s">
        <v>768</v>
      </c>
      <c r="B311" s="296" t="str">
        <f t="shared" si="7"/>
        <v>Yes</v>
      </c>
      <c r="C311" s="1492"/>
      <c r="D311" s="1492"/>
      <c r="E311" s="67"/>
      <c r="F311" s="5"/>
    </row>
    <row r="312" spans="1:16" s="101" customFormat="1" ht="12.75" customHeight="1" x14ac:dyDescent="0.3">
      <c r="C312" s="841"/>
      <c r="D312" s="841"/>
      <c r="E312" s="117"/>
      <c r="F312" s="30"/>
    </row>
    <row r="313" spans="1:16" ht="12.75" customHeight="1" x14ac:dyDescent="0.25">
      <c r="B313" s="730" t="str">
        <f>IF(OR('Statement of Financial Position'!$B$26="yes",'Statement of Financial Position'!$B$44="Yes"),"Yes","No")</f>
        <v>Yes</v>
      </c>
      <c r="C313" s="916" t="str">
        <f>P313&amp;") Provision for Cyclical Maintenance"</f>
        <v>q) Provision for Cyclical Maintenance</v>
      </c>
      <c r="D313" s="916"/>
      <c r="E313" s="916" t="s">
        <v>785</v>
      </c>
      <c r="F313" s="1226"/>
      <c r="P313" s="296" t="str">
        <f>IF(B313="Yes",CHAR(CODE(P307)+1),P307)</f>
        <v>q</v>
      </c>
    </row>
    <row r="314" spans="1:16" x14ac:dyDescent="0.3">
      <c r="B314" s="296" t="str">
        <f>B313</f>
        <v>Yes</v>
      </c>
      <c r="C314" s="1492" t="s">
        <v>786</v>
      </c>
      <c r="D314" s="1492"/>
      <c r="F314" s="5"/>
    </row>
    <row r="315" spans="1:16" x14ac:dyDescent="0.3">
      <c r="B315" s="296" t="str">
        <f t="shared" ref="B315:B336" si="8">B314</f>
        <v>Yes</v>
      </c>
      <c r="C315" s="1492"/>
      <c r="D315" s="1492"/>
      <c r="E315" s="67"/>
      <c r="F315" s="5"/>
    </row>
    <row r="316" spans="1:16" ht="12.75" customHeight="1" x14ac:dyDescent="0.3">
      <c r="B316" s="296" t="str">
        <f t="shared" si="8"/>
        <v>Yes</v>
      </c>
      <c r="C316" s="1492"/>
      <c r="D316" s="1492"/>
      <c r="E316" s="67"/>
      <c r="F316" s="5"/>
    </row>
    <row r="317" spans="1:16" ht="12.75" customHeight="1" x14ac:dyDescent="0.3">
      <c r="B317" s="296" t="str">
        <f t="shared" si="8"/>
        <v>Yes</v>
      </c>
      <c r="C317" s="1492"/>
      <c r="D317" s="1492"/>
      <c r="E317" s="67"/>
      <c r="F317" s="170"/>
    </row>
    <row r="318" spans="1:16" ht="13" customHeight="1" x14ac:dyDescent="0.3">
      <c r="B318" s="296" t="str">
        <f t="shared" si="8"/>
        <v>Yes</v>
      </c>
      <c r="C318" s="1492" t="s">
        <v>787</v>
      </c>
      <c r="D318" s="1492"/>
      <c r="E318" s="67"/>
      <c r="F318" s="5"/>
    </row>
    <row r="319" spans="1:16" x14ac:dyDescent="0.3">
      <c r="B319" s="296" t="str">
        <f t="shared" si="8"/>
        <v>Yes</v>
      </c>
      <c r="C319" s="1492"/>
      <c r="D319" s="1492"/>
      <c r="E319" s="67"/>
      <c r="F319" s="5"/>
    </row>
    <row r="320" spans="1:16" x14ac:dyDescent="0.3">
      <c r="B320" s="296" t="str">
        <f t="shared" si="8"/>
        <v>Yes</v>
      </c>
      <c r="C320" s="1492"/>
      <c r="D320" s="1492"/>
      <c r="E320" s="67"/>
      <c r="F320" s="170"/>
    </row>
    <row r="321" spans="1:6" x14ac:dyDescent="0.3">
      <c r="B321" s="296" t="str">
        <f t="shared" si="8"/>
        <v>Yes</v>
      </c>
      <c r="C321" s="1492"/>
      <c r="D321" s="1492"/>
      <c r="E321" s="67"/>
      <c r="F321" s="170"/>
    </row>
    <row r="322" spans="1:6" x14ac:dyDescent="0.3">
      <c r="A322" s="296" t="s">
        <v>788</v>
      </c>
      <c r="B322" s="296" t="str">
        <f t="shared" si="8"/>
        <v>Yes</v>
      </c>
      <c r="C322" s="1492"/>
      <c r="D322" s="1492"/>
      <c r="E322" s="67"/>
      <c r="F322" s="170"/>
    </row>
    <row r="323" spans="1:6" ht="43.5" customHeight="1" x14ac:dyDescent="0.3">
      <c r="B323" s="296" t="str">
        <f t="shared" si="8"/>
        <v>Yes</v>
      </c>
      <c r="C323" s="1492"/>
      <c r="D323" s="1492"/>
      <c r="E323" s="67"/>
      <c r="F323" s="170"/>
    </row>
    <row r="324" spans="1:6" x14ac:dyDescent="0.3">
      <c r="B324" s="296" t="str">
        <f t="shared" si="8"/>
        <v>Yes</v>
      </c>
      <c r="C324" s="1492" t="s">
        <v>789</v>
      </c>
      <c r="D324" s="1492"/>
      <c r="E324" s="67"/>
      <c r="F324" s="5"/>
    </row>
    <row r="325" spans="1:6" ht="12.75" customHeight="1" x14ac:dyDescent="0.25">
      <c r="B325" s="296" t="s">
        <v>626</v>
      </c>
      <c r="C325" s="1492"/>
      <c r="D325" s="1492"/>
      <c r="E325" s="71"/>
      <c r="F325" s="5"/>
    </row>
    <row r="326" spans="1:6" x14ac:dyDescent="0.3">
      <c r="B326" s="296" t="str">
        <f t="shared" si="8"/>
        <v>No</v>
      </c>
      <c r="C326" s="1492"/>
      <c r="D326" s="1492"/>
      <c r="E326" s="67"/>
      <c r="F326" s="170"/>
    </row>
    <row r="327" spans="1:6" ht="12.75" customHeight="1" x14ac:dyDescent="0.3">
      <c r="B327" s="296" t="str">
        <f t="shared" si="8"/>
        <v>No</v>
      </c>
      <c r="C327" s="1492"/>
      <c r="D327" s="1492"/>
      <c r="E327" s="67"/>
      <c r="F327" s="5"/>
    </row>
    <row r="328" spans="1:6" x14ac:dyDescent="0.3">
      <c r="B328" s="296" t="str">
        <f t="shared" si="8"/>
        <v>No</v>
      </c>
      <c r="C328" s="1492"/>
      <c r="D328" s="1492"/>
      <c r="E328" s="67"/>
      <c r="F328" s="5"/>
    </row>
    <row r="329" spans="1:6" x14ac:dyDescent="0.3">
      <c r="B329" s="296" t="str">
        <f t="shared" si="8"/>
        <v>No</v>
      </c>
      <c r="C329" s="1492"/>
      <c r="D329" s="1492"/>
      <c r="E329" s="67"/>
      <c r="F329" s="5"/>
    </row>
    <row r="330" spans="1:6" x14ac:dyDescent="0.3">
      <c r="B330" s="296" t="str">
        <f t="shared" si="8"/>
        <v>No</v>
      </c>
      <c r="C330" s="1492"/>
      <c r="D330" s="1492"/>
      <c r="E330" s="67"/>
      <c r="F330" s="5"/>
    </row>
    <row r="331" spans="1:6" ht="12.75" customHeight="1" x14ac:dyDescent="0.3">
      <c r="B331" s="296" t="str">
        <f t="shared" si="8"/>
        <v>No</v>
      </c>
      <c r="C331" s="1492"/>
      <c r="D331" s="1492"/>
      <c r="E331" s="67"/>
      <c r="F331" s="5"/>
    </row>
    <row r="332" spans="1:6" ht="12.75" customHeight="1" x14ac:dyDescent="0.3">
      <c r="B332" s="296" t="str">
        <f t="shared" si="8"/>
        <v>No</v>
      </c>
      <c r="C332" s="1492"/>
      <c r="D332" s="1492"/>
      <c r="E332" s="67"/>
      <c r="F332" s="5"/>
    </row>
    <row r="333" spans="1:6" ht="12.75" customHeight="1" x14ac:dyDescent="0.3">
      <c r="B333" s="296" t="str">
        <f t="shared" si="8"/>
        <v>No</v>
      </c>
      <c r="C333" s="1492"/>
      <c r="D333" s="1492"/>
      <c r="E333" s="67"/>
      <c r="F333" s="5"/>
    </row>
    <row r="334" spans="1:6" ht="12.75" customHeight="1" x14ac:dyDescent="0.3">
      <c r="B334" s="296" t="str">
        <f t="shared" si="8"/>
        <v>No</v>
      </c>
      <c r="C334" s="1492"/>
      <c r="D334" s="1492"/>
      <c r="E334" s="67"/>
      <c r="F334" s="5"/>
    </row>
    <row r="335" spans="1:6" ht="12.75" customHeight="1" x14ac:dyDescent="0.3">
      <c r="B335" s="296" t="str">
        <f t="shared" si="8"/>
        <v>No</v>
      </c>
      <c r="C335" s="1492"/>
      <c r="D335" s="1492"/>
      <c r="E335" s="67"/>
      <c r="F335" s="5"/>
    </row>
    <row r="336" spans="1:6" ht="27" customHeight="1" x14ac:dyDescent="0.3">
      <c r="B336" s="296" t="str">
        <f t="shared" si="8"/>
        <v>No</v>
      </c>
      <c r="C336" s="1492"/>
      <c r="D336" s="1492"/>
      <c r="E336" s="67"/>
      <c r="F336" s="5"/>
    </row>
    <row r="337" spans="1:16" s="101" customFormat="1" ht="15" customHeight="1" x14ac:dyDescent="0.3">
      <c r="C337" s="841"/>
      <c r="D337" s="841"/>
      <c r="E337" s="117"/>
      <c r="F337" s="30"/>
    </row>
    <row r="338" spans="1:16" x14ac:dyDescent="0.25">
      <c r="B338" s="296" t="s">
        <v>288</v>
      </c>
      <c r="C338" s="452" t="str">
        <f>P338&amp;") Financial Instruments"</f>
        <v>r) Financial Instruments</v>
      </c>
      <c r="D338" s="30"/>
      <c r="E338" s="68" t="s">
        <v>447</v>
      </c>
      <c r="F338" s="327" t="str">
        <f>'Guidance - Specific Disclosures'!A34</f>
        <v>[S11]</v>
      </c>
      <c r="P338" s="296" t="str">
        <f>IF(B338="Yes",CHAR(CODE(P313)+1),P313)</f>
        <v>r</v>
      </c>
    </row>
    <row r="339" spans="1:16" ht="12.75" customHeight="1" x14ac:dyDescent="0.3">
      <c r="A339" s="296" t="s">
        <v>790</v>
      </c>
      <c r="B339" s="296" t="s">
        <v>288</v>
      </c>
      <c r="C339" s="1492" t="s">
        <v>791</v>
      </c>
      <c r="D339" s="1492"/>
      <c r="E339" s="67"/>
      <c r="F339" s="5"/>
    </row>
    <row r="340" spans="1:16" x14ac:dyDescent="0.3">
      <c r="B340" s="296" t="s">
        <v>288</v>
      </c>
      <c r="C340" s="1492"/>
      <c r="D340" s="1492"/>
      <c r="E340" s="67"/>
      <c r="F340" s="856"/>
    </row>
    <row r="341" spans="1:16" ht="12.75" customHeight="1" x14ac:dyDescent="0.3">
      <c r="B341" s="296" t="s">
        <v>288</v>
      </c>
      <c r="C341" s="1492"/>
      <c r="D341" s="1492"/>
      <c r="E341" s="67"/>
    </row>
    <row r="342" spans="1:16" ht="12.75" customHeight="1" x14ac:dyDescent="0.3">
      <c r="B342" s="296" t="s">
        <v>288</v>
      </c>
      <c r="C342" s="1492"/>
      <c r="D342" s="1492"/>
      <c r="E342" s="67"/>
    </row>
    <row r="343" spans="1:16" x14ac:dyDescent="0.25">
      <c r="A343" s="296" t="s">
        <v>792</v>
      </c>
      <c r="B343" s="296" t="s">
        <v>288</v>
      </c>
      <c r="C343" s="1492" t="s">
        <v>793</v>
      </c>
      <c r="D343" s="1492"/>
      <c r="E343" s="68" t="s">
        <v>781</v>
      </c>
      <c r="F343" s="170"/>
    </row>
    <row r="344" spans="1:16" x14ac:dyDescent="0.3">
      <c r="B344" s="296" t="s">
        <v>288</v>
      </c>
      <c r="C344" s="1492"/>
      <c r="D344" s="1492"/>
      <c r="E344" s="580" t="s">
        <v>794</v>
      </c>
      <c r="F344" s="170"/>
    </row>
    <row r="345" spans="1:16" x14ac:dyDescent="0.3">
      <c r="B345" s="296" t="s">
        <v>288</v>
      </c>
      <c r="C345" s="1492"/>
      <c r="D345" s="1492"/>
      <c r="E345" s="67"/>
      <c r="F345" s="170"/>
    </row>
    <row r="346" spans="1:16" x14ac:dyDescent="0.3">
      <c r="B346" s="296" t="s">
        <v>288</v>
      </c>
      <c r="C346" s="1492"/>
      <c r="D346" s="1492"/>
      <c r="E346" s="67"/>
      <c r="F346" s="170"/>
    </row>
    <row r="347" spans="1:16" x14ac:dyDescent="0.3">
      <c r="B347" s="296" t="s">
        <v>288</v>
      </c>
      <c r="C347" s="1492"/>
      <c r="D347" s="1492"/>
      <c r="E347" s="67"/>
      <c r="F347" s="170"/>
    </row>
    <row r="348" spans="1:16" x14ac:dyDescent="0.3">
      <c r="B348" s="296" t="s">
        <v>288</v>
      </c>
      <c r="C348" s="1492"/>
      <c r="D348" s="1492"/>
      <c r="E348" s="67"/>
      <c r="F348" s="170"/>
    </row>
    <row r="349" spans="1:16" x14ac:dyDescent="0.3">
      <c r="B349" s="296" t="s">
        <v>288</v>
      </c>
      <c r="C349" s="1492"/>
      <c r="D349" s="1492"/>
      <c r="E349" s="67"/>
      <c r="F349" s="5"/>
    </row>
    <row r="350" spans="1:16" x14ac:dyDescent="0.3">
      <c r="B350" s="296" t="s">
        <v>288</v>
      </c>
      <c r="C350" s="1492"/>
      <c r="D350" s="1492"/>
      <c r="E350" s="67"/>
      <c r="F350" s="170"/>
    </row>
    <row r="351" spans="1:16" ht="12.75" customHeight="1" x14ac:dyDescent="0.3">
      <c r="A351" s="296" t="s">
        <v>795</v>
      </c>
      <c r="B351" s="296" t="s">
        <v>288</v>
      </c>
      <c r="C351" s="1536" t="s">
        <v>796</v>
      </c>
      <c r="D351" s="1536"/>
      <c r="E351" s="67"/>
      <c r="F351" s="170"/>
    </row>
    <row r="352" spans="1:16" x14ac:dyDescent="0.3">
      <c r="A352" s="296" t="s">
        <v>797</v>
      </c>
      <c r="B352" s="296" t="s">
        <v>288</v>
      </c>
      <c r="C352" s="1536"/>
      <c r="D352" s="1536"/>
      <c r="E352" s="67"/>
      <c r="F352" s="170"/>
    </row>
    <row r="353" spans="1:16" x14ac:dyDescent="0.3">
      <c r="B353" s="296" t="s">
        <v>288</v>
      </c>
      <c r="C353" s="1536"/>
      <c r="D353" s="1536"/>
      <c r="E353" s="67"/>
      <c r="F353" s="170"/>
    </row>
    <row r="354" spans="1:16" x14ac:dyDescent="0.3">
      <c r="B354" s="296" t="s">
        <v>288</v>
      </c>
      <c r="C354" s="1536"/>
      <c r="D354" s="1536"/>
      <c r="E354" s="67"/>
      <c r="F354" s="170"/>
    </row>
    <row r="355" spans="1:16" s="101" customFormat="1" x14ac:dyDescent="0.3">
      <c r="C355" s="841"/>
      <c r="D355" s="841"/>
      <c r="E355" s="117"/>
      <c r="F355" s="642"/>
    </row>
    <row r="356" spans="1:16" x14ac:dyDescent="0.25">
      <c r="A356" s="296" t="s">
        <v>798</v>
      </c>
      <c r="B356" s="730" t="str">
        <f>IF(OR('Statement of Financial Position'!$B$24="Yes",'Statement of Financial Position'!$B$43="Yes",$B$165="Yes"),"Yes","No")</f>
        <v>Yes</v>
      </c>
      <c r="C356" s="452" t="str">
        <f>P356&amp;") Borrowings"</f>
        <v>s) Borrowings</v>
      </c>
      <c r="D356" s="30"/>
      <c r="E356" s="68" t="s">
        <v>781</v>
      </c>
      <c r="F356" s="328" t="str">
        <f>'Guidance - Specific Disclosures'!A82</f>
        <v>[S27]</v>
      </c>
      <c r="P356" s="296" t="str">
        <f>IF(B356="Yes",CHAR(CODE(P338)+1),P338)</f>
        <v>s</v>
      </c>
    </row>
    <row r="357" spans="1:16" ht="12.75" customHeight="1" x14ac:dyDescent="0.3">
      <c r="A357" s="296" t="s">
        <v>717</v>
      </c>
      <c r="B357" s="296" t="str">
        <f t="shared" ref="B357:B361" si="9">$B$356</f>
        <v>Yes</v>
      </c>
      <c r="C357" s="1492" t="s">
        <v>799</v>
      </c>
      <c r="D357" s="1492"/>
      <c r="E357" s="67"/>
    </row>
    <row r="358" spans="1:16" x14ac:dyDescent="0.3">
      <c r="A358" s="296" t="s">
        <v>705</v>
      </c>
      <c r="B358" s="296" t="str">
        <f t="shared" si="9"/>
        <v>Yes</v>
      </c>
      <c r="C358" s="1492"/>
      <c r="D358" s="1492"/>
      <c r="E358" s="67"/>
    </row>
    <row r="359" spans="1:16" ht="12.75" customHeight="1" x14ac:dyDescent="0.3">
      <c r="A359" s="296" t="s">
        <v>800</v>
      </c>
      <c r="B359" s="296" t="str">
        <f t="shared" si="9"/>
        <v>Yes</v>
      </c>
      <c r="C359" s="1492"/>
      <c r="D359" s="1492"/>
      <c r="E359" s="67"/>
    </row>
    <row r="360" spans="1:16" ht="12.75" customHeight="1" x14ac:dyDescent="0.3">
      <c r="A360" s="296" t="s">
        <v>801</v>
      </c>
      <c r="B360" s="296" t="str">
        <f t="shared" si="9"/>
        <v>Yes</v>
      </c>
      <c r="C360" s="1492"/>
      <c r="D360" s="1492"/>
      <c r="E360" s="67"/>
    </row>
    <row r="361" spans="1:16" s="101" customFormat="1" x14ac:dyDescent="0.3">
      <c r="B361" s="101" t="str">
        <f t="shared" si="9"/>
        <v>Yes</v>
      </c>
      <c r="C361" s="162"/>
      <c r="D361" s="162"/>
      <c r="E361" s="117"/>
      <c r="F361" s="913"/>
    </row>
    <row r="362" spans="1:16" x14ac:dyDescent="0.25">
      <c r="A362" s="296" t="s">
        <v>726</v>
      </c>
      <c r="B362" s="296" t="s">
        <v>288</v>
      </c>
      <c r="C362" s="452" t="str">
        <f>P362&amp;") Goods and Services Tax (GST)"</f>
        <v>t) Goods and Services Tax (GST)</v>
      </c>
      <c r="D362" s="30"/>
      <c r="E362" s="70" t="s">
        <v>447</v>
      </c>
      <c r="P362" s="296" t="str">
        <f>IF(B362="Yes",CHAR(CODE(P356)+1),P356)</f>
        <v>t</v>
      </c>
    </row>
    <row r="363" spans="1:16" ht="13" customHeight="1" x14ac:dyDescent="0.3">
      <c r="B363" s="296" t="s">
        <v>288</v>
      </c>
      <c r="C363" s="1492" t="s">
        <v>802</v>
      </c>
      <c r="D363" s="1492"/>
      <c r="E363" s="67"/>
    </row>
    <row r="364" spans="1:16" x14ac:dyDescent="0.3">
      <c r="B364" s="296" t="s">
        <v>288</v>
      </c>
      <c r="C364" s="1492"/>
      <c r="D364" s="1492"/>
      <c r="E364" s="67"/>
    </row>
    <row r="365" spans="1:16" x14ac:dyDescent="0.3">
      <c r="B365" s="296" t="s">
        <v>288</v>
      </c>
      <c r="C365" s="1492"/>
      <c r="D365" s="1492"/>
      <c r="E365" s="67"/>
    </row>
    <row r="366" spans="1:16" ht="12.75" customHeight="1" x14ac:dyDescent="0.3">
      <c r="B366" s="296" t="s">
        <v>288</v>
      </c>
      <c r="C366" s="1492"/>
      <c r="D366" s="1492"/>
      <c r="E366" s="67"/>
    </row>
    <row r="367" spans="1:16" ht="12.75" customHeight="1" x14ac:dyDescent="0.3">
      <c r="B367" s="296" t="s">
        <v>288</v>
      </c>
      <c r="C367" s="1492"/>
      <c r="D367" s="1492"/>
      <c r="E367" s="67"/>
    </row>
    <row r="368" spans="1:16" ht="12.75" customHeight="1" x14ac:dyDescent="0.3">
      <c r="B368" s="296" t="s">
        <v>288</v>
      </c>
      <c r="C368" s="1492"/>
      <c r="D368" s="1492"/>
      <c r="E368" s="67"/>
    </row>
    <row r="369" spans="1:16" ht="18" customHeight="1" x14ac:dyDescent="0.3">
      <c r="A369" s="748"/>
      <c r="B369" s="296" t="s">
        <v>288</v>
      </c>
      <c r="C369" s="1492"/>
      <c r="D369" s="1492"/>
      <c r="E369" s="67"/>
    </row>
    <row r="370" spans="1:16" ht="12.75" customHeight="1" x14ac:dyDescent="0.3">
      <c r="B370" s="296" t="s">
        <v>288</v>
      </c>
      <c r="C370" s="162"/>
      <c r="D370" s="162"/>
      <c r="E370" s="67"/>
    </row>
    <row r="371" spans="1:16" ht="12.75" customHeight="1" x14ac:dyDescent="0.25">
      <c r="B371" s="296" t="s">
        <v>288</v>
      </c>
      <c r="C371" s="452" t="str">
        <f>P371&amp;") Budget Figures "</f>
        <v xml:space="preserve">u) Budget Figures </v>
      </c>
      <c r="D371" s="30"/>
      <c r="E371" s="68" t="s">
        <v>447</v>
      </c>
      <c r="F371" s="329" t="str">
        <f>'Guidance - General'!A24</f>
        <v>[G5]</v>
      </c>
      <c r="P371" s="296" t="str">
        <f>IF(B371="Yes",CHAR(CODE(P362)+1),P362)</f>
        <v>u</v>
      </c>
    </row>
    <row r="372" spans="1:16" ht="12.75" customHeight="1" x14ac:dyDescent="0.3">
      <c r="B372" s="296" t="s">
        <v>288</v>
      </c>
      <c r="C372" s="1492" t="s">
        <v>803</v>
      </c>
      <c r="D372" s="1492"/>
      <c r="E372" s="67"/>
    </row>
    <row r="373" spans="1:16" x14ac:dyDescent="0.3">
      <c r="B373" s="296" t="s">
        <v>288</v>
      </c>
      <c r="C373" s="1492"/>
      <c r="D373" s="1492"/>
      <c r="E373" s="67"/>
    </row>
    <row r="374" spans="1:16" x14ac:dyDescent="0.3">
      <c r="B374" s="296" t="s">
        <v>288</v>
      </c>
      <c r="C374" s="452" t="str">
        <f>P374&amp;") Services received in-kind "</f>
        <v xml:space="preserve">v) Services received in-kind </v>
      </c>
      <c r="D374" s="30"/>
      <c r="E374" s="67"/>
      <c r="P374" s="296" t="str">
        <f>IF(B374="Yes",CHAR(CODE(P371)+1),P371)</f>
        <v>v</v>
      </c>
    </row>
    <row r="375" spans="1:16" x14ac:dyDescent="0.25">
      <c r="B375" s="296" t="s">
        <v>288</v>
      </c>
      <c r="C375" s="1492" t="s">
        <v>804</v>
      </c>
      <c r="D375" s="1492"/>
      <c r="E375" s="68" t="s">
        <v>447</v>
      </c>
    </row>
    <row r="376" spans="1:16" x14ac:dyDescent="0.3">
      <c r="B376" s="296" t="s">
        <v>288</v>
      </c>
      <c r="C376" s="1492"/>
      <c r="D376" s="1492"/>
      <c r="E376" s="67"/>
    </row>
    <row r="377" spans="1:16" x14ac:dyDescent="0.3">
      <c r="C377" s="1492"/>
      <c r="D377" s="1492"/>
      <c r="E377" s="67"/>
      <c r="F377" s="170"/>
    </row>
  </sheetData>
  <autoFilter ref="A1:Q377" xr:uid="{00000000-0009-0000-0000-000012000000}"/>
  <mergeCells count="67">
    <mergeCell ref="C305:D305"/>
    <mergeCell ref="C357:D360"/>
    <mergeCell ref="C196:D198"/>
    <mergeCell ref="C203:D204"/>
    <mergeCell ref="C200:D202"/>
    <mergeCell ref="C308:D311"/>
    <mergeCell ref="C290:D293"/>
    <mergeCell ref="C218:D224"/>
    <mergeCell ref="C227:D230"/>
    <mergeCell ref="C298:D300"/>
    <mergeCell ref="C294:D296"/>
    <mergeCell ref="C275:D277"/>
    <mergeCell ref="C280:D287"/>
    <mergeCell ref="C269:D272"/>
    <mergeCell ref="C301:D302"/>
    <mergeCell ref="C243:D266"/>
    <mergeCell ref="C375:D377"/>
    <mergeCell ref="C351:D354"/>
    <mergeCell ref="C314:D317"/>
    <mergeCell ref="C318:D323"/>
    <mergeCell ref="C372:D373"/>
    <mergeCell ref="C343:D350"/>
    <mergeCell ref="C339:D342"/>
    <mergeCell ref="C324:D336"/>
    <mergeCell ref="C363:D369"/>
    <mergeCell ref="C215:D216"/>
    <mergeCell ref="C170:D173"/>
    <mergeCell ref="C211:D214"/>
    <mergeCell ref="C206:D209"/>
    <mergeCell ref="C181:D186"/>
    <mergeCell ref="C175:D179"/>
    <mergeCell ref="C191:D195"/>
    <mergeCell ref="C59:D60"/>
    <mergeCell ref="C55:D57"/>
    <mergeCell ref="C128:D146"/>
    <mergeCell ref="C72:D84"/>
    <mergeCell ref="C117:D119"/>
    <mergeCell ref="C85:D85"/>
    <mergeCell ref="C103:D107"/>
    <mergeCell ref="C109:D114"/>
    <mergeCell ref="C122:D124"/>
    <mergeCell ref="C62:D63"/>
    <mergeCell ref="C88:D92"/>
    <mergeCell ref="C95:D98"/>
    <mergeCell ref="C69:D70"/>
    <mergeCell ref="C65:D67"/>
    <mergeCell ref="C153:D156"/>
    <mergeCell ref="C158:D159"/>
    <mergeCell ref="C188:D190"/>
    <mergeCell ref="C166:D168"/>
    <mergeCell ref="C148:D151"/>
    <mergeCell ref="C162:D164"/>
    <mergeCell ref="C51:D53"/>
    <mergeCell ref="C10:D13"/>
    <mergeCell ref="C24:D25"/>
    <mergeCell ref="F32:M36"/>
    <mergeCell ref="F21:M22"/>
    <mergeCell ref="F17:M18"/>
    <mergeCell ref="C17:D18"/>
    <mergeCell ref="C20:D20"/>
    <mergeCell ref="C28:D30"/>
    <mergeCell ref="C42:D48"/>
    <mergeCell ref="C32:D34"/>
    <mergeCell ref="C37:D37"/>
    <mergeCell ref="C38:D38"/>
    <mergeCell ref="C39:D39"/>
    <mergeCell ref="F6:M10"/>
  </mergeCells>
  <dataValidations count="1">
    <dataValidation type="list" allowBlank="1" showInputMessage="1" showErrorMessage="1" sqref="B356 B165 B313 B297" xr:uid="{00000000-0002-0000-1200-000000000000}">
      <formula1>"Yes,No"</formula1>
    </dataValidation>
  </dataValidations>
  <hyperlinks>
    <hyperlink ref="F13" r:id="rId1" location="contact" display="School Finance Adviser contact details" xr:uid="{22A2EF3E-FCAE-46B2-94F8-0592A0BCA6A2}"/>
  </hyperlinks>
  <pageMargins left="0.39370078740157483" right="0.39370078740157483" top="0.94488188976377963" bottom="0.94488188976377963" header="0.31496062992125984" footer="0.31496062992125984"/>
  <pageSetup paperSize="9" scale="94" firstPageNumber="6" fitToHeight="0" orientation="portrait" cellComments="asDisplayed" useFirstPageNumber="1" r:id="rId2"/>
  <headerFooter alignWithMargins="0">
    <oddHeader>&amp;C&amp;"Calibri"&amp;10&amp;K000000 [UNCLASSIFIED]&amp;1#_x000D_</oddHeader>
    <oddFooter>&amp;C_x000D_&amp;1#&amp;"Calibri"&amp;10&amp;K000000 [UNCLASSIFIED]&amp;R&amp;P</oddFooter>
  </headerFooter>
  <rowBreaks count="7" manualBreakCount="7">
    <brk id="40" min="2" max="3" man="1"/>
    <brk id="98" min="2" max="3" man="1"/>
    <brk id="146" min="2" max="3" man="1"/>
    <brk id="198" min="2" max="3" man="1"/>
    <brk id="241" min="2" max="3" man="1"/>
    <brk id="296" min="2" max="3" man="1"/>
    <brk id="337" min="2" max="3" man="1"/>
  </rowBreak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tabColor rgb="FFFF0000"/>
    <pageSetUpPr fitToPage="1"/>
  </sheetPr>
  <dimension ref="A1:V767"/>
  <sheetViews>
    <sheetView showGridLines="0" zoomScale="85" zoomScaleNormal="85" zoomScaleSheetLayoutView="100" workbookViewId="0">
      <pane ySplit="1" topLeftCell="A2" activePane="bottomLeft" state="frozen"/>
      <selection activeCell="C363" sqref="C361:M369"/>
      <selection pane="bottomLeft" activeCell="A2" sqref="A2"/>
    </sheetView>
  </sheetViews>
  <sheetFormatPr defaultColWidth="8.81640625" defaultRowHeight="12.5" outlineLevelCol="1" x14ac:dyDescent="0.25"/>
  <cols>
    <col min="1" max="1" width="24.54296875" style="30" bestFit="1" customWidth="1"/>
    <col min="2" max="2" width="9.453125" style="30" bestFit="1" customWidth="1"/>
    <col min="3" max="3" width="6.81640625" style="758" customWidth="1"/>
    <col min="4" max="4" width="33.81640625" style="30" customWidth="1"/>
    <col min="5" max="5" width="12.54296875" style="30" customWidth="1"/>
    <col min="6" max="7" width="12.54296875" style="48" customWidth="1"/>
    <col min="8" max="8" width="14.54296875" style="48" customWidth="1"/>
    <col min="9" max="9" width="16.54296875" style="30" customWidth="1"/>
    <col min="10" max="10" width="15.54296875" style="30" customWidth="1"/>
    <col min="11" max="11" width="12.54296875" style="30" customWidth="1"/>
    <col min="12" max="12" width="14.7265625" style="30" customWidth="1"/>
    <col min="13" max="13" width="13.1796875" style="30" customWidth="1"/>
    <col min="14" max="14" width="14.54296875" style="758" customWidth="1"/>
    <col min="15" max="15" width="17" style="44" customWidth="1"/>
    <col min="16" max="16" width="21" style="30" customWidth="1"/>
    <col min="17" max="17" width="21.1796875" style="30" customWidth="1"/>
    <col min="18" max="18" width="12.81640625" style="30" customWidth="1" outlineLevel="1"/>
    <col min="19" max="19" width="12.81640625" style="30" customWidth="1"/>
    <col min="20" max="20" width="15" style="30" customWidth="1"/>
    <col min="21" max="21" width="12.453125" style="30" customWidth="1"/>
    <col min="22" max="22" width="11.81640625" style="30" customWidth="1"/>
    <col min="23" max="23" width="12.453125" style="30" customWidth="1"/>
    <col min="24" max="24" width="11.453125" style="30" bestFit="1" customWidth="1"/>
    <col min="25" max="16384" width="8.81640625" style="30"/>
  </cols>
  <sheetData>
    <row r="1" spans="1:22" x14ac:dyDescent="0.25">
      <c r="A1" s="5" t="s">
        <v>805</v>
      </c>
      <c r="B1" s="30" t="s">
        <v>508</v>
      </c>
      <c r="C1" s="30" t="s">
        <v>806</v>
      </c>
      <c r="D1" s="1734"/>
      <c r="E1" s="1734"/>
      <c r="F1" s="1734"/>
      <c r="G1" s="1734"/>
      <c r="H1" s="1734"/>
    </row>
    <row r="2" spans="1:22" s="50" customFormat="1" ht="13" x14ac:dyDescent="0.25">
      <c r="B2" s="54" t="s">
        <v>288</v>
      </c>
      <c r="C2" s="778"/>
      <c r="D2" s="1735" t="str">
        <f>N2&amp;". Government Grants"</f>
        <v>2. Government Grants</v>
      </c>
      <c r="E2" s="1735"/>
      <c r="F2" s="1735"/>
      <c r="G2" s="1735"/>
      <c r="H2" s="1735"/>
      <c r="I2" s="1735"/>
      <c r="J2" s="1735"/>
      <c r="K2" s="395"/>
      <c r="L2" s="395"/>
      <c r="N2" s="759">
        <v>2</v>
      </c>
      <c r="O2" s="331" t="str">
        <f>'Revenue Types '!A1</f>
        <v xml:space="preserve">Revenue Disclosure </v>
      </c>
      <c r="R2" s="1772" t="s">
        <v>807</v>
      </c>
      <c r="S2" s="1772"/>
      <c r="T2" s="1772"/>
      <c r="U2" s="1772"/>
      <c r="V2" s="1772"/>
    </row>
    <row r="3" spans="1:22" s="50" customFormat="1" ht="13" x14ac:dyDescent="0.25">
      <c r="B3" s="54" t="s">
        <v>288</v>
      </c>
      <c r="C3" s="778"/>
      <c r="D3" s="395"/>
      <c r="E3" s="395"/>
      <c r="F3" s="395"/>
      <c r="G3" s="395"/>
      <c r="H3" s="395"/>
      <c r="I3" s="395"/>
      <c r="J3" s="395"/>
      <c r="K3" s="395"/>
      <c r="L3" s="395"/>
      <c r="M3" s="395"/>
      <c r="N3" s="759"/>
      <c r="O3" s="331"/>
      <c r="R3" s="1772"/>
      <c r="S3" s="1772"/>
      <c r="T3" s="1772"/>
      <c r="U3" s="1772"/>
      <c r="V3" s="1772"/>
    </row>
    <row r="4" spans="1:22" s="50" customFormat="1" ht="13" x14ac:dyDescent="0.25">
      <c r="B4" s="54" t="s">
        <v>288</v>
      </c>
      <c r="C4" s="778"/>
      <c r="D4" s="395"/>
      <c r="E4" s="395"/>
      <c r="F4" s="395"/>
      <c r="G4" s="395"/>
      <c r="H4" s="1682" t="s">
        <v>457</v>
      </c>
      <c r="I4" s="1682"/>
      <c r="J4" s="1682"/>
      <c r="K4" s="1682" t="s">
        <v>458</v>
      </c>
      <c r="L4" s="1682"/>
      <c r="M4" s="1682"/>
      <c r="N4" s="759"/>
      <c r="O4" s="331"/>
    </row>
    <row r="5" spans="1:22" ht="12.75" customHeight="1" x14ac:dyDescent="0.3">
      <c r="B5" s="54" t="s">
        <v>288</v>
      </c>
      <c r="F5" s="30"/>
      <c r="G5" s="30"/>
      <c r="H5" s="124">
        <f>FY</f>
        <v>2026</v>
      </c>
      <c r="I5" s="124">
        <f>FY</f>
        <v>2026</v>
      </c>
      <c r="J5" s="124">
        <f>FY-1</f>
        <v>2025</v>
      </c>
      <c r="K5" s="124">
        <f>FY</f>
        <v>2026</v>
      </c>
      <c r="L5" s="124">
        <f>FY</f>
        <v>2026</v>
      </c>
      <c r="M5" s="124">
        <f>FY-1</f>
        <v>2025</v>
      </c>
    </row>
    <row r="6" spans="1:22" ht="26" x14ac:dyDescent="0.25">
      <c r="B6" s="54" t="s">
        <v>288</v>
      </c>
      <c r="F6" s="30"/>
      <c r="G6" s="30"/>
      <c r="H6" s="551" t="str">
        <f>+'Group Inputs'!$C$7</f>
        <v>Actual</v>
      </c>
      <c r="I6" s="164" t="str">
        <f>+'Group Inputs'!$D$7</f>
        <v>Budget (Unaudited)</v>
      </c>
      <c r="J6" s="551" t="str">
        <f>+'Group Inputs'!$E$7</f>
        <v>Actual</v>
      </c>
      <c r="K6" s="551" t="str">
        <f>+'Group Inputs'!$C$7</f>
        <v>Actual</v>
      </c>
      <c r="L6" s="164" t="str">
        <f>+'Group Inputs'!$D$7</f>
        <v>Budget (Unaudited)</v>
      </c>
      <c r="M6" s="551" t="str">
        <f>+'Group Inputs'!$E$7</f>
        <v>Actual</v>
      </c>
    </row>
    <row r="7" spans="1:22" ht="12.75" customHeight="1" thickBot="1" x14ac:dyDescent="0.35">
      <c r="B7" s="54" t="s">
        <v>288</v>
      </c>
      <c r="F7" s="30"/>
      <c r="G7" s="30"/>
      <c r="H7" s="474" t="s">
        <v>294</v>
      </c>
      <c r="I7" s="474" t="s">
        <v>294</v>
      </c>
      <c r="J7" s="474" t="s">
        <v>294</v>
      </c>
      <c r="K7" s="474" t="s">
        <v>294</v>
      </c>
      <c r="L7" s="474" t="s">
        <v>294</v>
      </c>
      <c r="M7" s="474" t="s">
        <v>294</v>
      </c>
    </row>
    <row r="8" spans="1:22" ht="12.75" customHeight="1" x14ac:dyDescent="0.3">
      <c r="B8" s="54" t="s">
        <v>288</v>
      </c>
      <c r="F8" s="30"/>
      <c r="G8" s="30"/>
      <c r="H8" s="85"/>
      <c r="I8" s="85"/>
      <c r="J8" s="85"/>
      <c r="K8" s="85"/>
      <c r="L8" s="85"/>
      <c r="M8" s="85"/>
      <c r="O8" s="966" t="str">
        <f>'Guidance - Specific Disclosures'!A7</f>
        <v>[S2]</v>
      </c>
    </row>
    <row r="9" spans="1:22" ht="12.75" customHeight="1" x14ac:dyDescent="0.25">
      <c r="B9" s="54" t="s">
        <v>288</v>
      </c>
      <c r="D9" s="30" t="str">
        <f>'Group Inputs'!B12</f>
        <v>Government Grants - Ministry of Education</v>
      </c>
      <c r="F9" s="30"/>
      <c r="G9" s="30"/>
      <c r="H9" s="374">
        <f>-'Sch Parent Inputs'!C12</f>
        <v>0</v>
      </c>
      <c r="I9" s="374">
        <f>-'Sch Parent Inputs'!D12</f>
        <v>0</v>
      </c>
      <c r="J9" s="374">
        <f>-'Sch Parent Inputs'!E12</f>
        <v>0</v>
      </c>
      <c r="K9" s="374">
        <f>-'Group Inputs'!C12</f>
        <v>0</v>
      </c>
      <c r="L9" s="374">
        <f>-'Group Inputs'!D12</f>
        <v>0</v>
      </c>
      <c r="M9" s="374">
        <f>-'Group Inputs'!E12</f>
        <v>0</v>
      </c>
      <c r="O9" s="332"/>
      <c r="P9" s="5"/>
      <c r="Q9" s="801"/>
      <c r="R9" s="5"/>
      <c r="T9" s="5"/>
      <c r="U9" s="335"/>
    </row>
    <row r="10" spans="1:22" x14ac:dyDescent="0.25">
      <c r="B10" s="54" t="s">
        <v>288</v>
      </c>
      <c r="D10" s="30" t="str">
        <f>'Group Inputs'!B13</f>
        <v>Teachers' Salaries Grants</v>
      </c>
      <c r="F10" s="30"/>
      <c r="G10" s="30"/>
      <c r="H10" s="374">
        <f>-'Sch Parent Inputs'!C13</f>
        <v>0</v>
      </c>
      <c r="I10" s="374">
        <f>-'Sch Parent Inputs'!D13</f>
        <v>0</v>
      </c>
      <c r="J10" s="374">
        <f>-'Sch Parent Inputs'!E13</f>
        <v>0</v>
      </c>
      <c r="K10" s="374">
        <f>-'Group Inputs'!C13</f>
        <v>0</v>
      </c>
      <c r="L10" s="374">
        <f>-'Group Inputs'!D13</f>
        <v>0</v>
      </c>
      <c r="M10" s="374">
        <f>-'Group Inputs'!E13</f>
        <v>0</v>
      </c>
      <c r="O10" s="333" t="str">
        <f>'Guidance - Specific Disclosures'!A19</f>
        <v>[S6]</v>
      </c>
      <c r="P10" s="5"/>
      <c r="Q10" s="5"/>
      <c r="R10" s="5"/>
      <c r="S10" s="5"/>
      <c r="T10" s="5"/>
    </row>
    <row r="11" spans="1:22" x14ac:dyDescent="0.25">
      <c r="B11" s="826" t="str">
        <f>IF(AND(ROUND($H11,0)=0,ROUND($I11,0)=0,ROUND($J11,0)=0,ROUND($K11,0)=0,ROUND($L11,0)=0,ROUND($M11,0)=0),"No","Yes")</f>
        <v>No</v>
      </c>
      <c r="D11" s="30" t="str">
        <f>'Group Inputs'!B14</f>
        <v>Use of Land and Buildings Grants</v>
      </c>
      <c r="F11" s="30"/>
      <c r="G11" s="30"/>
      <c r="H11" s="374">
        <f>-'Sch Parent Inputs'!C14</f>
        <v>0</v>
      </c>
      <c r="I11" s="374">
        <f>-'Sch Parent Inputs'!D14</f>
        <v>0</v>
      </c>
      <c r="J11" s="374">
        <f>-'Sch Parent Inputs'!E14</f>
        <v>0</v>
      </c>
      <c r="K11" s="374">
        <f>-'Group Inputs'!C14</f>
        <v>0</v>
      </c>
      <c r="L11" s="374">
        <f>-'Group Inputs'!D14</f>
        <v>0</v>
      </c>
      <c r="M11" s="374">
        <f>-'Group Inputs'!E14</f>
        <v>0</v>
      </c>
      <c r="O11" s="334" t="str">
        <f>'Guidance - Specific Disclosures'!A85</f>
        <v>[S28]</v>
      </c>
    </row>
    <row r="12" spans="1:22" x14ac:dyDescent="0.25">
      <c r="B12" s="826" t="str">
        <f>IF(AND(ROUND($H12,0)=0,ROUND($I12,0)=0,ROUND($J12,0)=0,ROUND($K12,0)=0,ROUND($L12,0)=0,ROUND($M12,0)=0),"No","Yes")</f>
        <v>No</v>
      </c>
      <c r="D12" s="5" t="s">
        <v>124</v>
      </c>
      <c r="E12" s="5"/>
      <c r="F12" s="30"/>
      <c r="G12" s="30"/>
      <c r="H12" s="374">
        <f>-'Sch Parent Inputs'!C15</f>
        <v>0</v>
      </c>
      <c r="I12" s="374">
        <f>-'Sch Parent Inputs'!D15</f>
        <v>0</v>
      </c>
      <c r="J12" s="374">
        <f>-'Sch Parent Inputs'!E15</f>
        <v>0</v>
      </c>
      <c r="K12" s="374">
        <f>-'Group Inputs'!C15</f>
        <v>0</v>
      </c>
      <c r="L12" s="374">
        <f>-'Group Inputs'!D15</f>
        <v>0</v>
      </c>
      <c r="M12" s="374">
        <f>-'Group Inputs'!E15</f>
        <v>0</v>
      </c>
      <c r="O12" s="334"/>
    </row>
    <row r="13" spans="1:22" x14ac:dyDescent="0.25">
      <c r="B13" s="826" t="str">
        <f t="shared" ref="B13" si="0">IF(AND(ROUND($H13,0)=0,ROUND($I13,0)=0,ROUND($J13,0)=0,ROUND($K13,0)=0,ROUND($L13,0)=0,ROUND($M13,0)=0),"No","Yes")</f>
        <v>No</v>
      </c>
      <c r="D13" s="30" t="str">
        <f>'Group Inputs'!B16</f>
        <v>Other Government Grants</v>
      </c>
      <c r="F13" s="30"/>
      <c r="G13" s="30"/>
      <c r="H13" s="374">
        <f>-'Sch Parent Inputs'!C16</f>
        <v>0</v>
      </c>
      <c r="I13" s="374">
        <f>-'Sch Parent Inputs'!D16</f>
        <v>0</v>
      </c>
      <c r="J13" s="374">
        <f>-'Sch Parent Inputs'!E16</f>
        <v>0</v>
      </c>
      <c r="K13" s="374">
        <f>-'Group Inputs'!C16</f>
        <v>0</v>
      </c>
      <c r="L13" s="374">
        <f>-'Group Inputs'!D16</f>
        <v>0</v>
      </c>
      <c r="M13" s="374">
        <f>-'Group Inputs'!E16</f>
        <v>0</v>
      </c>
      <c r="O13" s="336" t="str">
        <f>'Guidance - Specific Disclosures'!A4</f>
        <v>[S1]</v>
      </c>
      <c r="P13" s="5"/>
      <c r="Q13" s="5"/>
      <c r="R13" s="5"/>
      <c r="S13" s="5"/>
      <c r="T13" s="5"/>
    </row>
    <row r="14" spans="1:22" x14ac:dyDescent="0.25">
      <c r="B14" s="54" t="s">
        <v>288</v>
      </c>
      <c r="F14" s="30"/>
      <c r="G14" s="30"/>
      <c r="H14" s="137"/>
      <c r="I14" s="45"/>
      <c r="J14" s="137"/>
      <c r="K14" s="137"/>
      <c r="L14" s="137"/>
      <c r="M14" s="137"/>
      <c r="O14" s="30"/>
    </row>
    <row r="15" spans="1:22" ht="13" thickBot="1" x14ac:dyDescent="0.3">
      <c r="B15" s="54" t="s">
        <v>288</v>
      </c>
      <c r="F15" s="30"/>
      <c r="G15" s="30"/>
      <c r="H15" s="175">
        <f t="shared" ref="H15:M15" si="1">SUM(H9:H14)</f>
        <v>0</v>
      </c>
      <c r="I15" s="175">
        <f t="shared" si="1"/>
        <v>0</v>
      </c>
      <c r="J15" s="175">
        <f t="shared" si="1"/>
        <v>0</v>
      </c>
      <c r="K15" s="175">
        <f t="shared" si="1"/>
        <v>0</v>
      </c>
      <c r="L15" s="175">
        <f t="shared" si="1"/>
        <v>0</v>
      </c>
      <c r="M15" s="175">
        <f t="shared" si="1"/>
        <v>0</v>
      </c>
      <c r="O15" s="30"/>
    </row>
    <row r="16" spans="1:22" ht="13" thickTop="1" x14ac:dyDescent="0.25">
      <c r="B16" s="54" t="s">
        <v>288</v>
      </c>
      <c r="F16" s="30"/>
      <c r="G16" s="30"/>
      <c r="H16" s="45"/>
      <c r="I16" s="45"/>
      <c r="J16" s="45"/>
      <c r="K16" s="45"/>
      <c r="L16" s="45"/>
      <c r="M16" s="45"/>
      <c r="O16" s="30"/>
    </row>
    <row r="17" spans="2:22" ht="15.5" x14ac:dyDescent="0.3">
      <c r="B17" s="54" t="s">
        <v>288</v>
      </c>
      <c r="D17" s="308"/>
      <c r="F17" s="30"/>
      <c r="G17" s="30"/>
      <c r="H17" s="45"/>
      <c r="I17" s="45"/>
      <c r="J17" s="45"/>
      <c r="K17" s="45"/>
      <c r="L17" s="45"/>
      <c r="M17" s="45"/>
      <c r="O17" s="30"/>
      <c r="P17" s="800"/>
      <c r="Q17" s="5"/>
      <c r="R17" s="5"/>
      <c r="S17" s="5"/>
      <c r="T17" s="5"/>
      <c r="U17" s="5"/>
      <c r="V17" s="5"/>
    </row>
    <row r="18" spans="2:22" ht="13" x14ac:dyDescent="0.3">
      <c r="B18" s="54" t="s">
        <v>288</v>
      </c>
      <c r="D18" s="641"/>
      <c r="E18" s="5"/>
      <c r="F18" s="5"/>
      <c r="G18" s="5"/>
      <c r="H18" s="17"/>
      <c r="I18" s="17"/>
      <c r="J18" s="17"/>
      <c r="K18" s="17"/>
      <c r="L18" s="45"/>
      <c r="M18" s="45"/>
      <c r="O18" s="30"/>
      <c r="Q18" s="801"/>
    </row>
    <row r="19" spans="2:22" x14ac:dyDescent="0.25">
      <c r="B19" s="54" t="s">
        <v>288</v>
      </c>
    </row>
    <row r="20" spans="2:22" ht="15.75" customHeight="1" x14ac:dyDescent="0.25">
      <c r="B20" s="826" t="str">
        <f>IF(OR('St of Comprehensive Rev. &amp; Exp.'!$B$11="Yes",'St of Comprehensive Rev. &amp; Exp.'!$B$21="Yes"),"Yes","No")</f>
        <v>No</v>
      </c>
      <c r="C20" s="778"/>
      <c r="D20" s="1736" t="str">
        <f>N20&amp;". Locally Raised Funds"</f>
        <v>2. Locally Raised Funds</v>
      </c>
      <c r="E20" s="1736"/>
      <c r="F20" s="1736"/>
      <c r="G20" s="1736"/>
      <c r="H20" s="1736"/>
      <c r="I20" s="1736"/>
      <c r="J20" s="1736"/>
      <c r="K20" s="513"/>
      <c r="L20" s="513"/>
      <c r="M20" s="513"/>
      <c r="N20" s="760">
        <f>IF($B20="Yes",$N2+1,$N2)</f>
        <v>2</v>
      </c>
      <c r="O20" s="97"/>
      <c r="P20" s="97"/>
      <c r="Q20" s="97"/>
      <c r="R20" s="97"/>
      <c r="S20" s="97"/>
      <c r="T20" s="97"/>
    </row>
    <row r="21" spans="2:22" ht="13" x14ac:dyDescent="0.25">
      <c r="B21" s="54" t="str">
        <f>$B$20</f>
        <v>No</v>
      </c>
      <c r="D21" s="50"/>
      <c r="E21" s="50"/>
      <c r="F21" s="119"/>
      <c r="G21" s="119"/>
      <c r="H21" s="119"/>
      <c r="O21" s="97"/>
      <c r="P21" s="97"/>
      <c r="Q21" s="97"/>
      <c r="R21" s="97"/>
      <c r="S21" s="97"/>
      <c r="T21" s="97"/>
    </row>
    <row r="22" spans="2:22" s="50" customFormat="1" ht="13" x14ac:dyDescent="0.25">
      <c r="B22" s="54" t="str">
        <f t="shared" ref="B22:B27" si="2">$B$20</f>
        <v>No</v>
      </c>
      <c r="C22" s="778"/>
      <c r="D22" s="54" t="s">
        <v>808</v>
      </c>
      <c r="E22" s="30"/>
      <c r="F22" s="48"/>
      <c r="G22" s="48"/>
      <c r="H22" s="48"/>
      <c r="N22" s="759"/>
      <c r="O22" s="97"/>
      <c r="P22" s="97"/>
      <c r="Q22" s="97"/>
      <c r="R22" s="97"/>
      <c r="S22" s="97"/>
      <c r="T22" s="97"/>
    </row>
    <row r="23" spans="2:22" s="50" customFormat="1" ht="13" x14ac:dyDescent="0.25">
      <c r="B23" s="54" t="str">
        <f t="shared" si="2"/>
        <v>No</v>
      </c>
      <c r="C23" s="778"/>
      <c r="D23" s="54"/>
      <c r="E23" s="30"/>
      <c r="F23" s="48"/>
      <c r="G23" s="48"/>
      <c r="H23" s="1682" t="s">
        <v>457</v>
      </c>
      <c r="I23" s="1682"/>
      <c r="J23" s="1682"/>
      <c r="K23" s="1682" t="s">
        <v>458</v>
      </c>
      <c r="L23" s="1682"/>
      <c r="M23" s="1682"/>
      <c r="N23" s="759"/>
      <c r="O23" s="97"/>
      <c r="P23" s="97"/>
      <c r="Q23" s="97"/>
      <c r="R23" s="97"/>
      <c r="S23" s="97"/>
      <c r="T23" s="97"/>
    </row>
    <row r="24" spans="2:22" s="50" customFormat="1" ht="13" x14ac:dyDescent="0.3">
      <c r="B24" s="54" t="str">
        <f t="shared" si="2"/>
        <v>No</v>
      </c>
      <c r="C24" s="778"/>
      <c r="D24" s="166"/>
      <c r="E24" s="30"/>
      <c r="H24" s="124">
        <f>FY</f>
        <v>2026</v>
      </c>
      <c r="I24" s="124">
        <f>FY</f>
        <v>2026</v>
      </c>
      <c r="J24" s="124">
        <f>FY-1</f>
        <v>2025</v>
      </c>
      <c r="K24" s="124">
        <f>FY</f>
        <v>2026</v>
      </c>
      <c r="L24" s="124">
        <f>FY</f>
        <v>2026</v>
      </c>
      <c r="M24" s="124">
        <f>FY-1</f>
        <v>2025</v>
      </c>
      <c r="N24" s="759"/>
      <c r="O24" s="97"/>
      <c r="P24" s="97"/>
      <c r="Q24" s="97"/>
      <c r="R24" s="97"/>
      <c r="S24" s="97"/>
      <c r="T24" s="97"/>
    </row>
    <row r="25" spans="2:22" ht="26" x14ac:dyDescent="0.3">
      <c r="B25" s="54" t="str">
        <f t="shared" si="2"/>
        <v>No</v>
      </c>
      <c r="D25" s="166"/>
      <c r="F25" s="30"/>
      <c r="G25" s="30"/>
      <c r="H25" s="551" t="str">
        <f>+'Group Inputs'!$C$7</f>
        <v>Actual</v>
      </c>
      <c r="I25" s="164" t="str">
        <f>+'Group Inputs'!$D$7</f>
        <v>Budget (Unaudited)</v>
      </c>
      <c r="J25" s="551" t="str">
        <f>+'Group Inputs'!$E$7</f>
        <v>Actual</v>
      </c>
      <c r="K25" s="551" t="str">
        <f>+'Group Inputs'!$C$7</f>
        <v>Actual</v>
      </c>
      <c r="L25" s="164" t="str">
        <f>+'Group Inputs'!$D$7</f>
        <v>Budget (Unaudited)</v>
      </c>
      <c r="M25" s="551" t="str">
        <f>+'Group Inputs'!$E$7</f>
        <v>Actual</v>
      </c>
    </row>
    <row r="26" spans="2:22" ht="13.5" thickBot="1" x14ac:dyDescent="0.35">
      <c r="B26" s="54" t="str">
        <f t="shared" si="2"/>
        <v>No</v>
      </c>
      <c r="D26" s="166"/>
      <c r="H26" s="474" t="s">
        <v>294</v>
      </c>
      <c r="I26" s="474" t="s">
        <v>294</v>
      </c>
      <c r="J26" s="474" t="s">
        <v>294</v>
      </c>
      <c r="K26" s="474" t="s">
        <v>294</v>
      </c>
      <c r="L26" s="474" t="s">
        <v>294</v>
      </c>
      <c r="M26" s="474" t="s">
        <v>294</v>
      </c>
    </row>
    <row r="27" spans="2:22" ht="13" x14ac:dyDescent="0.3">
      <c r="B27" s="54" t="str">
        <f t="shared" si="2"/>
        <v>No</v>
      </c>
      <c r="D27" s="166" t="s">
        <v>154</v>
      </c>
      <c r="H27" s="85"/>
      <c r="I27" s="85"/>
      <c r="J27" s="85"/>
      <c r="K27" s="85"/>
      <c r="L27" s="85"/>
      <c r="M27" s="85"/>
    </row>
    <row r="28" spans="2:22" x14ac:dyDescent="0.25">
      <c r="B28" s="826" t="str">
        <f>IF(AND(ROUND($H28,0)=0,ROUND($I28,0)=0,ROUND($J28,0)=0,ROUND($K28,0)=0,ROUND($L28,0)=0,ROUND($M28,0)=0),"No","Yes")</f>
        <v>No</v>
      </c>
      <c r="D28" s="60" t="str">
        <f>'Group Inputs'!B21</f>
        <v>Fees for Extra Curricular Activities</v>
      </c>
      <c r="H28" s="374">
        <f>-'Sch Parent Inputs'!C21</f>
        <v>0</v>
      </c>
      <c r="I28" s="374">
        <f>-'Sch Parent Inputs'!D21</f>
        <v>0</v>
      </c>
      <c r="J28" s="374">
        <f>-'Sch Parent Inputs'!E21</f>
        <v>0</v>
      </c>
      <c r="K28" s="55">
        <f>-'Group Inputs'!C21</f>
        <v>0</v>
      </c>
      <c r="L28" s="55">
        <f>-'Group Inputs'!D21</f>
        <v>0</v>
      </c>
      <c r="M28" s="55">
        <f>-'Group Inputs'!E21</f>
        <v>0</v>
      </c>
      <c r="N28" s="761"/>
      <c r="O28" s="887" t="str">
        <f>'Guidance - Specific Disclosures'!A88</f>
        <v>[S29]</v>
      </c>
      <c r="P28" s="5"/>
      <c r="Q28" s="5"/>
      <c r="R28" s="5"/>
      <c r="S28" s="5"/>
      <c r="T28" s="5"/>
      <c r="U28" s="5"/>
    </row>
    <row r="29" spans="2:22" x14ac:dyDescent="0.25">
      <c r="B29" s="826" t="str">
        <f t="shared" ref="B29:B33" si="3">IF(AND(ROUND($H29,0)=0,ROUND($I29,0)=0,ROUND($J29,0)=0,ROUND($K29,0)=0,ROUND($L29,0)=0,ROUND($M29,0)=0),"No","Yes")</f>
        <v>No</v>
      </c>
      <c r="D29" s="60" t="str">
        <f>'Group Inputs'!B22</f>
        <v>Donations and Bequests</v>
      </c>
      <c r="H29" s="374">
        <f>-'Sch Parent Inputs'!C22</f>
        <v>0</v>
      </c>
      <c r="I29" s="374">
        <f>-'Sch Parent Inputs'!D22</f>
        <v>0</v>
      </c>
      <c r="J29" s="374">
        <f>-'Sch Parent Inputs'!E22</f>
        <v>0</v>
      </c>
      <c r="K29" s="55">
        <f>-'Group Inputs'!C22</f>
        <v>0</v>
      </c>
      <c r="L29" s="55">
        <f>-'Group Inputs'!D22</f>
        <v>0</v>
      </c>
      <c r="M29" s="55">
        <f>-'Group Inputs'!E22</f>
        <v>0</v>
      </c>
      <c r="O29" s="337"/>
      <c r="P29" s="5"/>
      <c r="Q29" s="5"/>
      <c r="R29" s="5"/>
      <c r="S29" s="5"/>
      <c r="T29" s="5"/>
      <c r="U29" s="5"/>
    </row>
    <row r="30" spans="2:22" x14ac:dyDescent="0.25">
      <c r="B30" s="826" t="str">
        <f t="shared" si="3"/>
        <v>No</v>
      </c>
      <c r="D30" s="60" t="str">
        <f>'Group Inputs'!B23</f>
        <v>Fundraising &amp; Community Grants</v>
      </c>
      <c r="H30" s="374">
        <f>-'Sch Parent Inputs'!C23</f>
        <v>0</v>
      </c>
      <c r="I30" s="374">
        <f>-'Sch Parent Inputs'!D23</f>
        <v>0</v>
      </c>
      <c r="J30" s="374">
        <f>-'Sch Parent Inputs'!E23</f>
        <v>0</v>
      </c>
      <c r="K30" s="55">
        <f>-'Group Inputs'!C23</f>
        <v>0</v>
      </c>
      <c r="L30" s="55">
        <f>-'Group Inputs'!D23</f>
        <v>0</v>
      </c>
      <c r="M30" s="55">
        <f>-'Group Inputs'!E23</f>
        <v>0</v>
      </c>
      <c r="O30" s="338" t="str">
        <f>'Guidance - Specific Disclosures'!A37</f>
        <v>[S12]</v>
      </c>
      <c r="Q30" s="5"/>
      <c r="R30" s="5"/>
      <c r="S30" s="5"/>
      <c r="T30" s="5"/>
      <c r="U30" s="5"/>
    </row>
    <row r="31" spans="2:22" ht="12.75" customHeight="1" x14ac:dyDescent="0.25">
      <c r="B31" s="826" t="str">
        <f t="shared" si="3"/>
        <v>No</v>
      </c>
      <c r="D31" s="60" t="str">
        <f>'Group Inputs'!B24</f>
        <v>Trading</v>
      </c>
      <c r="H31" s="374">
        <f>-'Sch Parent Inputs'!C24</f>
        <v>0</v>
      </c>
      <c r="I31" s="374">
        <f>-'Sch Parent Inputs'!D24</f>
        <v>0</v>
      </c>
      <c r="J31" s="374">
        <f>-'Sch Parent Inputs'!E24</f>
        <v>0</v>
      </c>
      <c r="K31" s="55">
        <f>-'Group Inputs'!C24</f>
        <v>0</v>
      </c>
      <c r="L31" s="55">
        <f>-'Group Inputs'!D24</f>
        <v>0</v>
      </c>
      <c r="M31" s="55">
        <f>-'Group Inputs'!E24</f>
        <v>0</v>
      </c>
      <c r="O31" s="966" t="str">
        <f>'Guidance - Specific Disclosures'!A7</f>
        <v>[S2]</v>
      </c>
      <c r="P31" s="5"/>
      <c r="Q31" s="5"/>
      <c r="R31" s="5"/>
      <c r="S31" s="5"/>
      <c r="T31" s="5"/>
      <c r="U31" s="5"/>
    </row>
    <row r="32" spans="2:22" x14ac:dyDescent="0.25">
      <c r="B32" s="826" t="str">
        <f t="shared" si="3"/>
        <v>No</v>
      </c>
      <c r="D32" s="60" t="str">
        <f>'Group Inputs'!B25</f>
        <v>Other Revenue</v>
      </c>
      <c r="H32" s="374">
        <f>-'Sch Parent Inputs'!C25</f>
        <v>0</v>
      </c>
      <c r="I32" s="374">
        <f>-'Sch Parent Inputs'!D25</f>
        <v>0</v>
      </c>
      <c r="J32" s="374">
        <f>-'Sch Parent Inputs'!E25</f>
        <v>0</v>
      </c>
      <c r="K32" s="55">
        <f>-'Group Inputs'!C25</f>
        <v>0</v>
      </c>
      <c r="L32" s="55">
        <f>-'Group Inputs'!D25</f>
        <v>0</v>
      </c>
      <c r="M32" s="55">
        <f>-'Group Inputs'!E25</f>
        <v>0</v>
      </c>
    </row>
    <row r="33" spans="2:16" x14ac:dyDescent="0.25">
      <c r="B33" s="826" t="str">
        <f t="shared" si="3"/>
        <v>No</v>
      </c>
      <c r="D33" s="60" t="str">
        <f>'Group Inputs'!B26</f>
        <v>International Student Fees</v>
      </c>
      <c r="H33" s="374">
        <f>-'Sch Parent Inputs'!C26</f>
        <v>0</v>
      </c>
      <c r="I33" s="374">
        <f>-'Sch Parent Inputs'!D26</f>
        <v>0</v>
      </c>
      <c r="J33" s="374">
        <f>-'Sch Parent Inputs'!E26</f>
        <v>0</v>
      </c>
      <c r="K33" s="55">
        <f>-'Group Inputs'!C26</f>
        <v>0</v>
      </c>
      <c r="L33" s="55">
        <f>-'Group Inputs'!D26</f>
        <v>0</v>
      </c>
      <c r="M33" s="55">
        <f>-'Group Inputs'!E26</f>
        <v>0</v>
      </c>
      <c r="O33" s="340" t="str">
        <f>'Guidance - Specific Disclosures'!A91</f>
        <v>[S30]</v>
      </c>
    </row>
    <row r="34" spans="2:16" x14ac:dyDescent="0.25">
      <c r="B34" s="54" t="str">
        <f t="shared" ref="B34:B37" si="4">$B$20</f>
        <v>No</v>
      </c>
      <c r="H34" s="137"/>
      <c r="I34" s="137"/>
      <c r="J34" s="137"/>
      <c r="K34" s="137"/>
      <c r="L34" s="137"/>
      <c r="M34" s="137"/>
    </row>
    <row r="35" spans="2:16" x14ac:dyDescent="0.25">
      <c r="B35" s="54" t="str">
        <f t="shared" si="4"/>
        <v>No</v>
      </c>
      <c r="H35" s="138">
        <f t="shared" ref="H35:M35" si="5">SUM(H28:H34)</f>
        <v>0</v>
      </c>
      <c r="I35" s="138">
        <f t="shared" si="5"/>
        <v>0</v>
      </c>
      <c r="J35" s="138">
        <f t="shared" si="5"/>
        <v>0</v>
      </c>
      <c r="K35" s="138">
        <f t="shared" si="5"/>
        <v>0</v>
      </c>
      <c r="L35" s="138">
        <f t="shared" si="5"/>
        <v>0</v>
      </c>
      <c r="M35" s="138">
        <f t="shared" si="5"/>
        <v>0</v>
      </c>
      <c r="P35" s="137"/>
    </row>
    <row r="36" spans="2:16" x14ac:dyDescent="0.25">
      <c r="B36" s="54" t="str">
        <f t="shared" si="4"/>
        <v>No</v>
      </c>
      <c r="H36" s="46"/>
      <c r="I36" s="46"/>
      <c r="J36" s="46"/>
      <c r="K36" s="46"/>
      <c r="L36" s="46"/>
      <c r="M36" s="46"/>
    </row>
    <row r="37" spans="2:16" ht="13" x14ac:dyDescent="0.3">
      <c r="B37" s="54" t="str">
        <f t="shared" si="4"/>
        <v>No</v>
      </c>
      <c r="D37" s="166" t="s">
        <v>166</v>
      </c>
      <c r="H37" s="46"/>
      <c r="I37" s="46"/>
      <c r="J37" s="46"/>
      <c r="K37" s="46"/>
      <c r="L37" s="46"/>
      <c r="M37" s="46"/>
    </row>
    <row r="38" spans="2:16" x14ac:dyDescent="0.25">
      <c r="B38" s="826" t="str">
        <f>IF(AND(ROUND($H38,0)=0,ROUND($I38,0)=0,ROUND($J38,0)=0,ROUND($K38,0)=0,ROUND($L38,0)=0,ROUND($M38,0)=0),"No","Yes")</f>
        <v>No</v>
      </c>
      <c r="D38" s="60" t="str">
        <f>'Group Inputs'!B30</f>
        <v>Extra Curricular Activities Costs</v>
      </c>
      <c r="H38" s="374">
        <f>'Sch Parent Inputs'!C30</f>
        <v>0</v>
      </c>
      <c r="I38" s="374">
        <f>'Sch Parent Inputs'!D30</f>
        <v>0</v>
      </c>
      <c r="J38" s="374">
        <f>'Sch Parent Inputs'!E30</f>
        <v>0</v>
      </c>
      <c r="K38" s="374">
        <f>'Group Inputs'!C30</f>
        <v>0</v>
      </c>
      <c r="L38" s="374">
        <f>'Group Inputs'!D30</f>
        <v>0</v>
      </c>
      <c r="M38" s="374">
        <f>'Group Inputs'!E30</f>
        <v>0</v>
      </c>
      <c r="O38" s="339" t="str">
        <f>'Guidance - Specific Disclosures'!A40</f>
        <v>[S13]</v>
      </c>
    </row>
    <row r="39" spans="2:16" x14ac:dyDescent="0.25">
      <c r="B39" s="826" t="str">
        <f t="shared" ref="B39:B43" si="6">IF(AND(ROUND($H39,0)=0,ROUND($I39,0)=0,ROUND($J39,0)=0,ROUND($K39,0)=0,ROUND($L39,0)=0,ROUND($M39,0)=0),"No","Yes")</f>
        <v>No</v>
      </c>
      <c r="D39" s="60" t="str">
        <f>'Group Inputs'!B31</f>
        <v>Trading</v>
      </c>
      <c r="H39" s="374">
        <f>'Sch Parent Inputs'!C31</f>
        <v>0</v>
      </c>
      <c r="I39" s="374">
        <f>'Sch Parent Inputs'!D31</f>
        <v>0</v>
      </c>
      <c r="J39" s="374">
        <f>'Sch Parent Inputs'!E31</f>
        <v>0</v>
      </c>
      <c r="K39" s="374">
        <f>'Group Inputs'!C31</f>
        <v>0</v>
      </c>
      <c r="L39" s="374">
        <f>'Group Inputs'!D31</f>
        <v>0</v>
      </c>
      <c r="M39" s="374">
        <f>'Group Inputs'!E31</f>
        <v>0</v>
      </c>
    </row>
    <row r="40" spans="2:16" x14ac:dyDescent="0.25">
      <c r="B40" s="826" t="str">
        <f t="shared" si="6"/>
        <v>No</v>
      </c>
      <c r="D40" s="60" t="str">
        <f>'Group Inputs'!B32</f>
        <v>Fundraising and Community Grant Costs</v>
      </c>
      <c r="H40" s="374">
        <f>'Sch Parent Inputs'!C32</f>
        <v>0</v>
      </c>
      <c r="I40" s="374">
        <f>'Sch Parent Inputs'!D32</f>
        <v>0</v>
      </c>
      <c r="J40" s="374">
        <f>'Sch Parent Inputs'!E32</f>
        <v>0</v>
      </c>
      <c r="K40" s="374">
        <f>'Group Inputs'!C32</f>
        <v>0</v>
      </c>
      <c r="L40" s="374">
        <f>'Group Inputs'!D32</f>
        <v>0</v>
      </c>
      <c r="M40" s="374">
        <f>'Group Inputs'!E32</f>
        <v>0</v>
      </c>
      <c r="O40" s="966"/>
    </row>
    <row r="41" spans="2:16" x14ac:dyDescent="0.25">
      <c r="B41" s="826" t="str">
        <f t="shared" si="6"/>
        <v>No</v>
      </c>
      <c r="D41" s="60" t="str">
        <f>'Group Inputs'!B33</f>
        <v>Other Locally Raised Funds Expenditure</v>
      </c>
      <c r="H41" s="374">
        <f>'Sch Parent Inputs'!C33</f>
        <v>0</v>
      </c>
      <c r="I41" s="374">
        <f>'Sch Parent Inputs'!D33</f>
        <v>0</v>
      </c>
      <c r="J41" s="374">
        <f>'Sch Parent Inputs'!E33</f>
        <v>0</v>
      </c>
      <c r="K41" s="374">
        <f>'Group Inputs'!C33</f>
        <v>0</v>
      </c>
      <c r="L41" s="374">
        <f>'Group Inputs'!D33</f>
        <v>0</v>
      </c>
      <c r="M41" s="374">
        <f>'Group Inputs'!E33</f>
        <v>0</v>
      </c>
    </row>
    <row r="42" spans="2:16" x14ac:dyDescent="0.25">
      <c r="B42" s="826" t="str">
        <f t="shared" si="6"/>
        <v>No</v>
      </c>
      <c r="D42" s="60" t="str">
        <f>'Group Inputs'!B34</f>
        <v>International Student - Employee Benefits - Salaries</v>
      </c>
      <c r="H42" s="374">
        <f>'Sch Parent Inputs'!C34</f>
        <v>0</v>
      </c>
      <c r="I42" s="374">
        <f>'Sch Parent Inputs'!D34</f>
        <v>0</v>
      </c>
      <c r="J42" s="374">
        <f>'Sch Parent Inputs'!E34</f>
        <v>0</v>
      </c>
      <c r="K42" s="374">
        <f>'Group Inputs'!C34</f>
        <v>0</v>
      </c>
      <c r="L42" s="374">
        <f>'Group Inputs'!D34</f>
        <v>0</v>
      </c>
      <c r="M42" s="374">
        <f>'Group Inputs'!E34</f>
        <v>0</v>
      </c>
    </row>
    <row r="43" spans="2:16" x14ac:dyDescent="0.25">
      <c r="B43" s="826" t="str">
        <f t="shared" si="6"/>
        <v>No</v>
      </c>
      <c r="D43" s="60" t="str">
        <f>'Group Inputs'!B35</f>
        <v>International Student - Other Expenses</v>
      </c>
      <c r="H43" s="374">
        <f>'Sch Parent Inputs'!C35</f>
        <v>0</v>
      </c>
      <c r="I43" s="374">
        <f>'Sch Parent Inputs'!D35</f>
        <v>0</v>
      </c>
      <c r="J43" s="374">
        <f>'Sch Parent Inputs'!E35</f>
        <v>0</v>
      </c>
      <c r="K43" s="374">
        <f>'Group Inputs'!C35</f>
        <v>0</v>
      </c>
      <c r="L43" s="374">
        <f>'Group Inputs'!D35</f>
        <v>0</v>
      </c>
      <c r="M43" s="374">
        <f>'Group Inputs'!E35</f>
        <v>0</v>
      </c>
    </row>
    <row r="44" spans="2:16" x14ac:dyDescent="0.25">
      <c r="B44" s="54" t="str">
        <f t="shared" ref="B44:B49" si="7">$B$20</f>
        <v>No</v>
      </c>
      <c r="H44" s="137"/>
      <c r="I44" s="137"/>
      <c r="J44" s="137"/>
      <c r="K44" s="137"/>
      <c r="L44" s="137"/>
      <c r="M44" s="137"/>
    </row>
    <row r="45" spans="2:16" ht="13" x14ac:dyDescent="0.3">
      <c r="B45" s="54" t="str">
        <f t="shared" si="7"/>
        <v>No</v>
      </c>
      <c r="D45" s="59"/>
      <c r="H45" s="138">
        <f t="shared" ref="H45:M45" si="8">SUM(H38:H44)</f>
        <v>0</v>
      </c>
      <c r="I45" s="138">
        <f t="shared" si="8"/>
        <v>0</v>
      </c>
      <c r="J45" s="138">
        <f t="shared" si="8"/>
        <v>0</v>
      </c>
      <c r="K45" s="138">
        <f t="shared" si="8"/>
        <v>0</v>
      </c>
      <c r="L45" s="138">
        <f t="shared" si="8"/>
        <v>0</v>
      </c>
      <c r="M45" s="138">
        <f t="shared" si="8"/>
        <v>0</v>
      </c>
    </row>
    <row r="46" spans="2:16" ht="13" x14ac:dyDescent="0.3">
      <c r="B46" s="54" t="str">
        <f t="shared" si="7"/>
        <v>No</v>
      </c>
      <c r="D46" s="59"/>
      <c r="H46" s="45"/>
      <c r="I46" s="45"/>
      <c r="J46" s="45"/>
      <c r="K46" s="45"/>
      <c r="L46" s="45"/>
      <c r="M46" s="45"/>
    </row>
    <row r="47" spans="2:16" x14ac:dyDescent="0.25">
      <c r="B47" s="54" t="str">
        <f t="shared" si="7"/>
        <v>No</v>
      </c>
      <c r="H47" s="45"/>
      <c r="I47" s="45"/>
      <c r="J47" s="45"/>
      <c r="K47" s="45"/>
      <c r="L47" s="45"/>
      <c r="M47" s="45"/>
    </row>
    <row r="48" spans="2:16" ht="13.5" thickBot="1" x14ac:dyDescent="0.35">
      <c r="B48" s="54" t="str">
        <f t="shared" si="7"/>
        <v>No</v>
      </c>
      <c r="D48" s="59" t="s">
        <v>809</v>
      </c>
      <c r="H48" s="175">
        <f t="shared" ref="H48:M48" si="9">H35-H45</f>
        <v>0</v>
      </c>
      <c r="I48" s="175">
        <f t="shared" si="9"/>
        <v>0</v>
      </c>
      <c r="J48" s="175">
        <f t="shared" si="9"/>
        <v>0</v>
      </c>
      <c r="K48" s="175">
        <f t="shared" si="9"/>
        <v>0</v>
      </c>
      <c r="L48" s="175">
        <f t="shared" si="9"/>
        <v>0</v>
      </c>
      <c r="M48" s="175">
        <f t="shared" si="9"/>
        <v>0</v>
      </c>
    </row>
    <row r="49" spans="1:21" ht="13.5" thickTop="1" x14ac:dyDescent="0.3">
      <c r="B49" s="54" t="str">
        <f t="shared" si="7"/>
        <v>No</v>
      </c>
      <c r="D49" s="59"/>
      <c r="H49" s="46"/>
      <c r="I49" s="46"/>
      <c r="J49" s="46"/>
      <c r="K49" s="46"/>
      <c r="L49" s="46"/>
      <c r="M49" s="46"/>
    </row>
    <row r="50" spans="1:21" ht="12.75" customHeight="1" x14ac:dyDescent="0.25">
      <c r="A50" s="30" t="s">
        <v>810</v>
      </c>
      <c r="B50" s="888" t="s">
        <v>626</v>
      </c>
      <c r="C50" s="7" t="s">
        <v>811</v>
      </c>
      <c r="D50" s="1630" t="s">
        <v>812</v>
      </c>
      <c r="E50" s="1741"/>
      <c r="F50" s="1741"/>
      <c r="G50" s="1741"/>
      <c r="H50" s="1741"/>
      <c r="I50" s="1741"/>
      <c r="J50" s="1741"/>
      <c r="K50" s="1741"/>
      <c r="L50" s="1741"/>
      <c r="M50" s="1741"/>
      <c r="O50" s="380"/>
    </row>
    <row r="51" spans="1:21" x14ac:dyDescent="0.25">
      <c r="B51" s="826" t="str">
        <f>$B$50</f>
        <v>No</v>
      </c>
      <c r="C51" s="779" t="s">
        <v>811</v>
      </c>
      <c r="D51" s="1741"/>
      <c r="E51" s="1741"/>
      <c r="F51" s="1741"/>
      <c r="G51" s="1741"/>
      <c r="H51" s="1741"/>
      <c r="I51" s="1741"/>
      <c r="J51" s="1741"/>
      <c r="K51" s="1741"/>
      <c r="L51" s="1741"/>
      <c r="M51" s="1741"/>
    </row>
    <row r="52" spans="1:21" x14ac:dyDescent="0.25">
      <c r="B52" s="826" t="str">
        <f t="shared" ref="B52" si="10">$B$50</f>
        <v>No</v>
      </c>
      <c r="C52" s="779" t="s">
        <v>811</v>
      </c>
      <c r="D52" s="1741"/>
      <c r="E52" s="1741"/>
      <c r="F52" s="1741"/>
      <c r="G52" s="1741"/>
      <c r="H52" s="1741"/>
      <c r="I52" s="1741"/>
      <c r="J52" s="1741"/>
      <c r="K52" s="1741"/>
      <c r="L52" s="1741"/>
      <c r="M52" s="1741"/>
    </row>
    <row r="53" spans="1:21" ht="13" x14ac:dyDescent="0.25">
      <c r="B53" s="888" t="s">
        <v>626</v>
      </c>
      <c r="C53" s="7" t="s">
        <v>811</v>
      </c>
      <c r="D53" s="1737" t="str">
        <f>N53&amp;". Resource Teachers: Learning and Behaviour Services Revenue and Expense"</f>
        <v>2. Resource Teachers: Learning and Behaviour Services Revenue and Expense</v>
      </c>
      <c r="E53" s="1737"/>
      <c r="F53" s="1737"/>
      <c r="G53" s="1737"/>
      <c r="H53" s="1737"/>
      <c r="I53" s="1737"/>
      <c r="J53" s="1737"/>
      <c r="N53" s="1123">
        <f>IF($B53="Yes",$N20+1,$N20)</f>
        <v>2</v>
      </c>
      <c r="P53" s="1661" t="s">
        <v>813</v>
      </c>
      <c r="Q53" s="1563"/>
      <c r="R53" s="1563"/>
      <c r="S53" s="1564"/>
    </row>
    <row r="54" spans="1:21" ht="12.75" customHeight="1" x14ac:dyDescent="0.3">
      <c r="B54" s="730" t="str">
        <f>B$53</f>
        <v>No</v>
      </c>
      <c r="C54" s="7"/>
      <c r="D54" s="826"/>
      <c r="H54" s="124"/>
      <c r="I54" s="124"/>
      <c r="J54" s="124"/>
      <c r="P54" s="1565"/>
      <c r="Q54" s="1521"/>
      <c r="R54" s="1521"/>
      <c r="S54" s="1522"/>
    </row>
    <row r="55" spans="1:21" x14ac:dyDescent="0.25">
      <c r="B55" s="730" t="str">
        <f t="shared" ref="B55:B58" si="11">B$53</f>
        <v>No</v>
      </c>
      <c r="C55" s="7"/>
      <c r="D55" s="1718" t="s">
        <v>814</v>
      </c>
      <c r="E55" s="1714"/>
      <c r="F55" s="1714"/>
      <c r="G55" s="1714"/>
      <c r="H55" s="1714"/>
      <c r="I55" s="1714"/>
      <c r="J55" s="1714"/>
      <c r="K55" s="1714"/>
      <c r="L55" s="1714"/>
      <c r="M55" s="1714"/>
      <c r="P55" s="1565"/>
      <c r="Q55" s="1521"/>
      <c r="R55" s="1521"/>
      <c r="S55" s="1522"/>
    </row>
    <row r="56" spans="1:21" x14ac:dyDescent="0.25">
      <c r="B56" s="730" t="str">
        <f t="shared" si="11"/>
        <v>No</v>
      </c>
      <c r="C56" s="7"/>
      <c r="D56" s="1122"/>
      <c r="E56" s="1122"/>
      <c r="F56" s="1122"/>
      <c r="G56" s="1122"/>
      <c r="H56" s="1122"/>
      <c r="I56" s="1122"/>
      <c r="J56" s="1122"/>
      <c r="P56" s="1565"/>
      <c r="Q56" s="1521"/>
      <c r="R56" s="1521"/>
      <c r="S56" s="1522"/>
    </row>
    <row r="57" spans="1:21" x14ac:dyDescent="0.25">
      <c r="B57" s="730" t="str">
        <f t="shared" si="11"/>
        <v>No</v>
      </c>
      <c r="C57" s="7"/>
      <c r="D57" s="1122"/>
      <c r="E57" s="1122"/>
      <c r="F57" s="1122"/>
      <c r="G57" s="1122"/>
      <c r="H57" s="1122"/>
      <c r="I57" s="1122"/>
      <c r="J57" s="1122"/>
      <c r="P57" s="1565"/>
      <c r="Q57" s="1521"/>
      <c r="R57" s="1521"/>
      <c r="S57" s="1522"/>
    </row>
    <row r="58" spans="1:21" ht="13" x14ac:dyDescent="0.3">
      <c r="B58" s="730" t="str">
        <f t="shared" si="11"/>
        <v>No</v>
      </c>
      <c r="D58" s="59"/>
      <c r="F58" s="46"/>
      <c r="G58" s="46"/>
      <c r="H58" s="46"/>
      <c r="P58" s="1565"/>
      <c r="Q58" s="1521"/>
      <c r="R58" s="1521"/>
      <c r="S58" s="1522"/>
    </row>
    <row r="59" spans="1:21" ht="13" x14ac:dyDescent="0.3">
      <c r="B59" s="826" t="str">
        <f>IF(OR('St of Comprehensive Rev. &amp; Exp.'!$B$15="Yes",'St of Comprehensive Rev. &amp; Exp.'!$B$22="Yes"),"Yes","No")</f>
        <v>No</v>
      </c>
      <c r="C59" s="778"/>
      <c r="D59" s="1737" t="str">
        <f>N59&amp;". Hostel Revenue and Expenses"</f>
        <v>2. Hostel Revenue and Expenses</v>
      </c>
      <c r="E59" s="1737"/>
      <c r="F59" s="1737"/>
      <c r="G59" s="1737"/>
      <c r="H59" s="1737"/>
      <c r="I59" s="1737"/>
      <c r="J59" s="1737"/>
      <c r="K59" s="475"/>
      <c r="L59" s="475"/>
      <c r="M59" s="475"/>
      <c r="N59" s="760">
        <f>IF($B59="Yes",$N20+1,$N20)</f>
        <v>2</v>
      </c>
      <c r="O59" s="59"/>
      <c r="P59" s="1769"/>
      <c r="Q59" s="1770"/>
      <c r="R59" s="1770"/>
      <c r="S59" s="1771"/>
      <c r="T59" s="59"/>
      <c r="U59" s="59"/>
    </row>
    <row r="60" spans="1:21" x14ac:dyDescent="0.25">
      <c r="B60" s="54" t="str">
        <f t="shared" ref="B60:B65" si="12">$B$59</f>
        <v>No</v>
      </c>
      <c r="D60" s="48"/>
      <c r="H60" s="130"/>
      <c r="I60" s="130"/>
      <c r="J60" s="130"/>
      <c r="K60" s="130"/>
      <c r="L60" s="130"/>
      <c r="M60" s="130"/>
    </row>
    <row r="61" spans="1:21" ht="13" x14ac:dyDescent="0.25">
      <c r="B61" s="54" t="str">
        <f t="shared" si="12"/>
        <v>No</v>
      </c>
      <c r="D61" s="48"/>
      <c r="H61" s="1682" t="s">
        <v>457</v>
      </c>
      <c r="I61" s="1682"/>
      <c r="J61" s="1682"/>
      <c r="K61" s="1682" t="s">
        <v>458</v>
      </c>
      <c r="L61" s="1682"/>
      <c r="M61" s="1682"/>
    </row>
    <row r="62" spans="1:21" ht="13" x14ac:dyDescent="0.3">
      <c r="B62" s="54" t="str">
        <f t="shared" si="12"/>
        <v>No</v>
      </c>
      <c r="D62" s="48"/>
      <c r="H62" s="124">
        <f>+'Group Inputs'!$C$6</f>
        <v>2026</v>
      </c>
      <c r="I62" s="124">
        <f>+'Group Inputs'!$D$6</f>
        <v>2026</v>
      </c>
      <c r="J62" s="124">
        <f>+'Group Inputs'!$E$6</f>
        <v>2025</v>
      </c>
      <c r="K62" s="124">
        <f>+'Group Inputs'!$C$6</f>
        <v>2026</v>
      </c>
      <c r="L62" s="124">
        <f>+'Group Inputs'!$D$6</f>
        <v>2026</v>
      </c>
      <c r="M62" s="124">
        <f>+'Group Inputs'!$E$6</f>
        <v>2025</v>
      </c>
      <c r="O62" s="5"/>
      <c r="P62" s="5"/>
      <c r="Q62" s="5"/>
      <c r="R62" s="5"/>
      <c r="S62" s="5"/>
      <c r="T62" s="5"/>
    </row>
    <row r="63" spans="1:21" ht="26" x14ac:dyDescent="0.25">
      <c r="B63" s="54" t="str">
        <f t="shared" si="12"/>
        <v>No</v>
      </c>
      <c r="D63" s="48"/>
      <c r="H63" s="173" t="s">
        <v>291</v>
      </c>
      <c r="I63" s="173" t="s">
        <v>292</v>
      </c>
      <c r="J63" s="173" t="s">
        <v>291</v>
      </c>
      <c r="K63" s="173" t="s">
        <v>291</v>
      </c>
      <c r="L63" s="173" t="s">
        <v>292</v>
      </c>
      <c r="M63" s="173" t="s">
        <v>291</v>
      </c>
    </row>
    <row r="64" spans="1:21" ht="13.5" thickBot="1" x14ac:dyDescent="0.35">
      <c r="B64" s="54" t="str">
        <f t="shared" si="12"/>
        <v>No</v>
      </c>
      <c r="H64" s="474" t="s">
        <v>294</v>
      </c>
      <c r="I64" s="474" t="s">
        <v>294</v>
      </c>
      <c r="J64" s="474" t="s">
        <v>294</v>
      </c>
      <c r="K64" s="474" t="s">
        <v>294</v>
      </c>
      <c r="L64" s="474" t="s">
        <v>294</v>
      </c>
      <c r="M64" s="474" t="s">
        <v>294</v>
      </c>
    </row>
    <row r="65" spans="2:15" ht="13" x14ac:dyDescent="0.3">
      <c r="B65" s="54" t="str">
        <f t="shared" si="12"/>
        <v>No</v>
      </c>
      <c r="D65" s="166" t="s">
        <v>154</v>
      </c>
      <c r="H65" s="85"/>
      <c r="I65" s="85"/>
      <c r="J65" s="85"/>
      <c r="K65" s="85"/>
      <c r="L65" s="85"/>
      <c r="M65" s="85"/>
    </row>
    <row r="66" spans="2:15" x14ac:dyDescent="0.25">
      <c r="B66" s="826" t="str">
        <f>IF(AND(ROUND($H66,0)=0,ROUND($I66,0)=0,ROUND($J66,0)=0,ROUND($K66,0)=0,ROUND($L66,0)=0,ROUND($M66,0)=0),"No","Yes")</f>
        <v>No</v>
      </c>
      <c r="D66" s="60" t="str">
        <f>'Group Inputs'!B40</f>
        <v>Hostel Fees</v>
      </c>
      <c r="H66" s="137">
        <f>-'Sch Parent Inputs'!C40</f>
        <v>0</v>
      </c>
      <c r="I66" s="137">
        <f>-'Sch Parent Inputs'!D40</f>
        <v>0</v>
      </c>
      <c r="J66" s="137">
        <f>-'Sch Parent Inputs'!E40</f>
        <v>0</v>
      </c>
      <c r="K66" s="137">
        <f>-'Group Inputs'!C40</f>
        <v>0</v>
      </c>
      <c r="L66" s="137">
        <f>-'Group Inputs'!D40</f>
        <v>0</v>
      </c>
      <c r="M66" s="137">
        <f>-'Group Inputs'!E40</f>
        <v>0</v>
      </c>
    </row>
    <row r="67" spans="2:15" x14ac:dyDescent="0.25">
      <c r="B67" s="826" t="str">
        <f>IF(AND(ROUND($H67,0)=0,ROUND($I67,0)=0,ROUND($J67,0)=0,ROUND($K67,0)=0,ROUND($L67,0)=0,ROUND($M67,0)=0),"No","Yes")</f>
        <v>No</v>
      </c>
      <c r="D67" s="60" t="str">
        <f>'Group Inputs'!B41</f>
        <v>Other Revenue</v>
      </c>
      <c r="H67" s="137">
        <f>-'Sch Parent Inputs'!C41</f>
        <v>0</v>
      </c>
      <c r="I67" s="137">
        <f>-'Sch Parent Inputs'!D41</f>
        <v>0</v>
      </c>
      <c r="J67" s="137">
        <f>-'Sch Parent Inputs'!E41</f>
        <v>0</v>
      </c>
      <c r="K67" s="137">
        <f>-'Group Inputs'!C41</f>
        <v>0</v>
      </c>
      <c r="L67" s="137">
        <f>-'Group Inputs'!D41</f>
        <v>0</v>
      </c>
      <c r="M67" s="137">
        <f>-'Group Inputs'!E41</f>
        <v>0</v>
      </c>
    </row>
    <row r="68" spans="2:15" x14ac:dyDescent="0.25">
      <c r="B68" s="826" t="str">
        <f>IF(AND(ROUND($H68,0)=0,ROUND($I68,0)=0,ROUND($J68,0)=0,ROUND($K68,0)=0,ROUND($L68,0)=0,ROUND($M68,0)=0),"No","Yes")</f>
        <v>No</v>
      </c>
      <c r="D68" s="60" t="str">
        <f>'Group Inputs'!B42</f>
        <v>Student Contributions</v>
      </c>
      <c r="H68" s="137">
        <f>-'Sch Parent Inputs'!C42</f>
        <v>0</v>
      </c>
      <c r="I68" s="137">
        <f>-'Sch Parent Inputs'!D42</f>
        <v>0</v>
      </c>
      <c r="J68" s="137">
        <f>-'Sch Parent Inputs'!E42</f>
        <v>0</v>
      </c>
      <c r="K68" s="137">
        <f>-'Group Inputs'!C42</f>
        <v>0</v>
      </c>
      <c r="L68" s="137">
        <f>-'Group Inputs'!D42</f>
        <v>0</v>
      </c>
      <c r="M68" s="137">
        <f>-'Group Inputs'!E42</f>
        <v>0</v>
      </c>
    </row>
    <row r="69" spans="2:15" x14ac:dyDescent="0.25">
      <c r="B69" s="54" t="str">
        <f t="shared" ref="B69:B71" si="13">$B$59</f>
        <v>No</v>
      </c>
      <c r="D69" s="236"/>
      <c r="H69" s="367"/>
      <c r="I69" s="367"/>
      <c r="J69" s="367"/>
      <c r="K69" s="367"/>
      <c r="L69" s="367"/>
      <c r="M69" s="367"/>
    </row>
    <row r="70" spans="2:15" ht="13" x14ac:dyDescent="0.3">
      <c r="B70" s="54" t="str">
        <f t="shared" si="13"/>
        <v>No</v>
      </c>
      <c r="D70" s="166"/>
      <c r="H70" s="368">
        <f t="shared" ref="H70:M70" si="14">SUM(H66:H69)</f>
        <v>0</v>
      </c>
      <c r="I70" s="368">
        <f t="shared" si="14"/>
        <v>0</v>
      </c>
      <c r="J70" s="368">
        <f t="shared" si="14"/>
        <v>0</v>
      </c>
      <c r="K70" s="368">
        <f t="shared" si="14"/>
        <v>0</v>
      </c>
      <c r="L70" s="368">
        <f t="shared" si="14"/>
        <v>0</v>
      </c>
      <c r="M70" s="368">
        <f t="shared" si="14"/>
        <v>0</v>
      </c>
    </row>
    <row r="71" spans="2:15" ht="13" x14ac:dyDescent="0.3">
      <c r="B71" s="54" t="str">
        <f t="shared" si="13"/>
        <v>No</v>
      </c>
      <c r="D71" s="166" t="s">
        <v>166</v>
      </c>
      <c r="H71" s="369"/>
      <c r="I71" s="369"/>
      <c r="J71" s="369"/>
      <c r="K71" s="369"/>
      <c r="L71" s="369"/>
      <c r="M71" s="369"/>
    </row>
    <row r="72" spans="2:15" ht="13" x14ac:dyDescent="0.25">
      <c r="B72" s="826" t="str">
        <f t="shared" ref="B72:B74" si="15">IF(AND(ROUND($H72,0)=0,ROUND($I72,0)=0,ROUND($J72,0)=0,ROUND($K72,0)=0,ROUND($L72,0)=0,ROUND($M72,0)=0),"No","Yes")</f>
        <v>No</v>
      </c>
      <c r="D72" s="60" t="str">
        <f>'Group Inputs'!B46</f>
        <v>Other Hostel Expenses</v>
      </c>
      <c r="E72" s="50"/>
      <c r="H72" s="137">
        <f>'Sch Parent Inputs'!C46</f>
        <v>0</v>
      </c>
      <c r="I72" s="137">
        <f>'Sch Parent Inputs'!D46</f>
        <v>0</v>
      </c>
      <c r="J72" s="137">
        <f>'Sch Parent Inputs'!E46</f>
        <v>0</v>
      </c>
      <c r="K72" s="367">
        <f>'Group Inputs'!C46</f>
        <v>0</v>
      </c>
      <c r="L72" s="367">
        <f>'Group Inputs'!D46</f>
        <v>0</v>
      </c>
      <c r="M72" s="367">
        <f>'Group Inputs'!E46</f>
        <v>0</v>
      </c>
    </row>
    <row r="73" spans="2:15" ht="13" x14ac:dyDescent="0.25">
      <c r="B73" s="826" t="str">
        <f t="shared" si="15"/>
        <v>No</v>
      </c>
      <c r="D73" s="60" t="s">
        <v>815</v>
      </c>
      <c r="E73" s="50"/>
      <c r="H73" s="137">
        <f>'Group Inputs'!C108</f>
        <v>0</v>
      </c>
      <c r="I73" s="137">
        <f>'Group Inputs'!D108</f>
        <v>0</v>
      </c>
      <c r="J73" s="137">
        <f>'Group Inputs'!E108</f>
        <v>0</v>
      </c>
      <c r="K73" s="137">
        <f>'Group Inputs'!C108</f>
        <v>0</v>
      </c>
      <c r="L73" s="137">
        <f>'Group Inputs'!D108</f>
        <v>0</v>
      </c>
      <c r="M73" s="137">
        <f>'Group Inputs'!E108</f>
        <v>0</v>
      </c>
    </row>
    <row r="74" spans="2:15" ht="13" x14ac:dyDescent="0.25">
      <c r="B74" s="826" t="str">
        <f t="shared" si="15"/>
        <v>No</v>
      </c>
      <c r="D74" s="60" t="str">
        <f>'Group Inputs'!B47</f>
        <v>Employee Benefit - Salaries</v>
      </c>
      <c r="E74" s="50"/>
      <c r="H74" s="137">
        <f>'Sch Parent Inputs'!C47</f>
        <v>0</v>
      </c>
      <c r="I74" s="137">
        <f>'Sch Parent Inputs'!D47</f>
        <v>0</v>
      </c>
      <c r="J74" s="137">
        <f>'Sch Parent Inputs'!E47</f>
        <v>0</v>
      </c>
      <c r="K74" s="367">
        <f>'Group Inputs'!C47</f>
        <v>0</v>
      </c>
      <c r="L74" s="367">
        <f>'Group Inputs'!D47</f>
        <v>0</v>
      </c>
      <c r="M74" s="367">
        <f>'Group Inputs'!E47</f>
        <v>0</v>
      </c>
    </row>
    <row r="75" spans="2:15" s="50" customFormat="1" ht="13" x14ac:dyDescent="0.25">
      <c r="B75" s="54" t="str">
        <f t="shared" ref="B75:B80" si="16">$B$59</f>
        <v>No</v>
      </c>
      <c r="C75" s="778"/>
      <c r="D75" s="236"/>
      <c r="E75" s="30"/>
      <c r="H75" s="367"/>
      <c r="I75" s="367"/>
      <c r="J75" s="367"/>
      <c r="K75" s="367"/>
      <c r="L75" s="367"/>
      <c r="M75" s="367"/>
      <c r="N75" s="759"/>
      <c r="O75" s="370"/>
    </row>
    <row r="76" spans="2:15" ht="12.75" customHeight="1" x14ac:dyDescent="0.3">
      <c r="B76" s="54" t="str">
        <f t="shared" si="16"/>
        <v>No</v>
      </c>
      <c r="D76" s="166"/>
      <c r="F76" s="30"/>
      <c r="G76" s="30"/>
      <c r="H76" s="368">
        <f t="shared" ref="H76:M76" si="17">SUM(H72:H75)</f>
        <v>0</v>
      </c>
      <c r="I76" s="368">
        <f t="shared" si="17"/>
        <v>0</v>
      </c>
      <c r="J76" s="368">
        <f t="shared" si="17"/>
        <v>0</v>
      </c>
      <c r="K76" s="368">
        <f t="shared" si="17"/>
        <v>0</v>
      </c>
      <c r="L76" s="368">
        <f t="shared" si="17"/>
        <v>0</v>
      </c>
      <c r="M76" s="368">
        <f t="shared" si="17"/>
        <v>0</v>
      </c>
    </row>
    <row r="77" spans="2:15" x14ac:dyDescent="0.25">
      <c r="B77" s="54" t="str">
        <f t="shared" si="16"/>
        <v>No</v>
      </c>
      <c r="D77" s="236"/>
      <c r="F77" s="30"/>
      <c r="G77" s="30"/>
      <c r="H77" s="367"/>
      <c r="I77" s="367"/>
      <c r="J77" s="367"/>
      <c r="K77" s="367"/>
      <c r="L77" s="367"/>
      <c r="M77" s="367"/>
    </row>
    <row r="78" spans="2:15" ht="13.5" thickBot="1" x14ac:dyDescent="0.35">
      <c r="B78" s="54" t="str">
        <f t="shared" si="16"/>
        <v>No</v>
      </c>
      <c r="D78" s="59" t="s">
        <v>816</v>
      </c>
      <c r="F78" s="30"/>
      <c r="G78" s="30"/>
      <c r="H78" s="371">
        <f t="shared" ref="H78:M78" si="18">H70-H76</f>
        <v>0</v>
      </c>
      <c r="I78" s="371">
        <f t="shared" si="18"/>
        <v>0</v>
      </c>
      <c r="J78" s="175">
        <f t="shared" si="18"/>
        <v>0</v>
      </c>
      <c r="K78" s="371">
        <f t="shared" si="18"/>
        <v>0</v>
      </c>
      <c r="L78" s="371">
        <f t="shared" si="18"/>
        <v>0</v>
      </c>
      <c r="M78" s="175">
        <f t="shared" si="18"/>
        <v>0</v>
      </c>
    </row>
    <row r="79" spans="2:15" ht="13" thickTop="1" x14ac:dyDescent="0.25">
      <c r="B79" s="54" t="str">
        <f t="shared" si="16"/>
        <v>No</v>
      </c>
    </row>
    <row r="80" spans="2:15" ht="13" x14ac:dyDescent="0.3">
      <c r="B80" s="54" t="str">
        <f t="shared" si="16"/>
        <v>No</v>
      </c>
      <c r="D80" s="59"/>
      <c r="F80" s="46"/>
      <c r="G80" s="46"/>
      <c r="H80" s="46"/>
    </row>
    <row r="81" spans="2:21" ht="13" x14ac:dyDescent="0.3">
      <c r="B81" s="54" t="str">
        <f>'St of Comprehensive Rev. &amp; Exp.'!$B$23</f>
        <v>No</v>
      </c>
      <c r="C81" s="778"/>
      <c r="D81" s="1738" t="str">
        <f>N81&amp;". Learning Resources"</f>
        <v>2. Learning Resources</v>
      </c>
      <c r="E81" s="1738"/>
      <c r="F81" s="1738"/>
      <c r="G81" s="1738"/>
      <c r="H81" s="1738"/>
      <c r="I81" s="1738"/>
      <c r="J81" s="1738"/>
      <c r="K81" s="476"/>
      <c r="L81" s="476"/>
      <c r="M81" s="476"/>
      <c r="N81" s="760">
        <f>IF($B81="Yes",$N59+1,$N59)</f>
        <v>2</v>
      </c>
      <c r="O81" s="526"/>
      <c r="P81" s="59"/>
      <c r="Q81" s="59"/>
      <c r="R81" s="59"/>
      <c r="S81" s="59"/>
      <c r="T81" s="59"/>
      <c r="U81" s="59"/>
    </row>
    <row r="82" spans="2:21" ht="13" x14ac:dyDescent="0.3">
      <c r="B82" s="54" t="str">
        <f>$B$81</f>
        <v>No</v>
      </c>
      <c r="C82" s="778"/>
      <c r="D82" s="476"/>
      <c r="E82" s="476"/>
      <c r="F82" s="476"/>
      <c r="G82" s="476"/>
      <c r="H82" s="476"/>
      <c r="I82" s="476"/>
      <c r="J82" s="476"/>
      <c r="K82" s="476"/>
      <c r="L82" s="476"/>
      <c r="M82" s="476"/>
      <c r="N82" s="762"/>
      <c r="O82" s="59"/>
      <c r="P82" s="59"/>
      <c r="Q82" s="59"/>
      <c r="R82" s="59"/>
      <c r="S82" s="59"/>
      <c r="T82" s="59"/>
      <c r="U82" s="59"/>
    </row>
    <row r="83" spans="2:21" ht="13" x14ac:dyDescent="0.3">
      <c r="B83" s="54" t="str">
        <f t="shared" ref="B83:B87" si="19">$B$81</f>
        <v>No</v>
      </c>
      <c r="C83" s="778"/>
      <c r="D83" s="476"/>
      <c r="E83" s="476"/>
      <c r="F83" s="476"/>
      <c r="G83" s="476"/>
      <c r="H83" s="1682" t="s">
        <v>457</v>
      </c>
      <c r="I83" s="1682"/>
      <c r="J83" s="1682"/>
      <c r="K83" s="1682" t="s">
        <v>458</v>
      </c>
      <c r="L83" s="1682"/>
      <c r="M83" s="1682"/>
      <c r="N83" s="762"/>
      <c r="O83" s="59"/>
      <c r="P83" s="59"/>
      <c r="Q83" s="59"/>
      <c r="R83" s="59"/>
      <c r="S83" s="59"/>
      <c r="T83" s="59"/>
      <c r="U83" s="59"/>
    </row>
    <row r="84" spans="2:21" ht="13" x14ac:dyDescent="0.3">
      <c r="B84" s="54" t="str">
        <f t="shared" si="19"/>
        <v>No</v>
      </c>
      <c r="D84" s="54"/>
      <c r="F84" s="30"/>
      <c r="G84" s="30"/>
      <c r="H84" s="124">
        <f>FY</f>
        <v>2026</v>
      </c>
      <c r="I84" s="124">
        <f>FY</f>
        <v>2026</v>
      </c>
      <c r="J84" s="124">
        <f>FY-1</f>
        <v>2025</v>
      </c>
      <c r="K84" s="124">
        <f>FY</f>
        <v>2026</v>
      </c>
      <c r="L84" s="124">
        <f>FY</f>
        <v>2026</v>
      </c>
      <c r="M84" s="124">
        <f>FY-1</f>
        <v>2025</v>
      </c>
    </row>
    <row r="85" spans="2:21" ht="26" x14ac:dyDescent="0.25">
      <c r="B85" s="54" t="str">
        <f t="shared" si="19"/>
        <v>No</v>
      </c>
      <c r="D85" s="54"/>
      <c r="H85" s="551" t="str">
        <f>+'Group Inputs'!$C$7</f>
        <v>Actual</v>
      </c>
      <c r="I85" s="164" t="str">
        <f>+'Group Inputs'!$D$7</f>
        <v>Budget (Unaudited)</v>
      </c>
      <c r="J85" s="551" t="str">
        <f>+'Group Inputs'!$E$7</f>
        <v>Actual</v>
      </c>
      <c r="K85" s="551" t="str">
        <f>+'Group Inputs'!$C$7</f>
        <v>Actual</v>
      </c>
      <c r="L85" s="164" t="str">
        <f>+'Group Inputs'!$D$7</f>
        <v>Budget (Unaudited)</v>
      </c>
      <c r="M85" s="551" t="str">
        <f>+'Group Inputs'!$E$7</f>
        <v>Actual</v>
      </c>
    </row>
    <row r="86" spans="2:21" ht="13.5" thickBot="1" x14ac:dyDescent="0.35">
      <c r="B86" s="54" t="str">
        <f t="shared" si="19"/>
        <v>No</v>
      </c>
      <c r="D86" s="54"/>
      <c r="H86" s="474" t="s">
        <v>294</v>
      </c>
      <c r="I86" s="474" t="s">
        <v>294</v>
      </c>
      <c r="J86" s="474" t="s">
        <v>294</v>
      </c>
      <c r="K86" s="474" t="s">
        <v>294</v>
      </c>
      <c r="L86" s="474" t="s">
        <v>294</v>
      </c>
      <c r="M86" s="474" t="s">
        <v>294</v>
      </c>
    </row>
    <row r="87" spans="2:21" ht="13" x14ac:dyDescent="0.3">
      <c r="B87" s="54" t="str">
        <f t="shared" si="19"/>
        <v>No</v>
      </c>
      <c r="D87" s="54"/>
      <c r="H87" s="85"/>
      <c r="I87" s="85"/>
      <c r="J87" s="85"/>
      <c r="K87" s="85"/>
      <c r="L87" s="85"/>
      <c r="M87" s="85"/>
    </row>
    <row r="88" spans="2:21" x14ac:dyDescent="0.25">
      <c r="B88" s="826" t="str">
        <f t="shared" ref="B88:B92" si="20">IF(AND(ROUND($H88,0)=0,ROUND($I88,0)=0,ROUND($J88,0)=0,ROUND($K88,0)=0,ROUND($L88,0)=0,ROUND($M88,0)=0),"No","Yes")</f>
        <v>No</v>
      </c>
      <c r="D88" s="30" t="str">
        <f>'Group Inputs'!B52</f>
        <v>Curricular</v>
      </c>
      <c r="F88" s="30"/>
      <c r="G88" s="30"/>
      <c r="H88" s="137">
        <f>'Sch Parent Inputs'!C52</f>
        <v>0</v>
      </c>
      <c r="I88" s="137">
        <f>'Sch Parent Inputs'!D52</f>
        <v>0</v>
      </c>
      <c r="J88" s="137">
        <f>'Sch Parent Inputs'!E52</f>
        <v>0</v>
      </c>
      <c r="K88" s="137">
        <f>'Group Inputs'!C52</f>
        <v>0</v>
      </c>
      <c r="L88" s="137">
        <f>'Group Inputs'!D52</f>
        <v>0</v>
      </c>
      <c r="M88" s="137">
        <f>'Group Inputs'!E52</f>
        <v>0</v>
      </c>
    </row>
    <row r="89" spans="2:21" x14ac:dyDescent="0.25">
      <c r="B89" s="826" t="str">
        <f t="shared" si="20"/>
        <v>No</v>
      </c>
      <c r="D89" s="30" t="str">
        <f>'Group Inputs'!B53</f>
        <v>Information and Communication Technology</v>
      </c>
      <c r="H89" s="137">
        <f>'Sch Parent Inputs'!C53</f>
        <v>0</v>
      </c>
      <c r="I89" s="137">
        <f>'Sch Parent Inputs'!D53</f>
        <v>0</v>
      </c>
      <c r="J89" s="137">
        <f>'Sch Parent Inputs'!E53</f>
        <v>0</v>
      </c>
      <c r="K89" s="137">
        <f>'Group Inputs'!C53</f>
        <v>0</v>
      </c>
      <c r="L89" s="137">
        <f>'Group Inputs'!D53</f>
        <v>0</v>
      </c>
      <c r="M89" s="137">
        <f>'Group Inputs'!E53</f>
        <v>0</v>
      </c>
    </row>
    <row r="90" spans="2:21" x14ac:dyDescent="0.25">
      <c r="B90" s="826" t="str">
        <f t="shared" si="20"/>
        <v>No</v>
      </c>
      <c r="D90" s="30" t="str">
        <f>'Group Inputs'!B55</f>
        <v>Employee Benefits - Salaries</v>
      </c>
      <c r="H90" s="137">
        <f>'Sch Parent Inputs'!C55</f>
        <v>0</v>
      </c>
      <c r="I90" s="137">
        <f>'Sch Parent Inputs'!D55</f>
        <v>0</v>
      </c>
      <c r="J90" s="137">
        <f>'Sch Parent Inputs'!E55</f>
        <v>0</v>
      </c>
      <c r="K90" s="137">
        <f>'Group Inputs'!C55</f>
        <v>0</v>
      </c>
      <c r="L90" s="137">
        <f>'Group Inputs'!D55</f>
        <v>0</v>
      </c>
      <c r="M90" s="137">
        <f>'Group Inputs'!E55</f>
        <v>0</v>
      </c>
    </row>
    <row r="91" spans="2:21" x14ac:dyDescent="0.25">
      <c r="B91" s="826" t="str">
        <f t="shared" si="20"/>
        <v>No</v>
      </c>
      <c r="D91" s="30" t="str">
        <f>'Group Inputs'!B56</f>
        <v>Staff Development</v>
      </c>
      <c r="H91" s="137">
        <f>'Sch Parent Inputs'!C56</f>
        <v>0</v>
      </c>
      <c r="I91" s="137">
        <f>'Sch Parent Inputs'!D56</f>
        <v>0</v>
      </c>
      <c r="J91" s="137">
        <f>'Sch Parent Inputs'!E56</f>
        <v>0</v>
      </c>
      <c r="K91" s="137">
        <f>'Group Inputs'!C56</f>
        <v>0</v>
      </c>
      <c r="L91" s="137">
        <f>'Group Inputs'!D56</f>
        <v>0</v>
      </c>
      <c r="M91" s="137">
        <f>'Group Inputs'!E56</f>
        <v>0</v>
      </c>
    </row>
    <row r="92" spans="2:21" x14ac:dyDescent="0.25">
      <c r="B92" s="826" t="str">
        <f t="shared" si="20"/>
        <v>No</v>
      </c>
      <c r="D92" s="30" t="s">
        <v>815</v>
      </c>
      <c r="H92" s="137">
        <f>-L296-H73</f>
        <v>0</v>
      </c>
      <c r="I92" s="137">
        <f>SUM('Sch Parent Inputs'!D106:D115)-I73</f>
        <v>0</v>
      </c>
      <c r="J92" s="137">
        <f>SUM('Sch Parent Inputs'!E106:E115)-J73</f>
        <v>0</v>
      </c>
      <c r="K92" s="137">
        <f>SUM('Group Inputs'!C106:C115)-K73</f>
        <v>0</v>
      </c>
      <c r="L92" s="137">
        <f>SUM('Group Inputs'!D106:D115)-L73</f>
        <v>0</v>
      </c>
      <c r="M92" s="137">
        <f>SUM('Group Inputs'!E106:E115)-M73</f>
        <v>0</v>
      </c>
    </row>
    <row r="93" spans="2:21" x14ac:dyDescent="0.25">
      <c r="B93" s="826"/>
      <c r="D93" s="30" t="s">
        <v>183</v>
      </c>
      <c r="H93" s="137">
        <f>'Sch Parent Inputs'!C54</f>
        <v>0</v>
      </c>
      <c r="I93" s="137">
        <f>'Sch Parent Inputs'!D54</f>
        <v>0</v>
      </c>
      <c r="J93" s="137">
        <f>'Sch Parent Inputs'!E54</f>
        <v>0</v>
      </c>
      <c r="K93" s="137">
        <f>'Group Inputs'!C54</f>
        <v>0</v>
      </c>
      <c r="L93" s="137">
        <f>'Group Inputs'!D54</f>
        <v>0</v>
      </c>
      <c r="M93" s="137">
        <f>'Group Inputs'!E54</f>
        <v>0</v>
      </c>
    </row>
    <row r="94" spans="2:21" x14ac:dyDescent="0.25">
      <c r="B94" s="54" t="str">
        <f t="shared" ref="B94:B96" si="21">$B$81</f>
        <v>No</v>
      </c>
      <c r="H94" s="137"/>
      <c r="I94" s="137"/>
      <c r="J94" s="137"/>
      <c r="K94" s="137"/>
      <c r="L94" s="137"/>
      <c r="M94" s="137"/>
    </row>
    <row r="95" spans="2:21" ht="13.5" thickBot="1" x14ac:dyDescent="0.3">
      <c r="B95" s="54" t="str">
        <f t="shared" si="21"/>
        <v>No</v>
      </c>
      <c r="E95" s="50"/>
      <c r="H95" s="175">
        <f t="shared" ref="H95:M95" si="22">SUM(H88:H94)</f>
        <v>0</v>
      </c>
      <c r="I95" s="175">
        <f t="shared" si="22"/>
        <v>0</v>
      </c>
      <c r="J95" s="175">
        <f t="shared" si="22"/>
        <v>0</v>
      </c>
      <c r="K95" s="175">
        <f t="shared" si="22"/>
        <v>0</v>
      </c>
      <c r="L95" s="175">
        <f t="shared" si="22"/>
        <v>0</v>
      </c>
      <c r="M95" s="175">
        <f t="shared" si="22"/>
        <v>0</v>
      </c>
    </row>
    <row r="96" spans="2:21" ht="12.75" customHeight="1" thickTop="1" x14ac:dyDescent="0.25">
      <c r="B96" s="54" t="str">
        <f t="shared" si="21"/>
        <v>No</v>
      </c>
      <c r="E96" s="50"/>
      <c r="H96" s="46"/>
      <c r="I96" s="46"/>
      <c r="J96" s="46"/>
      <c r="K96" s="46"/>
      <c r="L96" s="46"/>
      <c r="M96" s="46"/>
    </row>
    <row r="97" spans="1:21" ht="13" x14ac:dyDescent="0.3">
      <c r="B97" s="826" t="str">
        <f>'St of Comprehensive Rev. &amp; Exp.'!$B$24</f>
        <v>No</v>
      </c>
      <c r="C97" s="779"/>
      <c r="D97" s="1739" t="str">
        <f>N97&amp;". Administration"</f>
        <v>2. Administration</v>
      </c>
      <c r="E97" s="1739"/>
      <c r="F97" s="1739"/>
      <c r="G97" s="1739"/>
      <c r="H97" s="1739"/>
      <c r="I97" s="1739"/>
      <c r="J97" s="1739"/>
      <c r="K97" s="477"/>
      <c r="L97" s="477"/>
      <c r="M97" s="477"/>
      <c r="N97" s="760">
        <f>IF($B97="Yes",$N81+1,$N81)</f>
        <v>2</v>
      </c>
      <c r="O97" s="59"/>
      <c r="P97" s="59"/>
      <c r="Q97" s="59"/>
      <c r="R97" s="59"/>
      <c r="S97" s="59"/>
      <c r="T97" s="59"/>
      <c r="U97" s="59"/>
    </row>
    <row r="98" spans="1:21" ht="13" x14ac:dyDescent="0.3">
      <c r="B98" s="54" t="str">
        <f>$B$97</f>
        <v>No</v>
      </c>
      <c r="C98" s="778"/>
      <c r="D98" s="477"/>
      <c r="E98" s="477"/>
      <c r="F98" s="477"/>
      <c r="G98" s="477"/>
      <c r="H98" s="477"/>
      <c r="I98" s="477"/>
      <c r="J98" s="477"/>
      <c r="K98" s="477"/>
      <c r="L98" s="477"/>
      <c r="M98" s="477"/>
      <c r="N98" s="762"/>
      <c r="O98" s="59"/>
      <c r="P98" s="59"/>
      <c r="Q98" s="59"/>
      <c r="R98" s="59"/>
      <c r="S98" s="59"/>
      <c r="T98" s="59"/>
      <c r="U98" s="59"/>
    </row>
    <row r="99" spans="1:21" ht="13" x14ac:dyDescent="0.3">
      <c r="B99" s="54" t="str">
        <f t="shared" ref="B99:B103" si="23">$B$97</f>
        <v>No</v>
      </c>
      <c r="C99" s="778"/>
      <c r="D99" s="477"/>
      <c r="E99" s="477"/>
      <c r="F99" s="477"/>
      <c r="G99" s="477"/>
      <c r="H99" s="1682" t="s">
        <v>457</v>
      </c>
      <c r="I99" s="1682"/>
      <c r="J99" s="1682"/>
      <c r="K99" s="1682" t="s">
        <v>458</v>
      </c>
      <c r="L99" s="1682"/>
      <c r="M99" s="1682"/>
      <c r="N99" s="762"/>
      <c r="O99" s="59"/>
      <c r="P99" s="59"/>
      <c r="Q99" s="59"/>
      <c r="R99" s="59"/>
      <c r="S99" s="59"/>
      <c r="T99" s="59"/>
      <c r="U99" s="59"/>
    </row>
    <row r="100" spans="1:21" ht="13" x14ac:dyDescent="0.3">
      <c r="B100" s="54" t="str">
        <f t="shared" si="23"/>
        <v>No</v>
      </c>
      <c r="D100" s="54"/>
      <c r="H100" s="124">
        <f>FY</f>
        <v>2026</v>
      </c>
      <c r="I100" s="124">
        <f>FY</f>
        <v>2026</v>
      </c>
      <c r="J100" s="124">
        <f>FY-1</f>
        <v>2025</v>
      </c>
      <c r="K100" s="124">
        <f>FY</f>
        <v>2026</v>
      </c>
      <c r="L100" s="124">
        <f>FY</f>
        <v>2026</v>
      </c>
      <c r="M100" s="124">
        <f>FY-1</f>
        <v>2025</v>
      </c>
    </row>
    <row r="101" spans="1:21" ht="26" x14ac:dyDescent="0.25">
      <c r="B101" s="54" t="str">
        <f t="shared" si="23"/>
        <v>No</v>
      </c>
      <c r="D101" s="54"/>
      <c r="F101" s="30"/>
      <c r="G101" s="30"/>
      <c r="H101" s="551" t="str">
        <f>+'Group Inputs'!$C$7</f>
        <v>Actual</v>
      </c>
      <c r="I101" s="164" t="str">
        <f>+'Group Inputs'!$D$7</f>
        <v>Budget (Unaudited)</v>
      </c>
      <c r="J101" s="551" t="str">
        <f>+'Group Inputs'!$E$7</f>
        <v>Actual</v>
      </c>
      <c r="K101" s="551" t="str">
        <f>+'Group Inputs'!$C$7</f>
        <v>Actual</v>
      </c>
      <c r="L101" s="164" t="str">
        <f>+'Group Inputs'!$D$7</f>
        <v>Budget (Unaudited)</v>
      </c>
      <c r="M101" s="551" t="str">
        <f>+'Group Inputs'!$E$7</f>
        <v>Actual</v>
      </c>
    </row>
    <row r="102" spans="1:21" ht="12.75" customHeight="1" thickBot="1" x14ac:dyDescent="0.35">
      <c r="B102" s="54" t="str">
        <f t="shared" si="23"/>
        <v>No</v>
      </c>
      <c r="D102" s="54"/>
      <c r="F102" s="30"/>
      <c r="G102" s="30"/>
      <c r="H102" s="474" t="s">
        <v>294</v>
      </c>
      <c r="I102" s="474" t="s">
        <v>294</v>
      </c>
      <c r="J102" s="474" t="s">
        <v>294</v>
      </c>
      <c r="K102" s="474" t="s">
        <v>294</v>
      </c>
      <c r="L102" s="474" t="s">
        <v>294</v>
      </c>
      <c r="M102" s="474" t="s">
        <v>294</v>
      </c>
      <c r="O102" s="5"/>
      <c r="P102" s="5"/>
      <c r="Q102" s="5"/>
      <c r="R102" s="5"/>
      <c r="S102" s="5"/>
      <c r="T102" s="5"/>
      <c r="U102" s="5"/>
    </row>
    <row r="103" spans="1:21" ht="12.75" customHeight="1" x14ac:dyDescent="0.3">
      <c r="B103" s="54" t="str">
        <f t="shared" si="23"/>
        <v>No</v>
      </c>
      <c r="D103" s="54"/>
      <c r="F103" s="30"/>
      <c r="G103" s="30"/>
      <c r="H103" s="85"/>
      <c r="I103" s="85"/>
      <c r="J103" s="85"/>
      <c r="K103" s="85"/>
      <c r="L103" s="85"/>
      <c r="M103" s="85"/>
      <c r="O103" s="5"/>
      <c r="P103" s="5"/>
      <c r="Q103" s="5"/>
      <c r="R103" s="5"/>
      <c r="S103" s="5"/>
      <c r="T103" s="5"/>
      <c r="U103" s="5"/>
    </row>
    <row r="104" spans="1:21" x14ac:dyDescent="0.25">
      <c r="A104" s="30" t="s">
        <v>817</v>
      </c>
      <c r="B104" s="826" t="str">
        <f t="shared" ref="B104:B113" si="24">IF(AND(ROUND($H104,0)=0,ROUND($I104,0)=0,ROUND($J104,0)=0,ROUND($K104,0)=0,ROUND($L104,0)=0,ROUND($M104,0)=0),"No","Yes")</f>
        <v>No</v>
      </c>
      <c r="D104" s="30" t="str">
        <f>'Group Inputs'!B61</f>
        <v>Audit Fee</v>
      </c>
      <c r="H104" s="137">
        <f>'Sch Parent Inputs'!C61</f>
        <v>0</v>
      </c>
      <c r="I104" s="137">
        <f>'Sch Parent Inputs'!D61</f>
        <v>0</v>
      </c>
      <c r="J104" s="137">
        <f>'Sch Parent Inputs'!E61</f>
        <v>0</v>
      </c>
      <c r="K104" s="137">
        <f>'Group Inputs'!C61</f>
        <v>0</v>
      </c>
      <c r="L104" s="137">
        <f>'Group Inputs'!D61</f>
        <v>0</v>
      </c>
      <c r="M104" s="137">
        <f>'Group Inputs'!E61</f>
        <v>0</v>
      </c>
      <c r="O104" s="341" t="str">
        <f>'Guidance - Specific Disclosures'!A97</f>
        <v>[S32]</v>
      </c>
      <c r="P104" s="5"/>
      <c r="Q104" s="5"/>
      <c r="R104" s="5"/>
      <c r="S104" s="5"/>
      <c r="T104" s="5"/>
      <c r="U104" s="5"/>
    </row>
    <row r="105" spans="1:21" ht="12.75" customHeight="1" x14ac:dyDescent="0.25">
      <c r="B105" s="826" t="str">
        <f t="shared" si="24"/>
        <v>No</v>
      </c>
      <c r="D105" s="30" t="str">
        <f>'Group Inputs'!B62</f>
        <v>Board Fees and Expenses</v>
      </c>
      <c r="F105" s="30"/>
      <c r="G105" s="30"/>
      <c r="H105" s="137">
        <f>'Sch Parent Inputs'!C62</f>
        <v>0</v>
      </c>
      <c r="I105" s="137">
        <f>'Sch Parent Inputs'!D62</f>
        <v>0</v>
      </c>
      <c r="J105" s="137">
        <f>'Sch Parent Inputs'!E62</f>
        <v>0</v>
      </c>
      <c r="K105" s="137">
        <f>'Group Inputs'!C62</f>
        <v>0</v>
      </c>
      <c r="L105" s="137">
        <f>'Group Inputs'!D62</f>
        <v>0</v>
      </c>
      <c r="M105" s="137">
        <f>'Group Inputs'!E62</f>
        <v>0</v>
      </c>
      <c r="O105" s="5"/>
      <c r="P105" s="5"/>
      <c r="Q105" s="5"/>
      <c r="R105" s="5"/>
      <c r="S105" s="5"/>
      <c r="T105" s="5"/>
      <c r="U105" s="5"/>
    </row>
    <row r="106" spans="1:21" x14ac:dyDescent="0.25">
      <c r="B106" s="826" t="str">
        <f t="shared" si="24"/>
        <v>No</v>
      </c>
      <c r="D106" s="5" t="s">
        <v>818</v>
      </c>
      <c r="E106" s="5"/>
      <c r="F106" s="228"/>
      <c r="H106" s="137">
        <f>'Sch Parent Inputs'!C63</f>
        <v>0</v>
      </c>
      <c r="I106" s="137">
        <f>'Sch Parent Inputs'!D63</f>
        <v>0</v>
      </c>
      <c r="J106" s="137">
        <f>'Sch Parent Inputs'!E63</f>
        <v>0</v>
      </c>
      <c r="K106" s="137">
        <f>'Group Inputs'!C63</f>
        <v>0</v>
      </c>
      <c r="L106" s="137">
        <f>'Group Inputs'!D63</f>
        <v>0</v>
      </c>
      <c r="M106" s="137">
        <f>'Group Inputs'!E63</f>
        <v>0</v>
      </c>
      <c r="O106" s="1291" t="str">
        <f>'Guidance - Specific Disclosures'!A100</f>
        <v>[S33]</v>
      </c>
      <c r="P106" s="5"/>
      <c r="Q106" s="5"/>
      <c r="R106" s="5"/>
      <c r="S106" s="5"/>
      <c r="T106" s="5"/>
      <c r="U106" s="5"/>
    </row>
    <row r="107" spans="1:21" x14ac:dyDescent="0.25">
      <c r="A107" s="30" t="s">
        <v>819</v>
      </c>
      <c r="B107" s="826" t="str">
        <f t="shared" si="24"/>
        <v>No</v>
      </c>
      <c r="D107" s="5" t="str">
        <f>'Group Inputs'!B64</f>
        <v xml:space="preserve">Operating Lease </v>
      </c>
      <c r="E107" s="5"/>
      <c r="F107" s="228"/>
      <c r="H107" s="137">
        <f>'Sch Parent Inputs'!C64</f>
        <v>0</v>
      </c>
      <c r="I107" s="137">
        <f>'Sch Parent Inputs'!D64</f>
        <v>0</v>
      </c>
      <c r="J107" s="137">
        <f>'Sch Parent Inputs'!E64</f>
        <v>0</v>
      </c>
      <c r="K107" s="137">
        <f>'Group Inputs'!C64</f>
        <v>0</v>
      </c>
      <c r="L107" s="137">
        <f>'Group Inputs'!D64</f>
        <v>0</v>
      </c>
      <c r="M107" s="137">
        <f>'Group Inputs'!E64</f>
        <v>0</v>
      </c>
    </row>
    <row r="108" spans="1:21" x14ac:dyDescent="0.25">
      <c r="B108" s="826" t="str">
        <f t="shared" si="24"/>
        <v>No</v>
      </c>
      <c r="D108" s="5" t="str">
        <f>'Group Inputs'!B65</f>
        <v>Legal Fees</v>
      </c>
      <c r="E108" s="5"/>
      <c r="F108" s="228"/>
      <c r="H108" s="137">
        <f>'Sch Parent Inputs'!C65</f>
        <v>0</v>
      </c>
      <c r="I108" s="137">
        <f>'Sch Parent Inputs'!D65</f>
        <v>0</v>
      </c>
      <c r="J108" s="137">
        <f>'Sch Parent Inputs'!E65</f>
        <v>0</v>
      </c>
      <c r="K108" s="137">
        <f>'Group Inputs'!C65</f>
        <v>0</v>
      </c>
      <c r="L108" s="137">
        <f>'Group Inputs'!D65</f>
        <v>0</v>
      </c>
      <c r="M108" s="137">
        <f>'Group Inputs'!E65</f>
        <v>0</v>
      </c>
    </row>
    <row r="109" spans="1:21" x14ac:dyDescent="0.25">
      <c r="B109" s="826" t="str">
        <f t="shared" si="24"/>
        <v>No</v>
      </c>
      <c r="D109" s="5" t="str">
        <f>'Group Inputs'!B66</f>
        <v>Other Adminstration Expenses</v>
      </c>
      <c r="E109" s="5"/>
      <c r="F109" s="228"/>
      <c r="H109" s="137">
        <f>'Sch Parent Inputs'!C66</f>
        <v>0</v>
      </c>
      <c r="I109" s="137">
        <f>ROUND('Sch Parent Inputs'!D66,0)</f>
        <v>0</v>
      </c>
      <c r="J109" s="137">
        <f>ROUND('Sch Parent Inputs'!E66,0)</f>
        <v>0</v>
      </c>
      <c r="K109" s="137">
        <f>ROUND('Group Inputs'!C66,0)</f>
        <v>0</v>
      </c>
      <c r="L109" s="137">
        <f>ROUND('Group Inputs'!D66,0)</f>
        <v>0</v>
      </c>
      <c r="M109" s="137">
        <f>ROUND('Group Inputs'!E66,0)</f>
        <v>0</v>
      </c>
    </row>
    <row r="110" spans="1:21" s="50" customFormat="1" ht="13" x14ac:dyDescent="0.25">
      <c r="B110" s="826" t="str">
        <f t="shared" si="24"/>
        <v>No</v>
      </c>
      <c r="C110" s="778"/>
      <c r="D110" s="5" t="str">
        <f>'Group Inputs'!B67</f>
        <v>Employee Benefits - Salaries</v>
      </c>
      <c r="E110" s="5"/>
      <c r="F110" s="571"/>
      <c r="H110" s="137">
        <f>'Sch Parent Inputs'!C67</f>
        <v>0</v>
      </c>
      <c r="I110" s="137">
        <f>ROUND('Sch Parent Inputs'!D67,0)</f>
        <v>0</v>
      </c>
      <c r="J110" s="137">
        <f>ROUND('Sch Parent Inputs'!E67,0)</f>
        <v>0</v>
      </c>
      <c r="K110" s="137">
        <f>ROUND('Group Inputs'!C67,0)</f>
        <v>0</v>
      </c>
      <c r="L110" s="137">
        <f>ROUND('Group Inputs'!D67,0)</f>
        <v>0</v>
      </c>
      <c r="M110" s="137">
        <f>ROUND('Group Inputs'!E67,0)</f>
        <v>0</v>
      </c>
      <c r="N110" s="759"/>
      <c r="O110" s="821" t="str">
        <f>'Guidance - Specific Disclosures'!A103</f>
        <v>[S34]</v>
      </c>
    </row>
    <row r="111" spans="1:21" s="50" customFormat="1" ht="13" x14ac:dyDescent="0.25">
      <c r="B111" s="826" t="str">
        <f t="shared" si="24"/>
        <v>No</v>
      </c>
      <c r="C111" s="778"/>
      <c r="D111" s="5" t="str">
        <f>'Group Inputs'!B68</f>
        <v>Insurance</v>
      </c>
      <c r="E111" s="5"/>
      <c r="F111" s="571"/>
      <c r="H111" s="137">
        <f>'Sch Parent Inputs'!C68</f>
        <v>0</v>
      </c>
      <c r="I111" s="137">
        <f>ROUND('Sch Parent Inputs'!D68,0)</f>
        <v>0</v>
      </c>
      <c r="J111" s="137">
        <f>ROUND('Sch Parent Inputs'!E68,0)</f>
        <v>0</v>
      </c>
      <c r="K111" s="137">
        <f>ROUND('Group Inputs'!C68,0)</f>
        <v>0</v>
      </c>
      <c r="L111" s="137">
        <f>ROUND('Group Inputs'!D68,0)</f>
        <v>0</v>
      </c>
      <c r="M111" s="137">
        <f>ROUND('Group Inputs'!E68,0)</f>
        <v>0</v>
      </c>
      <c r="N111" s="759"/>
      <c r="O111" s="370"/>
    </row>
    <row r="112" spans="1:21" s="50" customFormat="1" ht="13" x14ac:dyDescent="0.25">
      <c r="B112" s="826" t="str">
        <f t="shared" si="24"/>
        <v>No</v>
      </c>
      <c r="C112" s="778"/>
      <c r="D112" s="5" t="str">
        <f>'Group Inputs'!B69</f>
        <v>Service Providers, Contractors and Consultancy</v>
      </c>
      <c r="E112" s="5"/>
      <c r="F112" s="571"/>
      <c r="H112" s="137">
        <f>'Sch Parent Inputs'!C69</f>
        <v>0</v>
      </c>
      <c r="I112" s="137">
        <f>ROUND('Sch Parent Inputs'!D69,0)</f>
        <v>0</v>
      </c>
      <c r="J112" s="137">
        <f>ROUND('Sch Parent Inputs'!E69,0)</f>
        <v>0</v>
      </c>
      <c r="K112" s="137">
        <f>ROUND('Group Inputs'!C69,0)</f>
        <v>0</v>
      </c>
      <c r="L112" s="137">
        <f>ROUND('Group Inputs'!D69,0)</f>
        <v>0</v>
      </c>
      <c r="M112" s="137">
        <f>ROUND('Group Inputs'!E69,0)</f>
        <v>0</v>
      </c>
      <c r="N112" s="759"/>
      <c r="O112" s="370"/>
    </row>
    <row r="113" spans="2:21" s="50" customFormat="1" ht="13" x14ac:dyDescent="0.25">
      <c r="B113" s="826" t="str">
        <f t="shared" si="24"/>
        <v>No</v>
      </c>
      <c r="C113" s="778"/>
      <c r="D113" s="5" t="s">
        <v>124</v>
      </c>
      <c r="E113" s="5"/>
      <c r="F113" s="571"/>
      <c r="H113" s="137">
        <f>'Sch Parent Inputs'!C70</f>
        <v>0</v>
      </c>
      <c r="I113" s="137">
        <f>ROUND('Sch Parent Inputs'!D70,0)</f>
        <v>0</v>
      </c>
      <c r="J113" s="137">
        <f>ROUND('Sch Parent Inputs'!E70,0)</f>
        <v>0</v>
      </c>
      <c r="K113" s="137">
        <f>ROUND('Group Inputs'!C70,0)</f>
        <v>0</v>
      </c>
      <c r="L113" s="137">
        <f>ROUND('Group Inputs'!D70,0)</f>
        <v>0</v>
      </c>
      <c r="M113" s="137">
        <f>ROUND('Group Inputs'!E70,0)</f>
        <v>0</v>
      </c>
      <c r="N113" s="759"/>
      <c r="O113" s="370"/>
    </row>
    <row r="114" spans="2:21" ht="15.75" customHeight="1" x14ac:dyDescent="0.25">
      <c r="B114" s="54" t="str">
        <f t="shared" ref="B114:B115" si="25">$B$97</f>
        <v>No</v>
      </c>
      <c r="D114" s="5"/>
      <c r="E114" s="5"/>
      <c r="F114" s="5"/>
      <c r="G114" s="30"/>
      <c r="H114" s="137"/>
      <c r="I114" s="137"/>
      <c r="J114" s="137"/>
      <c r="K114" s="137"/>
      <c r="L114" s="137"/>
      <c r="M114" s="137"/>
      <c r="O114" s="341">
        <f>'Guidance - Specific Disclosures'!$A$188</f>
        <v>54</v>
      </c>
    </row>
    <row r="115" spans="2:21" ht="13" thickBot="1" x14ac:dyDescent="0.3">
      <c r="B115" s="54" t="str">
        <f t="shared" si="25"/>
        <v>No</v>
      </c>
      <c r="D115" s="227"/>
      <c r="E115" s="5"/>
      <c r="F115" s="228"/>
      <c r="H115" s="175">
        <f t="shared" ref="H115:M115" si="26">SUM(H104:H114)</f>
        <v>0</v>
      </c>
      <c r="I115" s="175">
        <f t="shared" si="26"/>
        <v>0</v>
      </c>
      <c r="J115" s="175">
        <f t="shared" si="26"/>
        <v>0</v>
      </c>
      <c r="K115" s="175">
        <f t="shared" si="26"/>
        <v>0</v>
      </c>
      <c r="L115" s="175">
        <f t="shared" si="26"/>
        <v>0</v>
      </c>
      <c r="M115" s="175">
        <f t="shared" si="26"/>
        <v>0</v>
      </c>
      <c r="O115" s="341">
        <f>'Guidance - Specific Disclosures'!$A$210</f>
        <v>56</v>
      </c>
    </row>
    <row r="116" spans="2:21" ht="13.5" thickTop="1" x14ac:dyDescent="0.3">
      <c r="B116" s="54" t="str">
        <f>'St of Comprehensive Rev. &amp; Exp.'!$B$26</f>
        <v>No</v>
      </c>
      <c r="C116" s="778"/>
      <c r="D116" s="1740" t="str">
        <f>N116&amp;". Property"</f>
        <v>2. Property</v>
      </c>
      <c r="E116" s="1740"/>
      <c r="F116" s="1740"/>
      <c r="G116" s="1740"/>
      <c r="H116" s="1740"/>
      <c r="I116" s="1740"/>
      <c r="J116" s="1740"/>
      <c r="K116" s="478"/>
      <c r="L116" s="478"/>
      <c r="M116" s="478"/>
      <c r="N116" s="760">
        <f>IF($B116="Yes",$N97+1,$N97)</f>
        <v>2</v>
      </c>
      <c r="O116" s="59"/>
      <c r="P116" s="59"/>
      <c r="Q116" s="59"/>
      <c r="R116" s="59"/>
      <c r="S116" s="59"/>
      <c r="T116" s="59"/>
      <c r="U116" s="59"/>
    </row>
    <row r="117" spans="2:21" ht="13" x14ac:dyDescent="0.3">
      <c r="B117" s="54" t="str">
        <f>$B$116</f>
        <v>No</v>
      </c>
      <c r="C117" s="778"/>
      <c r="D117" s="478"/>
      <c r="E117" s="478"/>
      <c r="F117" s="478"/>
      <c r="G117" s="478"/>
      <c r="H117" s="478"/>
      <c r="I117" s="478"/>
      <c r="J117" s="478"/>
      <c r="K117" s="478"/>
      <c r="L117" s="478"/>
      <c r="M117" s="478"/>
      <c r="N117" s="762"/>
      <c r="O117" s="59"/>
      <c r="P117" s="59"/>
      <c r="Q117" s="59"/>
      <c r="R117" s="59"/>
      <c r="S117" s="59"/>
      <c r="T117" s="59"/>
      <c r="U117" s="59"/>
    </row>
    <row r="118" spans="2:21" ht="13" x14ac:dyDescent="0.3">
      <c r="B118" s="54" t="str">
        <f t="shared" ref="B118:B122" si="27">$B$116</f>
        <v>No</v>
      </c>
      <c r="C118" s="778"/>
      <c r="D118" s="478"/>
      <c r="E118" s="478"/>
      <c r="F118" s="478"/>
      <c r="G118" s="478"/>
      <c r="H118" s="1682" t="s">
        <v>457</v>
      </c>
      <c r="I118" s="1682"/>
      <c r="J118" s="1682"/>
      <c r="K118" s="1682" t="s">
        <v>458</v>
      </c>
      <c r="L118" s="1682"/>
      <c r="M118" s="1682"/>
      <c r="N118" s="762"/>
      <c r="O118" s="59"/>
      <c r="P118" s="59"/>
      <c r="Q118" s="59"/>
      <c r="R118" s="59"/>
      <c r="S118" s="59"/>
      <c r="T118" s="59"/>
      <c r="U118" s="59"/>
    </row>
    <row r="119" spans="2:21" ht="13" x14ac:dyDescent="0.3">
      <c r="B119" s="54" t="str">
        <f t="shared" si="27"/>
        <v>No</v>
      </c>
      <c r="D119" s="50"/>
      <c r="H119" s="124">
        <f>FY</f>
        <v>2026</v>
      </c>
      <c r="I119" s="124">
        <f>FY</f>
        <v>2026</v>
      </c>
      <c r="J119" s="124">
        <f>FY-1</f>
        <v>2025</v>
      </c>
      <c r="K119" s="124">
        <f>FY</f>
        <v>2026</v>
      </c>
      <c r="L119" s="124">
        <f>FY</f>
        <v>2026</v>
      </c>
      <c r="M119" s="124">
        <f>FY-1</f>
        <v>2025</v>
      </c>
    </row>
    <row r="120" spans="2:21" ht="26" x14ac:dyDescent="0.25">
      <c r="B120" s="54" t="str">
        <f t="shared" si="27"/>
        <v>No</v>
      </c>
      <c r="D120" s="54"/>
      <c r="H120" s="551" t="str">
        <f>+'Group Inputs'!$C$7</f>
        <v>Actual</v>
      </c>
      <c r="I120" s="164" t="str">
        <f>+'Group Inputs'!$D$7</f>
        <v>Budget (Unaudited)</v>
      </c>
      <c r="J120" s="551" t="str">
        <f>+'Group Inputs'!$E$7</f>
        <v>Actual</v>
      </c>
      <c r="K120" s="551" t="str">
        <f>+'Group Inputs'!$C$7</f>
        <v>Actual</v>
      </c>
      <c r="L120" s="164" t="str">
        <f>+'Group Inputs'!$D$7</f>
        <v>Budget (Unaudited)</v>
      </c>
      <c r="M120" s="551" t="str">
        <f>+'Group Inputs'!$E$7</f>
        <v>Actual</v>
      </c>
      <c r="O120" s="5"/>
      <c r="P120" s="5"/>
      <c r="Q120" s="5"/>
      <c r="R120" s="5"/>
      <c r="S120" s="5"/>
      <c r="T120" s="5"/>
      <c r="U120" s="5"/>
    </row>
    <row r="121" spans="2:21" ht="13.5" thickBot="1" x14ac:dyDescent="0.35">
      <c r="B121" s="54" t="str">
        <f t="shared" si="27"/>
        <v>No</v>
      </c>
      <c r="D121" s="54"/>
      <c r="H121" s="474" t="s">
        <v>294</v>
      </c>
      <c r="I121" s="474" t="s">
        <v>294</v>
      </c>
      <c r="J121" s="474" t="s">
        <v>294</v>
      </c>
      <c r="K121" s="474" t="s">
        <v>294</v>
      </c>
      <c r="L121" s="474" t="s">
        <v>294</v>
      </c>
      <c r="M121" s="474" t="s">
        <v>294</v>
      </c>
      <c r="O121" s="5"/>
      <c r="P121" s="5"/>
      <c r="Q121" s="5"/>
      <c r="R121" s="5"/>
      <c r="S121" s="5"/>
      <c r="T121" s="5"/>
      <c r="U121" s="5"/>
    </row>
    <row r="122" spans="2:21" ht="13" x14ac:dyDescent="0.3">
      <c r="B122" s="54" t="str">
        <f t="shared" si="27"/>
        <v>No</v>
      </c>
      <c r="D122" s="54"/>
      <c r="H122" s="85"/>
      <c r="I122" s="85"/>
      <c r="J122" s="85"/>
      <c r="K122" s="85"/>
      <c r="L122" s="85"/>
      <c r="M122" s="85"/>
      <c r="O122" s="5"/>
      <c r="P122" s="5"/>
      <c r="Q122" s="5"/>
      <c r="R122" s="5"/>
      <c r="S122" s="5"/>
      <c r="T122" s="5"/>
      <c r="U122" s="5"/>
    </row>
    <row r="123" spans="2:21" ht="12.75" customHeight="1" x14ac:dyDescent="0.25">
      <c r="B123" s="826" t="str">
        <f t="shared" ref="B123:B129" si="28">IF(AND(ROUND($H123,0)=0,ROUND($I123,0)=0,ROUND($J123,0)=0,ROUND($K123,0)=0,ROUND($L123,0)=0,ROUND($M123,0)=0),"No","Yes")</f>
        <v>No</v>
      </c>
      <c r="D123" s="30" t="str">
        <f>'Group Inputs'!B94</f>
        <v>Consultancy and Contract Services</v>
      </c>
      <c r="H123" s="137">
        <f>'Sch Parent Inputs'!C94</f>
        <v>0</v>
      </c>
      <c r="I123" s="137">
        <f>'Sch Parent Inputs'!D94</f>
        <v>0</v>
      </c>
      <c r="J123" s="137">
        <f>'Sch Parent Inputs'!E94</f>
        <v>0</v>
      </c>
      <c r="K123" s="137">
        <f>'Group Inputs'!C94</f>
        <v>0</v>
      </c>
      <c r="L123" s="137">
        <f>'Group Inputs'!D94</f>
        <v>0</v>
      </c>
      <c r="M123" s="137">
        <f>'Group Inputs'!E94</f>
        <v>0</v>
      </c>
      <c r="O123" s="5"/>
      <c r="P123" s="5"/>
      <c r="Q123" s="5"/>
      <c r="R123" s="5"/>
      <c r="S123" s="5"/>
      <c r="T123" s="5"/>
      <c r="U123" s="5"/>
    </row>
    <row r="124" spans="2:21" x14ac:dyDescent="0.25">
      <c r="B124" s="826" t="str">
        <f t="shared" si="28"/>
        <v>No</v>
      </c>
      <c r="D124" s="30" t="str">
        <f>'Group Inputs'!B95</f>
        <v>Cyclical Maintenance Provision</v>
      </c>
      <c r="F124" s="30"/>
      <c r="G124" s="30"/>
      <c r="H124" s="137">
        <f>'Sch Parent Inputs'!C95</f>
        <v>0</v>
      </c>
      <c r="I124" s="137">
        <f>'Sch Parent Inputs'!D95</f>
        <v>0</v>
      </c>
      <c r="J124" s="137">
        <f>'Sch Parent Inputs'!E95</f>
        <v>0</v>
      </c>
      <c r="K124" s="137">
        <f>'Group Inputs'!C95</f>
        <v>0</v>
      </c>
      <c r="L124" s="137">
        <f>'Group Inputs'!D95</f>
        <v>0</v>
      </c>
      <c r="M124" s="137">
        <f>'Group Inputs'!E95</f>
        <v>0</v>
      </c>
      <c r="O124" s="342" t="str">
        <f>'Guidance - Specific Disclosures'!A106</f>
        <v>[S35]</v>
      </c>
      <c r="P124" s="5"/>
      <c r="Q124" s="5"/>
      <c r="R124" s="5"/>
      <c r="S124" s="5"/>
      <c r="T124" s="5"/>
      <c r="U124" s="5"/>
    </row>
    <row r="125" spans="2:21" x14ac:dyDescent="0.25">
      <c r="B125" s="826" t="str">
        <f t="shared" si="28"/>
        <v>No</v>
      </c>
      <c r="D125" s="30" t="str">
        <f>'Group Inputs'!B96</f>
        <v>Heat, Light and Water</v>
      </c>
      <c r="H125" s="137">
        <f>'Sch Parent Inputs'!C96</f>
        <v>0</v>
      </c>
      <c r="I125" s="137">
        <f>'Sch Parent Inputs'!D96</f>
        <v>0</v>
      </c>
      <c r="J125" s="137">
        <f>'Sch Parent Inputs'!E96</f>
        <v>0</v>
      </c>
      <c r="K125" s="137">
        <f>'Group Inputs'!C96</f>
        <v>0</v>
      </c>
      <c r="L125" s="137">
        <f>'Group Inputs'!D96</f>
        <v>0</v>
      </c>
      <c r="M125" s="137">
        <f>'Group Inputs'!E96</f>
        <v>0</v>
      </c>
      <c r="O125" s="5"/>
      <c r="P125" s="5"/>
      <c r="Q125" s="5"/>
      <c r="R125" s="5"/>
      <c r="S125" s="5"/>
      <c r="T125" s="5"/>
      <c r="U125" s="5"/>
    </row>
    <row r="126" spans="2:21" x14ac:dyDescent="0.25">
      <c r="B126" s="826" t="str">
        <f t="shared" si="28"/>
        <v>No</v>
      </c>
      <c r="D126" s="30" t="str">
        <f>'Group Inputs'!B97</f>
        <v>Rates</v>
      </c>
      <c r="H126" s="137">
        <f>'Sch Parent Inputs'!C97</f>
        <v>0</v>
      </c>
      <c r="I126" s="137">
        <f>'Sch Parent Inputs'!D97</f>
        <v>0</v>
      </c>
      <c r="J126" s="137">
        <f>'Sch Parent Inputs'!E97</f>
        <v>0</v>
      </c>
      <c r="K126" s="137">
        <f>'Group Inputs'!C97</f>
        <v>0</v>
      </c>
      <c r="L126" s="137">
        <f>'Group Inputs'!D97</f>
        <v>0</v>
      </c>
      <c r="M126" s="137">
        <f>'Group Inputs'!E97</f>
        <v>0</v>
      </c>
    </row>
    <row r="127" spans="2:21" x14ac:dyDescent="0.25">
      <c r="B127" s="826" t="str">
        <f t="shared" si="28"/>
        <v>No</v>
      </c>
      <c r="D127" s="30" t="str">
        <f>'Group Inputs'!B98</f>
        <v>Repairs and Maintenance</v>
      </c>
      <c r="H127" s="137">
        <f>'Sch Parent Inputs'!C98</f>
        <v>0</v>
      </c>
      <c r="I127" s="137">
        <f>'Sch Parent Inputs'!D98</f>
        <v>0</v>
      </c>
      <c r="J127" s="137">
        <f>'Sch Parent Inputs'!E98</f>
        <v>0</v>
      </c>
      <c r="K127" s="137">
        <f>'Group Inputs'!C98</f>
        <v>0</v>
      </c>
      <c r="L127" s="137">
        <f>'Group Inputs'!D98</f>
        <v>0</v>
      </c>
      <c r="M127" s="137">
        <f>'Group Inputs'!E98</f>
        <v>0</v>
      </c>
    </row>
    <row r="128" spans="2:21" ht="12.75" customHeight="1" x14ac:dyDescent="0.25">
      <c r="B128" s="826" t="str">
        <f t="shared" si="28"/>
        <v>No</v>
      </c>
      <c r="D128" s="30" t="str">
        <f>'Group Inputs'!B99</f>
        <v>Use of Land and Buildings</v>
      </c>
      <c r="H128" s="137">
        <f>'Sch Parent Inputs'!C99</f>
        <v>0</v>
      </c>
      <c r="I128" s="137">
        <f>'Sch Parent Inputs'!D99</f>
        <v>0</v>
      </c>
      <c r="J128" s="137">
        <f>'Sch Parent Inputs'!E99</f>
        <v>0</v>
      </c>
      <c r="K128" s="137">
        <f>'Group Inputs'!C99</f>
        <v>0</v>
      </c>
      <c r="L128" s="137">
        <f>'Group Inputs'!D99</f>
        <v>0</v>
      </c>
      <c r="M128" s="137">
        <f>'Group Inputs'!E99</f>
        <v>0</v>
      </c>
      <c r="O128" s="343" t="str">
        <f>'Guidance - Specific Disclosures'!A109</f>
        <v>[S36]</v>
      </c>
    </row>
    <row r="129" spans="2:21" x14ac:dyDescent="0.25">
      <c r="B129" s="826" t="str">
        <f t="shared" si="28"/>
        <v>No</v>
      </c>
      <c r="D129" s="30" t="str">
        <f>'Group Inputs'!B100</f>
        <v>Employee Benefits - Salaries</v>
      </c>
      <c r="H129" s="137">
        <f>'Sch Parent Inputs'!C101</f>
        <v>0</v>
      </c>
      <c r="I129" s="137">
        <f>'Sch Parent Inputs'!D101</f>
        <v>0</v>
      </c>
      <c r="J129" s="137">
        <f>'Sch Parent Inputs'!E101</f>
        <v>0</v>
      </c>
      <c r="K129" s="137">
        <f>'Group Inputs'!C100</f>
        <v>0</v>
      </c>
      <c r="L129" s="137">
        <f>'Group Inputs'!D100</f>
        <v>0</v>
      </c>
      <c r="M129" s="137">
        <f>'Group Inputs'!E100</f>
        <v>0</v>
      </c>
      <c r="O129" s="822" t="str">
        <f>'Guidance - Specific Disclosures'!A103</f>
        <v>[S34]</v>
      </c>
    </row>
    <row r="130" spans="2:21" x14ac:dyDescent="0.25">
      <c r="B130" s="826"/>
      <c r="D130" s="30" t="s">
        <v>205</v>
      </c>
      <c r="H130" s="137">
        <f>'Sch Parent Inputs'!C100</f>
        <v>0</v>
      </c>
      <c r="I130" s="137">
        <f>'Sch Parent Inputs'!D100</f>
        <v>0</v>
      </c>
      <c r="J130" s="137">
        <f>'Sch Parent Inputs'!E100</f>
        <v>0</v>
      </c>
      <c r="K130" s="137">
        <f>'Group Inputs'!C101</f>
        <v>0</v>
      </c>
      <c r="L130" s="137">
        <f>'Group Inputs'!D101</f>
        <v>0</v>
      </c>
      <c r="M130" s="137">
        <f>'Group Inputs'!E101</f>
        <v>0</v>
      </c>
      <c r="O130" s="822"/>
    </row>
    <row r="131" spans="2:21" x14ac:dyDescent="0.25">
      <c r="B131" s="54" t="str">
        <f t="shared" ref="B131:B133" si="29">$B$116</f>
        <v>No</v>
      </c>
      <c r="H131" s="137"/>
      <c r="I131" s="137"/>
      <c r="J131" s="137"/>
      <c r="K131" s="137"/>
      <c r="L131" s="137"/>
      <c r="M131" s="137"/>
      <c r="O131" s="163"/>
      <c r="P131" s="163"/>
      <c r="Q131" s="163"/>
      <c r="R131" s="163"/>
      <c r="S131" s="163"/>
      <c r="T131" s="163"/>
    </row>
    <row r="132" spans="2:21" ht="13.5" customHeight="1" thickBot="1" x14ac:dyDescent="0.3">
      <c r="B132" s="54" t="str">
        <f t="shared" si="29"/>
        <v>No</v>
      </c>
      <c r="H132" s="175">
        <f t="shared" ref="H132:M132" si="30">SUM(H123:H131)</f>
        <v>0</v>
      </c>
      <c r="I132" s="175">
        <f t="shared" si="30"/>
        <v>0</v>
      </c>
      <c r="J132" s="175">
        <f t="shared" si="30"/>
        <v>0</v>
      </c>
      <c r="K132" s="175">
        <f t="shared" si="30"/>
        <v>0</v>
      </c>
      <c r="L132" s="175">
        <f t="shared" si="30"/>
        <v>0</v>
      </c>
      <c r="M132" s="175">
        <f t="shared" si="30"/>
        <v>0</v>
      </c>
      <c r="O132" s="5"/>
      <c r="P132" s="5"/>
      <c r="Q132" s="5"/>
      <c r="R132" s="5"/>
      <c r="S132" s="5"/>
      <c r="T132" s="5"/>
      <c r="U132" s="5"/>
    </row>
    <row r="133" spans="2:21" ht="12.75" customHeight="1" thickTop="1" x14ac:dyDescent="0.25">
      <c r="B133" s="54" t="str">
        <f t="shared" si="29"/>
        <v>No</v>
      </c>
      <c r="H133" s="46"/>
      <c r="I133" s="46"/>
      <c r="J133" s="46"/>
      <c r="K133" s="46"/>
      <c r="L133" s="46"/>
      <c r="M133" s="46"/>
      <c r="O133" s="5"/>
      <c r="P133" s="5"/>
      <c r="Q133" s="5"/>
      <c r="R133" s="5"/>
      <c r="S133" s="5"/>
      <c r="T133" s="5"/>
      <c r="U133" s="5"/>
    </row>
    <row r="134" spans="2:21" ht="12.75" customHeight="1" x14ac:dyDescent="0.25">
      <c r="B134" s="888" t="s">
        <v>288</v>
      </c>
      <c r="C134" s="7" t="s">
        <v>811</v>
      </c>
      <c r="D134" s="1536" t="s">
        <v>820</v>
      </c>
      <c r="E134" s="1536"/>
      <c r="F134" s="1536"/>
      <c r="G134" s="1536"/>
      <c r="H134" s="1536"/>
      <c r="I134" s="1536"/>
      <c r="J134" s="1536"/>
      <c r="K134" s="1536"/>
      <c r="L134" s="1536"/>
      <c r="M134" s="1536"/>
      <c r="O134" s="1536" t="s">
        <v>821</v>
      </c>
      <c r="P134" s="1536"/>
      <c r="Q134" s="1536"/>
      <c r="R134" s="1536"/>
      <c r="S134" s="5"/>
      <c r="T134" s="5"/>
      <c r="U134" s="5"/>
    </row>
    <row r="135" spans="2:21" x14ac:dyDescent="0.25">
      <c r="B135" s="54" t="str">
        <f>$B$134</f>
        <v>Yes</v>
      </c>
      <c r="C135" s="779" t="s">
        <v>811</v>
      </c>
      <c r="D135" s="1536"/>
      <c r="E135" s="1536"/>
      <c r="F135" s="1536"/>
      <c r="G135" s="1536"/>
      <c r="H135" s="1536"/>
      <c r="I135" s="1536"/>
      <c r="J135" s="1536"/>
      <c r="K135" s="1536"/>
      <c r="L135" s="1536"/>
      <c r="M135" s="1536"/>
      <c r="O135" s="1536"/>
      <c r="P135" s="1536"/>
      <c r="Q135" s="1536"/>
      <c r="R135" s="1536"/>
      <c r="S135" s="5"/>
      <c r="T135" s="5"/>
      <c r="U135" s="5"/>
    </row>
    <row r="136" spans="2:21" ht="13.4" customHeight="1" x14ac:dyDescent="0.25">
      <c r="B136" s="54" t="str">
        <f>$B$134</f>
        <v>Yes</v>
      </c>
      <c r="C136" s="779" t="s">
        <v>811</v>
      </c>
      <c r="D136" s="1536"/>
      <c r="E136" s="1536"/>
      <c r="F136" s="1536"/>
      <c r="G136" s="1536"/>
      <c r="H136" s="1536"/>
      <c r="I136" s="1536"/>
      <c r="J136" s="1536"/>
      <c r="K136" s="1536"/>
      <c r="L136" s="1536"/>
      <c r="M136" s="1536"/>
      <c r="O136" s="1536"/>
      <c r="P136" s="1536"/>
      <c r="Q136" s="1536"/>
      <c r="R136" s="1536"/>
      <c r="S136" s="5"/>
      <c r="T136" s="5"/>
      <c r="U136" s="5"/>
    </row>
    <row r="137" spans="2:21" x14ac:dyDescent="0.25">
      <c r="B137" s="54" t="str">
        <f t="shared" ref="B137:B138" si="31">$B$116</f>
        <v>No</v>
      </c>
      <c r="C137" s="779" t="s">
        <v>811</v>
      </c>
      <c r="D137" s="162"/>
      <c r="E137" s="162"/>
      <c r="F137" s="162"/>
      <c r="G137" s="162"/>
      <c r="H137" s="162"/>
      <c r="O137" s="30"/>
    </row>
    <row r="138" spans="2:21" x14ac:dyDescent="0.25">
      <c r="B138" s="54" t="str">
        <f t="shared" si="31"/>
        <v>No</v>
      </c>
      <c r="C138" s="779"/>
      <c r="D138" s="162"/>
      <c r="E138" s="162"/>
      <c r="F138" s="162"/>
      <c r="G138" s="162"/>
      <c r="H138" s="162"/>
      <c r="O138" s="30"/>
    </row>
    <row r="139" spans="2:21" ht="13" x14ac:dyDescent="0.25">
      <c r="B139" s="54" t="str">
        <f>'St of Comprehensive Rev. &amp; Exp.'!$B$27</f>
        <v>No</v>
      </c>
      <c r="C139" s="779"/>
      <c r="D139" s="1740" t="str">
        <f>N139&amp;". Other Expense"</f>
        <v>2. Other Expense</v>
      </c>
      <c r="E139" s="1740"/>
      <c r="F139" s="1740"/>
      <c r="G139" s="1740"/>
      <c r="H139" s="1740"/>
      <c r="I139" s="1740"/>
      <c r="J139" s="1740"/>
      <c r="N139" s="758">
        <f>IF($B116="Yes",$N116+1,$N116)</f>
        <v>2</v>
      </c>
      <c r="O139" s="30"/>
    </row>
    <row r="140" spans="2:21" ht="13" x14ac:dyDescent="0.3">
      <c r="B140" s="54" t="str">
        <f>$B$139</f>
        <v>No</v>
      </c>
      <c r="C140" s="778"/>
      <c r="D140" s="478"/>
      <c r="E140" s="478"/>
      <c r="F140" s="478"/>
      <c r="G140" s="478"/>
      <c r="H140" s="1682" t="s">
        <v>457</v>
      </c>
      <c r="I140" s="1682"/>
      <c r="J140" s="1682"/>
      <c r="K140" s="1682" t="s">
        <v>458</v>
      </c>
      <c r="L140" s="1682"/>
      <c r="M140" s="1682"/>
      <c r="N140" s="762"/>
      <c r="O140" s="59"/>
      <c r="P140" s="59"/>
      <c r="Q140" s="59"/>
      <c r="R140" s="59"/>
      <c r="S140" s="59"/>
      <c r="T140" s="59"/>
      <c r="U140" s="59"/>
    </row>
    <row r="141" spans="2:21" ht="13" x14ac:dyDescent="0.3">
      <c r="B141" s="54" t="str">
        <f t="shared" ref="B141:B143" si="32">$B$139</f>
        <v>No</v>
      </c>
      <c r="D141" s="50"/>
      <c r="H141" s="124">
        <f>FY</f>
        <v>2026</v>
      </c>
      <c r="I141" s="124">
        <f>FY</f>
        <v>2026</v>
      </c>
      <c r="J141" s="124">
        <f>FY-1</f>
        <v>2025</v>
      </c>
      <c r="K141" s="124">
        <f>FY</f>
        <v>2026</v>
      </c>
      <c r="L141" s="124">
        <f>FY</f>
        <v>2026</v>
      </c>
      <c r="M141" s="124">
        <f>FY-1</f>
        <v>2025</v>
      </c>
    </row>
    <row r="142" spans="2:21" ht="26" x14ac:dyDescent="0.25">
      <c r="B142" s="54" t="str">
        <f t="shared" si="32"/>
        <v>No</v>
      </c>
      <c r="D142" s="54"/>
      <c r="H142" s="551" t="str">
        <f>+'Group Inputs'!$C$7</f>
        <v>Actual</v>
      </c>
      <c r="I142" s="164" t="str">
        <f>+'Group Inputs'!$D$7</f>
        <v>Budget (Unaudited)</v>
      </c>
      <c r="J142" s="551" t="str">
        <f>+'Group Inputs'!$E$7</f>
        <v>Actual</v>
      </c>
      <c r="K142" s="551" t="str">
        <f>+'Group Inputs'!$C$7</f>
        <v>Actual</v>
      </c>
      <c r="L142" s="164" t="str">
        <f>+'Group Inputs'!$D$7</f>
        <v>Budget (Unaudited)</v>
      </c>
      <c r="M142" s="551" t="str">
        <f>+'Group Inputs'!$E$7</f>
        <v>Actual</v>
      </c>
      <c r="O142" s="5"/>
      <c r="P142" s="5"/>
      <c r="Q142" s="5"/>
      <c r="R142" s="5"/>
      <c r="S142" s="5"/>
      <c r="T142" s="5"/>
      <c r="U142" s="5"/>
    </row>
    <row r="143" spans="2:21" ht="13.5" thickBot="1" x14ac:dyDescent="0.35">
      <c r="B143" s="54" t="str">
        <f t="shared" si="32"/>
        <v>No</v>
      </c>
      <c r="D143" s="54"/>
      <c r="H143" s="474" t="s">
        <v>294</v>
      </c>
      <c r="I143" s="474" t="s">
        <v>294</v>
      </c>
      <c r="J143" s="474" t="s">
        <v>294</v>
      </c>
      <c r="K143" s="474" t="s">
        <v>294</v>
      </c>
      <c r="L143" s="474" t="s">
        <v>294</v>
      </c>
      <c r="M143" s="474" t="s">
        <v>294</v>
      </c>
      <c r="O143" s="5"/>
      <c r="P143" s="5"/>
      <c r="Q143" s="5"/>
      <c r="R143" s="5"/>
      <c r="S143" s="5"/>
      <c r="T143" s="5"/>
      <c r="U143" s="5"/>
    </row>
    <row r="144" spans="2:21" x14ac:dyDescent="0.25">
      <c r="B144" s="826" t="str">
        <f t="shared" ref="B144:B147" si="33">IF(AND(ROUND($H144,0)=0,ROUND($I144,0)=0,ROUND($J144,0)=0,ROUND($K144,0)=0,ROUND($L144,0)=0,ROUND($M144,0)=0),"No","Yes")</f>
        <v>No</v>
      </c>
      <c r="C144" s="779"/>
      <c r="D144" s="34" t="s">
        <v>197</v>
      </c>
      <c r="E144" s="162"/>
      <c r="F144" s="162"/>
      <c r="G144" s="162"/>
      <c r="H144" s="929">
        <f>'Sch Parent Inputs'!C86</f>
        <v>0</v>
      </c>
      <c r="I144" s="929">
        <f>'Sch Parent Inputs'!D86</f>
        <v>0</v>
      </c>
      <c r="J144" s="929">
        <f>'Sch Parent Inputs'!E86</f>
        <v>0</v>
      </c>
      <c r="K144" s="929">
        <f>'Group Inputs'!C86</f>
        <v>0</v>
      </c>
      <c r="L144" s="929">
        <f>'Group Inputs'!D86</f>
        <v>0</v>
      </c>
      <c r="M144" s="929">
        <f>'Group Inputs'!E86</f>
        <v>0</v>
      </c>
      <c r="O144" s="30"/>
    </row>
    <row r="145" spans="1:21" x14ac:dyDescent="0.25">
      <c r="B145" s="826" t="str">
        <f t="shared" si="33"/>
        <v>No</v>
      </c>
      <c r="C145" s="779"/>
      <c r="D145" s="34" t="s">
        <v>822</v>
      </c>
      <c r="E145" s="162"/>
      <c r="F145" s="162"/>
      <c r="G145" s="162"/>
      <c r="H145" s="929">
        <f>'Sch Parent Inputs'!C84</f>
        <v>0</v>
      </c>
      <c r="I145" s="929">
        <f>'Sch Parent Inputs'!D84</f>
        <v>0</v>
      </c>
      <c r="J145" s="929">
        <f>'Sch Parent Inputs'!E84</f>
        <v>0</v>
      </c>
      <c r="K145" s="929">
        <f>'Group Inputs'!C84</f>
        <v>0</v>
      </c>
      <c r="L145" s="929">
        <f>'Group Inputs'!D84</f>
        <v>0</v>
      </c>
      <c r="M145" s="929">
        <f>'Group Inputs'!E84</f>
        <v>0</v>
      </c>
      <c r="O145" s="966"/>
    </row>
    <row r="146" spans="1:21" x14ac:dyDescent="0.25">
      <c r="B146" s="826" t="str">
        <f t="shared" si="33"/>
        <v>No</v>
      </c>
      <c r="C146" s="779"/>
      <c r="D146" s="54" t="s">
        <v>198</v>
      </c>
      <c r="E146" s="162"/>
      <c r="F146" s="162"/>
      <c r="G146" s="162"/>
      <c r="H146" s="929">
        <f>'Sch Parent Inputs'!C87</f>
        <v>0</v>
      </c>
      <c r="I146" s="929">
        <f>'Sch Parent Inputs'!D87</f>
        <v>0</v>
      </c>
      <c r="J146" s="929">
        <f>'Sch Parent Inputs'!E87</f>
        <v>0</v>
      </c>
      <c r="K146" s="929">
        <f>'Group Inputs'!C87</f>
        <v>0</v>
      </c>
      <c r="L146" s="929">
        <f>'Group Inputs'!D87</f>
        <v>0</v>
      </c>
      <c r="M146" s="929">
        <f>'Group Inputs'!E87</f>
        <v>0</v>
      </c>
      <c r="O146" s="966"/>
    </row>
    <row r="147" spans="1:21" x14ac:dyDescent="0.25">
      <c r="B147" s="826" t="str">
        <f t="shared" si="33"/>
        <v>No</v>
      </c>
      <c r="C147" s="779"/>
      <c r="D147" s="34" t="s">
        <v>823</v>
      </c>
      <c r="E147" s="162"/>
      <c r="F147" s="162"/>
      <c r="G147" s="162"/>
      <c r="H147" s="929">
        <f>'Sch Parent Inputs'!C88</f>
        <v>0</v>
      </c>
      <c r="I147" s="929">
        <f>'Sch Parent Inputs'!D88</f>
        <v>0</v>
      </c>
      <c r="J147" s="929">
        <f>'Sch Parent Inputs'!E88</f>
        <v>0</v>
      </c>
      <c r="K147" s="929">
        <f>'Group Inputs'!C88</f>
        <v>0</v>
      </c>
      <c r="L147" s="929">
        <f>'Group Inputs'!D88</f>
        <v>0</v>
      </c>
      <c r="M147" s="929">
        <f>'Group Inputs'!E88</f>
        <v>0</v>
      </c>
      <c r="O147" s="966" t="str">
        <f>'Guidance - Specific Disclosures'!A7</f>
        <v>[S2]</v>
      </c>
    </row>
    <row r="148" spans="1:21" x14ac:dyDescent="0.25">
      <c r="B148" s="54" t="str">
        <f>$B$139</f>
        <v>No</v>
      </c>
      <c r="C148" s="779"/>
      <c r="D148" s="162"/>
      <c r="E148" s="162"/>
      <c r="F148" s="162"/>
      <c r="G148" s="162"/>
      <c r="H148" s="929"/>
      <c r="I148" s="930"/>
      <c r="J148" s="930"/>
      <c r="K148" s="930"/>
      <c r="L148" s="930"/>
      <c r="M148" s="930"/>
      <c r="O148" s="966"/>
    </row>
    <row r="149" spans="1:21" ht="13" thickBot="1" x14ac:dyDescent="0.3">
      <c r="B149" s="54" t="str">
        <f t="shared" ref="B149:B151" si="34">$B$139</f>
        <v>No</v>
      </c>
      <c r="C149" s="779"/>
      <c r="D149" s="162"/>
      <c r="E149" s="162"/>
      <c r="F149" s="162"/>
      <c r="G149" s="162"/>
      <c r="H149" s="931">
        <f t="shared" ref="H149:M149" si="35">SUM(H144:H148)</f>
        <v>0</v>
      </c>
      <c r="I149" s="931">
        <f t="shared" si="35"/>
        <v>0</v>
      </c>
      <c r="J149" s="931">
        <f t="shared" si="35"/>
        <v>0</v>
      </c>
      <c r="K149" s="931">
        <f t="shared" si="35"/>
        <v>0</v>
      </c>
      <c r="L149" s="931">
        <f t="shared" si="35"/>
        <v>0</v>
      </c>
      <c r="M149" s="931">
        <f t="shared" si="35"/>
        <v>0</v>
      </c>
      <c r="O149" s="30"/>
    </row>
    <row r="150" spans="1:21" ht="13" thickTop="1" x14ac:dyDescent="0.25">
      <c r="B150" s="54" t="str">
        <f t="shared" si="34"/>
        <v>No</v>
      </c>
      <c r="C150" s="779"/>
      <c r="D150" s="162"/>
      <c r="E150" s="162"/>
      <c r="F150" s="162"/>
      <c r="G150" s="162"/>
      <c r="H150" s="162"/>
      <c r="O150" s="30"/>
    </row>
    <row r="151" spans="1:21" x14ac:dyDescent="0.25">
      <c r="B151" s="54" t="str">
        <f t="shared" si="34"/>
        <v>No</v>
      </c>
      <c r="C151" s="779"/>
      <c r="D151" s="162"/>
      <c r="E151" s="162"/>
      <c r="F151" s="162"/>
      <c r="G151" s="162"/>
      <c r="H151" s="162"/>
      <c r="O151" s="30"/>
    </row>
    <row r="152" spans="1:21" ht="13" x14ac:dyDescent="0.25">
      <c r="B152" s="54" t="s">
        <v>288</v>
      </c>
      <c r="C152" s="778"/>
      <c r="D152" s="1731" t="str">
        <f>N152&amp;". Cash and Cash Equivalents"</f>
        <v>3. Cash and Cash Equivalents</v>
      </c>
      <c r="E152" s="1731"/>
      <c r="F152" s="1731"/>
      <c r="G152" s="1731"/>
      <c r="H152" s="1731"/>
      <c r="I152" s="1731"/>
      <c r="J152" s="1731"/>
      <c r="K152" s="479"/>
      <c r="L152" s="479"/>
      <c r="M152" s="479"/>
      <c r="N152" s="760">
        <f>IF($B152="Yes",$N139+1,$N139)</f>
        <v>3</v>
      </c>
      <c r="O152" s="909" t="str">
        <f>'Guidance - Specific Disclosures'!A55</f>
        <v>[S18]</v>
      </c>
    </row>
    <row r="153" spans="1:21" ht="13" x14ac:dyDescent="0.25">
      <c r="B153" s="54" t="s">
        <v>288</v>
      </c>
      <c r="C153" s="778"/>
      <c r="D153" s="479"/>
      <c r="E153" s="479"/>
      <c r="F153" s="479"/>
      <c r="G153" s="479"/>
      <c r="H153" s="479"/>
      <c r="I153" s="479"/>
      <c r="J153" s="479"/>
      <c r="K153" s="479"/>
      <c r="L153" s="479"/>
      <c r="M153" s="479"/>
      <c r="O153" s="344"/>
    </row>
    <row r="154" spans="1:21" ht="13" x14ac:dyDescent="0.25">
      <c r="B154" s="54" t="s">
        <v>288</v>
      </c>
      <c r="C154" s="778"/>
      <c r="D154" s="479"/>
      <c r="E154" s="479"/>
      <c r="F154" s="479"/>
      <c r="G154" s="479"/>
      <c r="H154" s="1682" t="s">
        <v>457</v>
      </c>
      <c r="I154" s="1682"/>
      <c r="J154" s="1682"/>
      <c r="K154" s="1682" t="s">
        <v>458</v>
      </c>
      <c r="L154" s="1682"/>
      <c r="M154" s="1682"/>
      <c r="O154" s="344"/>
    </row>
    <row r="155" spans="1:21" ht="13" x14ac:dyDescent="0.3">
      <c r="B155" s="54" t="s">
        <v>288</v>
      </c>
      <c r="D155" s="54"/>
      <c r="F155" s="30"/>
      <c r="G155" s="30"/>
      <c r="H155" s="124">
        <f>FY</f>
        <v>2026</v>
      </c>
      <c r="I155" s="124">
        <f>FY</f>
        <v>2026</v>
      </c>
      <c r="J155" s="124">
        <f>FY-1</f>
        <v>2025</v>
      </c>
      <c r="K155" s="124">
        <f>FY</f>
        <v>2026</v>
      </c>
      <c r="L155" s="124">
        <f>FY</f>
        <v>2026</v>
      </c>
      <c r="M155" s="124">
        <f>FY-1</f>
        <v>2025</v>
      </c>
      <c r="O155" s="5"/>
      <c r="P155" s="5"/>
      <c r="Q155" s="5"/>
      <c r="R155" s="5"/>
      <c r="S155" s="5"/>
      <c r="T155" s="5"/>
      <c r="U155" s="5"/>
    </row>
    <row r="156" spans="1:21" ht="25.5" customHeight="1" x14ac:dyDescent="0.25">
      <c r="B156" s="54" t="s">
        <v>288</v>
      </c>
      <c r="D156" s="54"/>
      <c r="H156" s="551" t="str">
        <f>+'Group Inputs'!$C$7</f>
        <v>Actual</v>
      </c>
      <c r="I156" s="164" t="str">
        <f>+'Group Inputs'!$D$7</f>
        <v>Budget (Unaudited)</v>
      </c>
      <c r="J156" s="551" t="str">
        <f>+'Group Inputs'!$E$7</f>
        <v>Actual</v>
      </c>
      <c r="K156" s="551" t="str">
        <f>+'Group Inputs'!$C$7</f>
        <v>Actual</v>
      </c>
      <c r="L156" s="164" t="str">
        <f>+'Group Inputs'!$D$7</f>
        <v>Budget (Unaudited)</v>
      </c>
      <c r="M156" s="551" t="str">
        <f>+'Group Inputs'!$E$7</f>
        <v>Actual</v>
      </c>
      <c r="O156" s="5"/>
      <c r="P156" s="5"/>
      <c r="Q156" s="5"/>
      <c r="R156" s="5"/>
      <c r="S156" s="5"/>
      <c r="T156" s="5"/>
      <c r="U156" s="5"/>
    </row>
    <row r="157" spans="1:21" ht="13.5" thickBot="1" x14ac:dyDescent="0.35">
      <c r="B157" s="54" t="s">
        <v>288</v>
      </c>
      <c r="D157" s="61"/>
      <c r="H157" s="474" t="s">
        <v>294</v>
      </c>
      <c r="I157" s="474" t="s">
        <v>294</v>
      </c>
      <c r="J157" s="474" t="s">
        <v>294</v>
      </c>
      <c r="K157" s="474" t="s">
        <v>294</v>
      </c>
      <c r="L157" s="474" t="s">
        <v>294</v>
      </c>
      <c r="M157" s="474" t="s">
        <v>294</v>
      </c>
      <c r="O157" s="5"/>
      <c r="P157" s="5"/>
      <c r="Q157" s="5"/>
      <c r="R157" s="5"/>
      <c r="S157" s="5"/>
      <c r="T157" s="5"/>
      <c r="U157" s="5"/>
    </row>
    <row r="158" spans="1:21" ht="13" x14ac:dyDescent="0.3">
      <c r="B158" s="54" t="s">
        <v>288</v>
      </c>
      <c r="D158" s="61"/>
      <c r="H158" s="85"/>
      <c r="I158" s="85"/>
      <c r="J158" s="85"/>
      <c r="K158" s="85"/>
      <c r="L158" s="85"/>
      <c r="M158" s="85"/>
      <c r="O158" s="5"/>
      <c r="P158" s="5"/>
      <c r="Q158" s="5"/>
      <c r="R158" s="5"/>
      <c r="S158" s="5"/>
      <c r="T158" s="5"/>
      <c r="U158" s="5"/>
    </row>
    <row r="159" spans="1:21" x14ac:dyDescent="0.25">
      <c r="A159" s="30" t="s">
        <v>824</v>
      </c>
      <c r="B159" s="826" t="str">
        <f t="shared" ref="B159:B161" si="36">IF(AND(ROUND($H159,0)=0,ROUND($I159,0)=0,ROUND($J159,0)=0,ROUND($K159,0)=0,ROUND($L159,0)=0,ROUND($M159,0)=0),"No","Yes")</f>
        <v>No</v>
      </c>
      <c r="D159" s="30" t="str">
        <f>+'Group Inputs'!B121</f>
        <v>Bank Accounts</v>
      </c>
      <c r="H159" s="137">
        <f>'Sch Parent Inputs'!C121</f>
        <v>0</v>
      </c>
      <c r="I159" s="137">
        <f>'Sch Parent Inputs'!D121</f>
        <v>0</v>
      </c>
      <c r="J159" s="137">
        <f>'Sch Parent Inputs'!E121</f>
        <v>0</v>
      </c>
      <c r="K159" s="137">
        <f>+'Group Inputs'!C121</f>
        <v>0</v>
      </c>
      <c r="L159" s="137">
        <f>+'Group Inputs'!D121</f>
        <v>0</v>
      </c>
      <c r="M159" s="137">
        <f>+'Group Inputs'!E121</f>
        <v>0</v>
      </c>
      <c r="O159" s="5"/>
      <c r="P159" s="5"/>
      <c r="Q159" s="5"/>
      <c r="R159" s="5"/>
      <c r="S159" s="5"/>
      <c r="T159" s="5"/>
      <c r="U159" s="5"/>
    </row>
    <row r="160" spans="1:21" x14ac:dyDescent="0.25">
      <c r="B160" s="826" t="str">
        <f t="shared" si="36"/>
        <v>No</v>
      </c>
      <c r="D160" s="30" t="s">
        <v>825</v>
      </c>
      <c r="H160" s="137">
        <f>'Sch Parent Inputs'!C122</f>
        <v>0</v>
      </c>
      <c r="I160" s="137">
        <f>'Sch Parent Inputs'!D122</f>
        <v>0</v>
      </c>
      <c r="J160" s="137">
        <f>'Sch Parent Inputs'!E122</f>
        <v>0</v>
      </c>
      <c r="K160" s="137">
        <f>+'Group Inputs'!C122</f>
        <v>0</v>
      </c>
      <c r="L160" s="137">
        <f>+'Group Inputs'!D122</f>
        <v>0</v>
      </c>
      <c r="M160" s="137">
        <f>+'Group Inputs'!E122</f>
        <v>0</v>
      </c>
    </row>
    <row r="161" spans="1:22" ht="12.75" customHeight="1" x14ac:dyDescent="0.25">
      <c r="A161" s="30" t="s">
        <v>824</v>
      </c>
      <c r="B161" s="826" t="str">
        <f t="shared" si="36"/>
        <v>No</v>
      </c>
      <c r="D161" s="30" t="str">
        <f>+'Group Inputs'!B123</f>
        <v>Bank Overdraft</v>
      </c>
      <c r="H161" s="137">
        <f>'Sch Parent Inputs'!C123</f>
        <v>0</v>
      </c>
      <c r="I161" s="137">
        <f>'Sch Parent Inputs'!D123</f>
        <v>0</v>
      </c>
      <c r="J161" s="137">
        <f>'Sch Parent Inputs'!E123</f>
        <v>0</v>
      </c>
      <c r="K161" s="137">
        <f>+'Group Inputs'!C123</f>
        <v>0</v>
      </c>
      <c r="L161" s="137">
        <f>+'Group Inputs'!D123</f>
        <v>0</v>
      </c>
      <c r="M161" s="137">
        <f>+'Group Inputs'!E123</f>
        <v>0</v>
      </c>
    </row>
    <row r="162" spans="1:22" ht="12.75" customHeight="1" x14ac:dyDescent="0.25">
      <c r="B162" s="54" t="s">
        <v>288</v>
      </c>
      <c r="D162" s="162"/>
      <c r="E162" s="162"/>
      <c r="H162" s="45"/>
      <c r="I162" s="45"/>
      <c r="J162" s="45"/>
      <c r="K162" s="45"/>
      <c r="L162" s="45"/>
      <c r="M162" s="45"/>
    </row>
    <row r="163" spans="1:22" s="100" customFormat="1" ht="13" thickBot="1" x14ac:dyDescent="0.3">
      <c r="B163" s="54" t="s">
        <v>288</v>
      </c>
      <c r="C163" s="763" t="s">
        <v>811</v>
      </c>
      <c r="D163" s="1630" t="s">
        <v>826</v>
      </c>
      <c r="E163" s="1630"/>
      <c r="F163" s="1630"/>
      <c r="G163" s="1630"/>
      <c r="H163" s="141">
        <f t="shared" ref="H163:M163" si="37">SUM(H159:H162)</f>
        <v>0</v>
      </c>
      <c r="I163" s="141">
        <f t="shared" si="37"/>
        <v>0</v>
      </c>
      <c r="J163" s="141">
        <f t="shared" si="37"/>
        <v>0</v>
      </c>
      <c r="K163" s="141">
        <f t="shared" si="37"/>
        <v>0</v>
      </c>
      <c r="L163" s="141">
        <f t="shared" si="37"/>
        <v>0</v>
      </c>
      <c r="M163" s="141">
        <f t="shared" si="37"/>
        <v>0</v>
      </c>
      <c r="N163" s="763"/>
      <c r="O163" s="451"/>
    </row>
    <row r="164" spans="1:22" ht="13" thickTop="1" x14ac:dyDescent="0.25">
      <c r="B164" s="54" t="s">
        <v>288</v>
      </c>
      <c r="D164" s="162"/>
      <c r="E164" s="162"/>
      <c r="I164" s="48"/>
      <c r="J164" s="48"/>
      <c r="K164" s="48"/>
      <c r="L164" s="48"/>
      <c r="M164" s="48"/>
    </row>
    <row r="165" spans="1:22" x14ac:dyDescent="0.25">
      <c r="B165" s="54" t="s">
        <v>288</v>
      </c>
      <c r="I165" s="48"/>
      <c r="J165" s="48"/>
      <c r="K165" s="48"/>
      <c r="L165" s="48"/>
      <c r="M165" s="48"/>
    </row>
    <row r="166" spans="1:22" ht="12.75" customHeight="1" x14ac:dyDescent="0.25">
      <c r="B166" s="54" t="str">
        <f>$B$160</f>
        <v>No</v>
      </c>
      <c r="D166" s="1715" t="s">
        <v>827</v>
      </c>
      <c r="E166" s="1715"/>
      <c r="F166" s="1715"/>
      <c r="G166" s="1715"/>
      <c r="H166" s="1715"/>
      <c r="I166" s="1715"/>
      <c r="J166" s="1715"/>
      <c r="K166" s="826"/>
      <c r="L166" s="826"/>
      <c r="M166" s="826"/>
    </row>
    <row r="167" spans="1:22" ht="12.75" customHeight="1" x14ac:dyDescent="0.25">
      <c r="B167" s="54" t="str">
        <f>$B$160</f>
        <v>No</v>
      </c>
      <c r="D167" s="730"/>
      <c r="E167" s="730"/>
      <c r="F167" s="967"/>
      <c r="G167" s="967"/>
      <c r="H167" s="967"/>
      <c r="I167" s="5"/>
      <c r="J167" s="5"/>
      <c r="K167" s="5"/>
      <c r="L167" s="5"/>
      <c r="M167" s="5"/>
    </row>
    <row r="168" spans="1:22" ht="12.75" customHeight="1" x14ac:dyDescent="0.3">
      <c r="A168" s="54" t="s">
        <v>828</v>
      </c>
      <c r="B168" s="54" t="s">
        <v>288</v>
      </c>
      <c r="C168" s="7" t="s">
        <v>811</v>
      </c>
      <c r="D168" s="1676" t="s">
        <v>1726</v>
      </c>
      <c r="E168" s="1676"/>
      <c r="F168" s="1676"/>
      <c r="G168" s="1676"/>
      <c r="H168" s="1676"/>
      <c r="I168" s="1676"/>
      <c r="J168" s="1676"/>
      <c r="K168" s="1"/>
      <c r="L168" s="1"/>
      <c r="M168" s="5"/>
    </row>
    <row r="169" spans="1:22" ht="12.65" customHeight="1" x14ac:dyDescent="0.3">
      <c r="B169" s="889" t="str">
        <f>B$168</f>
        <v>Yes</v>
      </c>
      <c r="C169" s="7" t="s">
        <v>811</v>
      </c>
      <c r="D169" s="1676"/>
      <c r="E169" s="1676"/>
      <c r="F169" s="1676"/>
      <c r="G169" s="1676"/>
      <c r="H169" s="1676"/>
      <c r="I169" s="1676"/>
      <c r="J169" s="1676"/>
      <c r="K169" s="1"/>
      <c r="L169" s="1"/>
      <c r="M169" s="5"/>
      <c r="O169" s="357" t="str">
        <f>'Guidance - Specific Disclosures'!A127</f>
        <v>[S42]</v>
      </c>
      <c r="P169" s="54"/>
      <c r="Q169" s="54"/>
      <c r="R169" s="54"/>
      <c r="S169" s="54"/>
      <c r="T169" s="54"/>
      <c r="U169" s="54"/>
      <c r="V169" s="54"/>
    </row>
    <row r="170" spans="1:22" ht="12.75" customHeight="1" x14ac:dyDescent="0.3">
      <c r="A170" s="54"/>
      <c r="B170" s="889" t="str">
        <f t="shared" ref="B170:B178" si="38">B$168</f>
        <v>Yes</v>
      </c>
      <c r="C170" s="7" t="s">
        <v>811</v>
      </c>
      <c r="D170" s="1676"/>
      <c r="E170" s="1676"/>
      <c r="F170" s="1676"/>
      <c r="G170" s="1676"/>
      <c r="H170" s="1676"/>
      <c r="I170" s="1676"/>
      <c r="J170" s="1676"/>
      <c r="K170" s="1"/>
      <c r="L170" s="1"/>
      <c r="M170" s="5"/>
      <c r="P170" s="54"/>
      <c r="Q170" s="54"/>
      <c r="R170" s="54"/>
      <c r="S170" s="54"/>
      <c r="T170" s="54"/>
      <c r="U170" s="54"/>
      <c r="V170" s="54"/>
    </row>
    <row r="171" spans="1:22" ht="12.75" customHeight="1" x14ac:dyDescent="0.3">
      <c r="B171" s="889" t="str">
        <f t="shared" si="38"/>
        <v>Yes</v>
      </c>
      <c r="C171" s="7" t="s">
        <v>811</v>
      </c>
      <c r="D171" s="1676"/>
      <c r="E171" s="1676"/>
      <c r="F171" s="1676"/>
      <c r="G171" s="1676"/>
      <c r="H171" s="1676"/>
      <c r="I171" s="1676"/>
      <c r="J171" s="1676"/>
      <c r="K171" s="1"/>
      <c r="L171" s="1"/>
      <c r="M171" s="5"/>
      <c r="P171" s="54"/>
      <c r="Q171" s="54"/>
      <c r="R171" s="54"/>
      <c r="S171" s="54"/>
      <c r="T171" s="54"/>
      <c r="U171" s="54"/>
      <c r="V171" s="54"/>
    </row>
    <row r="172" spans="1:22" s="33" customFormat="1" ht="19.5" customHeight="1" x14ac:dyDescent="0.3">
      <c r="B172" s="889" t="str">
        <f t="shared" si="38"/>
        <v>Yes</v>
      </c>
      <c r="C172" s="7" t="s">
        <v>811</v>
      </c>
      <c r="D172" s="1676"/>
      <c r="E172" s="1676"/>
      <c r="F172" s="1676"/>
      <c r="G172" s="1676"/>
      <c r="H172" s="1676"/>
      <c r="I172" s="1676"/>
      <c r="J172" s="1676"/>
      <c r="K172" s="1"/>
      <c r="L172" s="1"/>
      <c r="M172" s="5"/>
      <c r="N172" s="758"/>
      <c r="O172" s="44"/>
      <c r="P172" s="1340" t="s">
        <v>829</v>
      </c>
      <c r="Q172" s="153"/>
      <c r="R172" s="153"/>
      <c r="S172" s="54"/>
      <c r="T172" s="54"/>
      <c r="U172" s="54"/>
      <c r="V172" s="54"/>
    </row>
    <row r="173" spans="1:22" s="33" customFormat="1" ht="14.25" hidden="1" customHeight="1" x14ac:dyDescent="0.3">
      <c r="A173" s="30"/>
      <c r="B173" s="889" t="str">
        <f t="shared" si="38"/>
        <v>Yes</v>
      </c>
      <c r="C173" s="7" t="s">
        <v>811</v>
      </c>
      <c r="D173" s="1296"/>
      <c r="E173" s="1296"/>
      <c r="F173" s="1296"/>
      <c r="G173" s="1296"/>
      <c r="H173" s="1296"/>
      <c r="I173" s="1296"/>
      <c r="J173" s="1296"/>
      <c r="K173" s="1323"/>
      <c r="L173" s="1323"/>
      <c r="M173" s="1323"/>
      <c r="N173" s="1323"/>
      <c r="O173" s="44"/>
      <c r="P173" s="30"/>
      <c r="Q173" s="30"/>
      <c r="R173" s="30"/>
      <c r="S173" s="30"/>
    </row>
    <row r="174" spans="1:22" s="33" customFormat="1" ht="14.25" hidden="1" customHeight="1" x14ac:dyDescent="0.3">
      <c r="B174" s="889" t="str">
        <f t="shared" si="38"/>
        <v>Yes</v>
      </c>
      <c r="C174" s="7" t="s">
        <v>811</v>
      </c>
      <c r="D174" s="1296"/>
      <c r="E174" s="1296"/>
      <c r="F174" s="1296"/>
      <c r="G174" s="1296"/>
      <c r="H174" s="1296"/>
      <c r="I174" s="1296"/>
      <c r="J174" s="1296"/>
      <c r="K174" s="1323"/>
      <c r="L174" s="1323"/>
      <c r="M174" s="1323"/>
      <c r="N174" s="1323"/>
      <c r="O174" s="44"/>
      <c r="P174" s="30"/>
      <c r="Q174" s="30"/>
      <c r="R174" s="30"/>
      <c r="S174" s="30"/>
    </row>
    <row r="175" spans="1:22" s="33" customFormat="1" ht="19.5" hidden="1" customHeight="1" x14ac:dyDescent="0.3">
      <c r="B175" s="889" t="str">
        <f t="shared" si="38"/>
        <v>Yes</v>
      </c>
      <c r="C175" s="7" t="s">
        <v>811</v>
      </c>
      <c r="D175" s="1296"/>
      <c r="E175" s="1296"/>
      <c r="F175" s="1296"/>
      <c r="G175" s="1296"/>
      <c r="H175" s="1296"/>
      <c r="I175" s="1296"/>
      <c r="J175" s="1296"/>
      <c r="K175" s="1323"/>
      <c r="L175" s="1323"/>
      <c r="M175" s="1323"/>
      <c r="N175" s="1323"/>
      <c r="O175" s="44"/>
      <c r="P175" s="54"/>
      <c r="Q175" s="54"/>
      <c r="R175" s="54"/>
      <c r="S175" s="54"/>
      <c r="T175" s="54"/>
      <c r="U175" s="54"/>
      <c r="V175" s="54"/>
    </row>
    <row r="176" spans="1:22" s="33" customFormat="1" ht="14.25" hidden="1" customHeight="1" x14ac:dyDescent="0.3">
      <c r="A176" s="30"/>
      <c r="B176" s="889" t="str">
        <f t="shared" si="38"/>
        <v>Yes</v>
      </c>
      <c r="C176" s="7" t="s">
        <v>811</v>
      </c>
      <c r="D176" s="1296"/>
      <c r="E176" s="1296"/>
      <c r="F176" s="1296"/>
      <c r="G176" s="1296"/>
      <c r="H176" s="1296"/>
      <c r="I176" s="1296"/>
      <c r="J176" s="1296"/>
      <c r="K176" s="1323"/>
      <c r="L176" s="1323"/>
      <c r="M176" s="1323"/>
      <c r="N176" s="1323"/>
      <c r="O176" s="44"/>
      <c r="P176" s="30"/>
      <c r="Q176" s="30"/>
      <c r="R176" s="30"/>
      <c r="S176" s="30"/>
    </row>
    <row r="177" spans="2:19" s="33" customFormat="1" ht="14.25" hidden="1" customHeight="1" x14ac:dyDescent="0.3">
      <c r="B177" s="889" t="str">
        <f t="shared" si="38"/>
        <v>Yes</v>
      </c>
      <c r="C177" s="7" t="s">
        <v>811</v>
      </c>
      <c r="D177" s="1296"/>
      <c r="E177" s="1296"/>
      <c r="F177" s="1296"/>
      <c r="G177" s="1296"/>
      <c r="H177" s="1296"/>
      <c r="I177" s="1296"/>
      <c r="J177" s="1296"/>
      <c r="K177" s="1323"/>
      <c r="L177" s="1323"/>
      <c r="M177" s="1323"/>
      <c r="N177" s="1323"/>
      <c r="O177" s="44"/>
      <c r="P177" s="30"/>
      <c r="Q177" s="30"/>
      <c r="R177" s="30"/>
      <c r="S177" s="30"/>
    </row>
    <row r="178" spans="2:19" s="33" customFormat="1" ht="14.25" hidden="1" customHeight="1" x14ac:dyDescent="0.3">
      <c r="B178" s="889" t="str">
        <f t="shared" si="38"/>
        <v>Yes</v>
      </c>
      <c r="C178" s="7" t="s">
        <v>811</v>
      </c>
      <c r="D178" s="1296"/>
      <c r="E178" s="1296"/>
      <c r="F178" s="1296"/>
      <c r="G178" s="1296"/>
      <c r="H178" s="1296"/>
      <c r="I178" s="1296"/>
      <c r="J178" s="1296"/>
      <c r="K178" s="1323"/>
      <c r="L178" s="1323"/>
      <c r="M178" s="1323"/>
      <c r="N178" s="1323"/>
      <c r="O178" s="49"/>
    </row>
    <row r="179" spans="2:19" s="33" customFormat="1" ht="14.25" customHeight="1" x14ac:dyDescent="0.3">
      <c r="B179" s="889" t="s">
        <v>626</v>
      </c>
      <c r="C179" s="7" t="s">
        <v>811</v>
      </c>
      <c r="D179" s="1296"/>
      <c r="E179" s="1296"/>
      <c r="F179" s="1296"/>
      <c r="G179" s="1296"/>
      <c r="H179" s="1296"/>
      <c r="I179" s="1296"/>
      <c r="J179" s="1296"/>
      <c r="K179" s="1"/>
      <c r="L179" s="1"/>
      <c r="M179" s="1"/>
      <c r="N179" s="1"/>
      <c r="O179" s="1339"/>
    </row>
    <row r="180" spans="2:19" s="33" customFormat="1" ht="14.25" customHeight="1" x14ac:dyDescent="0.25">
      <c r="B180" s="54" t="s">
        <v>626</v>
      </c>
      <c r="C180" s="7" t="s">
        <v>811</v>
      </c>
      <c r="D180" s="1689" t="str">
        <f>"Other restrictions on cash that may require disclosure include funds held in trust and international student and hostel fees as disclosed in note "&amp;$N$369&amp;"."</f>
        <v>Other restrictions on cash that may require disclosure include funds held in trust and international student and hostel fees as disclosed in note 10.</v>
      </c>
      <c r="E180" s="1690"/>
      <c r="F180" s="1690"/>
      <c r="G180" s="1690"/>
      <c r="H180" s="1690"/>
      <c r="I180" s="1690"/>
      <c r="J180" s="1690"/>
      <c r="K180" s="1690"/>
      <c r="L180" s="1690"/>
      <c r="M180" s="1690"/>
      <c r="N180" s="758"/>
      <c r="O180" s="49"/>
    </row>
    <row r="181" spans="2:19" s="33" customFormat="1" ht="14.25" customHeight="1" x14ac:dyDescent="0.25">
      <c r="B181" s="54" t="str">
        <f>B180</f>
        <v>No</v>
      </c>
      <c r="C181" s="7"/>
      <c r="D181" s="30"/>
      <c r="E181" s="30"/>
      <c r="F181" s="48"/>
      <c r="G181" s="48"/>
      <c r="H181" s="48"/>
      <c r="N181" s="758"/>
      <c r="O181" s="49"/>
    </row>
    <row r="182" spans="2:19" s="33" customFormat="1" ht="13" x14ac:dyDescent="0.3">
      <c r="B182" s="54" t="s">
        <v>288</v>
      </c>
      <c r="C182" s="778"/>
      <c r="D182" s="1730" t="str">
        <f>N182&amp;". Accounts Receivable"</f>
        <v>4. Accounts Receivable</v>
      </c>
      <c r="E182" s="1730"/>
      <c r="F182" s="1730"/>
      <c r="G182" s="1730"/>
      <c r="H182" s="1730"/>
      <c r="I182" s="1730"/>
      <c r="J182" s="1730"/>
      <c r="K182" s="514"/>
      <c r="L182" s="514"/>
      <c r="M182" s="514"/>
      <c r="N182" s="760">
        <f>IF($B182="Yes",$N152+1,$N152)</f>
        <v>4</v>
      </c>
      <c r="O182" s="536"/>
    </row>
    <row r="183" spans="2:19" s="33" customFormat="1" ht="13" x14ac:dyDescent="0.3">
      <c r="B183" s="54" t="s">
        <v>288</v>
      </c>
      <c r="C183" s="778"/>
      <c r="D183" s="480"/>
      <c r="E183" s="480"/>
      <c r="F183" s="480"/>
      <c r="G183" s="480"/>
      <c r="H183" s="480"/>
      <c r="I183" s="480"/>
      <c r="J183" s="480"/>
      <c r="K183" s="480"/>
      <c r="L183" s="480"/>
      <c r="M183" s="480"/>
      <c r="N183" s="758"/>
      <c r="O183" s="49"/>
    </row>
    <row r="184" spans="2:19" s="33" customFormat="1" ht="13" x14ac:dyDescent="0.3">
      <c r="B184" s="54" t="s">
        <v>288</v>
      </c>
      <c r="C184" s="778"/>
      <c r="D184" s="480"/>
      <c r="E184" s="480"/>
      <c r="F184" s="480"/>
      <c r="G184" s="480"/>
      <c r="H184" s="1682" t="s">
        <v>457</v>
      </c>
      <c r="I184" s="1682"/>
      <c r="J184" s="1682"/>
      <c r="K184" s="1682" t="s">
        <v>458</v>
      </c>
      <c r="L184" s="1682"/>
      <c r="M184" s="1682"/>
      <c r="N184" s="758"/>
      <c r="O184" s="49"/>
    </row>
    <row r="185" spans="2:19" s="33" customFormat="1" ht="12.75" customHeight="1" x14ac:dyDescent="0.3">
      <c r="B185" s="54" t="s">
        <v>288</v>
      </c>
      <c r="C185" s="758"/>
      <c r="D185" s="29"/>
      <c r="E185" s="30"/>
      <c r="H185" s="124">
        <f>FY</f>
        <v>2026</v>
      </c>
      <c r="I185" s="124">
        <f>FY</f>
        <v>2026</v>
      </c>
      <c r="J185" s="124">
        <f>FY-1</f>
        <v>2025</v>
      </c>
      <c r="K185" s="124">
        <f>FY</f>
        <v>2026</v>
      </c>
      <c r="L185" s="124">
        <f>FY</f>
        <v>2026</v>
      </c>
      <c r="M185" s="124">
        <f>FY-1</f>
        <v>2025</v>
      </c>
      <c r="N185" s="758"/>
      <c r="O185" s="49"/>
    </row>
    <row r="186" spans="2:19" ht="26" x14ac:dyDescent="0.3">
      <c r="B186" s="54" t="s">
        <v>288</v>
      </c>
      <c r="D186" s="29"/>
      <c r="H186" s="551" t="str">
        <f>+'Group Inputs'!$C$7</f>
        <v>Actual</v>
      </c>
      <c r="I186" s="164" t="str">
        <f>+'Group Inputs'!$D$7</f>
        <v>Budget (Unaudited)</v>
      </c>
      <c r="J186" s="551" t="str">
        <f>+'Group Inputs'!$E$7</f>
        <v>Actual</v>
      </c>
      <c r="K186" s="551" t="str">
        <f>+'Group Inputs'!$C$7</f>
        <v>Actual</v>
      </c>
      <c r="L186" s="164" t="str">
        <f>+'Group Inputs'!$D$7</f>
        <v>Budget (Unaudited)</v>
      </c>
      <c r="M186" s="551" t="str">
        <f>+'Group Inputs'!$E$7</f>
        <v>Actual</v>
      </c>
    </row>
    <row r="187" spans="2:19" ht="14.25" customHeight="1" thickBot="1" x14ac:dyDescent="0.35">
      <c r="B187" s="54" t="s">
        <v>288</v>
      </c>
      <c r="D187" s="61"/>
      <c r="H187" s="474" t="s">
        <v>294</v>
      </c>
      <c r="I187" s="474" t="s">
        <v>294</v>
      </c>
      <c r="J187" s="474" t="s">
        <v>294</v>
      </c>
      <c r="K187" s="474" t="s">
        <v>294</v>
      </c>
      <c r="L187" s="474" t="s">
        <v>294</v>
      </c>
      <c r="M187" s="474" t="s">
        <v>294</v>
      </c>
    </row>
    <row r="188" spans="2:19" ht="14.25" customHeight="1" x14ac:dyDescent="0.3">
      <c r="B188" s="54" t="s">
        <v>288</v>
      </c>
      <c r="D188" s="61"/>
      <c r="H188" s="85"/>
      <c r="I188" s="85"/>
      <c r="J188" s="85"/>
      <c r="K188" s="85"/>
      <c r="L188" s="85"/>
      <c r="M188" s="85"/>
    </row>
    <row r="189" spans="2:19" ht="14.25" customHeight="1" x14ac:dyDescent="0.25">
      <c r="B189" s="826" t="str">
        <f t="shared" ref="B189:B194" si="39">IF(AND(ROUND($H189,0)=0,ROUND($I189,0)=0,ROUND($J189,0)=0,ROUND($K189,0)=0,ROUND($L189,0)=0,ROUND($M189,0)=0),"No","Yes")</f>
        <v>No</v>
      </c>
      <c r="D189" s="30" t="str">
        <f>'Group Inputs'!B128</f>
        <v>Receivables</v>
      </c>
      <c r="H189" s="137">
        <f>'Sch Parent Inputs'!C128</f>
        <v>0</v>
      </c>
      <c r="I189" s="137">
        <f>'Sch Parent Inputs'!D128</f>
        <v>0</v>
      </c>
      <c r="J189" s="137">
        <f>'Sch Parent Inputs'!E128</f>
        <v>0</v>
      </c>
      <c r="K189" s="137">
        <f>'Group Inputs'!C128</f>
        <v>0</v>
      </c>
      <c r="L189" s="137">
        <f>'Group Inputs'!D128</f>
        <v>0</v>
      </c>
      <c r="M189" s="137">
        <f>'Group Inputs'!E128</f>
        <v>0</v>
      </c>
    </row>
    <row r="190" spans="2:19" ht="14.25" customHeight="1" x14ac:dyDescent="0.25">
      <c r="B190" s="826" t="str">
        <f t="shared" si="39"/>
        <v>No</v>
      </c>
      <c r="D190" s="30" t="str">
        <f>'Group Inputs'!B129</f>
        <v>Receivables from the Ministry of Education</v>
      </c>
      <c r="H190" s="137">
        <f>'Sch Parent Inputs'!C129</f>
        <v>0</v>
      </c>
      <c r="I190" s="137">
        <f>'Sch Parent Inputs'!D129</f>
        <v>0</v>
      </c>
      <c r="J190" s="137">
        <f>'Sch Parent Inputs'!E129</f>
        <v>0</v>
      </c>
      <c r="K190" s="137">
        <f>'Group Inputs'!C129</f>
        <v>0</v>
      </c>
      <c r="L190" s="137">
        <f>'Group Inputs'!D129</f>
        <v>0</v>
      </c>
      <c r="M190" s="137">
        <f>'Group Inputs'!E129</f>
        <v>0</v>
      </c>
    </row>
    <row r="191" spans="2:19" x14ac:dyDescent="0.25">
      <c r="B191" s="826" t="str">
        <f t="shared" si="39"/>
        <v>No</v>
      </c>
      <c r="D191" s="30" t="str">
        <f>'Group Inputs'!B130</f>
        <v>Loss on Uncollectable Accounts Receivable</v>
      </c>
      <c r="E191" s="5"/>
      <c r="F191" s="228"/>
      <c r="H191" s="137">
        <f>'Sch Parent Inputs'!C130</f>
        <v>0</v>
      </c>
      <c r="I191" s="137">
        <f>'Sch Parent Inputs'!D130</f>
        <v>0</v>
      </c>
      <c r="J191" s="137">
        <f>'Sch Parent Inputs'!E130</f>
        <v>0</v>
      </c>
      <c r="K191" s="137">
        <f>'Group Inputs'!C130</f>
        <v>0</v>
      </c>
      <c r="L191" s="137">
        <f>'Group Inputs'!D130</f>
        <v>0</v>
      </c>
      <c r="M191" s="137">
        <f>'Group Inputs'!E130</f>
        <v>0</v>
      </c>
    </row>
    <row r="192" spans="2:19" x14ac:dyDescent="0.25">
      <c r="B192" s="826" t="str">
        <f t="shared" si="39"/>
        <v>No</v>
      </c>
      <c r="D192" s="30" t="str">
        <f>'Group Inputs'!B131</f>
        <v>Interest Receivable</v>
      </c>
      <c r="H192" s="137">
        <f>'Sch Parent Inputs'!C131</f>
        <v>0</v>
      </c>
      <c r="I192" s="137">
        <f>'Sch Parent Inputs'!D131</f>
        <v>0</v>
      </c>
      <c r="J192" s="137">
        <f>'Sch Parent Inputs'!E131</f>
        <v>0</v>
      </c>
      <c r="K192" s="137">
        <f>'Group Inputs'!C131</f>
        <v>0</v>
      </c>
      <c r="L192" s="137">
        <f>'Group Inputs'!D131</f>
        <v>0</v>
      </c>
      <c r="M192" s="137">
        <f>'Group Inputs'!E131</f>
        <v>0</v>
      </c>
      <c r="N192" s="764"/>
    </row>
    <row r="193" spans="1:21" x14ac:dyDescent="0.25">
      <c r="B193" s="826" t="str">
        <f t="shared" si="39"/>
        <v>No</v>
      </c>
      <c r="D193" s="30" t="str">
        <f>'Group Inputs'!B132</f>
        <v>Banking Staffing Underuse</v>
      </c>
      <c r="H193" s="137">
        <f>'Sch Parent Inputs'!C132</f>
        <v>0</v>
      </c>
      <c r="I193" s="137">
        <f>'Sch Parent Inputs'!D132</f>
        <v>0</v>
      </c>
      <c r="J193" s="137">
        <f>'Sch Parent Inputs'!E132</f>
        <v>0</v>
      </c>
      <c r="K193" s="137">
        <f>'Group Inputs'!C132</f>
        <v>0</v>
      </c>
      <c r="L193" s="137">
        <f>'Group Inputs'!D132</f>
        <v>0</v>
      </c>
      <c r="M193" s="137">
        <f>'Group Inputs'!E132</f>
        <v>0</v>
      </c>
      <c r="N193" s="764"/>
      <c r="O193" s="1331" t="s">
        <v>830</v>
      </c>
    </row>
    <row r="194" spans="1:21" x14ac:dyDescent="0.25">
      <c r="B194" s="826" t="str">
        <f t="shared" si="39"/>
        <v>No</v>
      </c>
      <c r="D194" s="30" t="str">
        <f>'Group Inputs'!B133</f>
        <v>Teacher Salaries Grant Receivable</v>
      </c>
      <c r="H194" s="137">
        <f>'Sch Parent Inputs'!C133</f>
        <v>0</v>
      </c>
      <c r="I194" s="137">
        <f>'Sch Parent Inputs'!D133</f>
        <v>0</v>
      </c>
      <c r="J194" s="137">
        <f>'Sch Parent Inputs'!E133</f>
        <v>0</v>
      </c>
      <c r="K194" s="137">
        <f>'Group Inputs'!C133</f>
        <v>0</v>
      </c>
      <c r="L194" s="137">
        <f>'Group Inputs'!D133</f>
        <v>0</v>
      </c>
      <c r="M194" s="137">
        <f>'Group Inputs'!E133</f>
        <v>0</v>
      </c>
      <c r="N194" s="764"/>
      <c r="O194" s="5"/>
      <c r="P194" s="5"/>
      <c r="Q194" s="5"/>
      <c r="R194" s="5"/>
      <c r="S194" s="5"/>
      <c r="T194" s="5"/>
      <c r="U194" s="5"/>
    </row>
    <row r="195" spans="1:21" x14ac:dyDescent="0.25">
      <c r="B195" s="54" t="s">
        <v>288</v>
      </c>
      <c r="H195" s="137"/>
      <c r="I195" s="137"/>
      <c r="J195" s="137"/>
      <c r="K195" s="137"/>
      <c r="L195" s="137"/>
      <c r="M195" s="137"/>
      <c r="N195" s="764"/>
      <c r="O195" s="5"/>
      <c r="P195" s="5"/>
      <c r="Q195" s="5"/>
      <c r="R195" s="5"/>
      <c r="S195" s="5"/>
      <c r="T195" s="5"/>
      <c r="U195" s="5"/>
    </row>
    <row r="196" spans="1:21" ht="13.5" thickBot="1" x14ac:dyDescent="0.35">
      <c r="A196" s="1" t="s">
        <v>150</v>
      </c>
      <c r="B196" s="54" t="s">
        <v>288</v>
      </c>
      <c r="H196" s="175">
        <f t="shared" ref="H196:M196" si="40">SUM(H189:H195)</f>
        <v>0</v>
      </c>
      <c r="I196" s="175">
        <f t="shared" si="40"/>
        <v>0</v>
      </c>
      <c r="J196" s="175">
        <f t="shared" si="40"/>
        <v>0</v>
      </c>
      <c r="K196" s="175">
        <f t="shared" si="40"/>
        <v>0</v>
      </c>
      <c r="L196" s="175">
        <f t="shared" si="40"/>
        <v>0</v>
      </c>
      <c r="M196" s="175">
        <f t="shared" si="40"/>
        <v>0</v>
      </c>
      <c r="O196" s="5"/>
      <c r="P196" s="5"/>
      <c r="Q196" s="5"/>
      <c r="R196" s="5"/>
      <c r="S196" s="5"/>
      <c r="T196" s="5"/>
      <c r="U196" s="5"/>
    </row>
    <row r="197" spans="1:21" ht="13" thickTop="1" x14ac:dyDescent="0.25">
      <c r="A197" s="5" t="s">
        <v>831</v>
      </c>
      <c r="B197" s="54" t="s">
        <v>288</v>
      </c>
      <c r="I197" s="48"/>
      <c r="J197" s="48"/>
      <c r="K197" s="48"/>
      <c r="L197" s="48"/>
      <c r="M197" s="48"/>
      <c r="O197" s="5"/>
      <c r="P197" s="5"/>
      <c r="Q197" s="5"/>
      <c r="R197" s="5"/>
      <c r="S197" s="5"/>
      <c r="T197" s="5"/>
      <c r="U197" s="5"/>
    </row>
    <row r="198" spans="1:21" ht="12.75" customHeight="1" x14ac:dyDescent="0.25">
      <c r="A198" s="730">
        <v>8920</v>
      </c>
      <c r="B198" s="54" t="s">
        <v>288</v>
      </c>
      <c r="D198" s="30" t="s">
        <v>832</v>
      </c>
      <c r="H198" s="45">
        <f t="shared" ref="H198:M198" si="41">SUM(H189,H191,H192)</f>
        <v>0</v>
      </c>
      <c r="I198" s="45">
        <f t="shared" si="41"/>
        <v>0</v>
      </c>
      <c r="J198" s="45">
        <f t="shared" si="41"/>
        <v>0</v>
      </c>
      <c r="K198" s="45">
        <f t="shared" si="41"/>
        <v>0</v>
      </c>
      <c r="L198" s="45">
        <f t="shared" si="41"/>
        <v>0</v>
      </c>
      <c r="M198" s="45">
        <f t="shared" si="41"/>
        <v>0</v>
      </c>
      <c r="O198" s="345" t="str">
        <f>'Guidance - General'!A15</f>
        <v>[G2]</v>
      </c>
    </row>
    <row r="199" spans="1:21" x14ac:dyDescent="0.25">
      <c r="A199" s="730">
        <v>8921</v>
      </c>
      <c r="B199" s="54" t="s">
        <v>288</v>
      </c>
      <c r="D199" s="30" t="s">
        <v>833</v>
      </c>
      <c r="H199" s="45">
        <f t="shared" ref="H199:M199" si="42">SUM(H196-H198)</f>
        <v>0</v>
      </c>
      <c r="I199" s="45">
        <f t="shared" si="42"/>
        <v>0</v>
      </c>
      <c r="J199" s="45">
        <f t="shared" si="42"/>
        <v>0</v>
      </c>
      <c r="K199" s="45">
        <f t="shared" si="42"/>
        <v>0</v>
      </c>
      <c r="L199" s="45">
        <f t="shared" si="42"/>
        <v>0</v>
      </c>
      <c r="M199" s="45">
        <f t="shared" si="42"/>
        <v>0</v>
      </c>
    </row>
    <row r="200" spans="1:21" ht="18" customHeight="1" x14ac:dyDescent="0.25">
      <c r="B200" s="54" t="s">
        <v>288</v>
      </c>
      <c r="H200" s="137"/>
      <c r="I200" s="137"/>
      <c r="J200" s="137"/>
      <c r="K200" s="137"/>
      <c r="L200" s="137"/>
      <c r="M200" s="137"/>
    </row>
    <row r="201" spans="1:21" ht="13" thickBot="1" x14ac:dyDescent="0.3">
      <c r="B201" s="54" t="s">
        <v>288</v>
      </c>
      <c r="H201" s="141">
        <f t="shared" ref="H201:M201" si="43">SUM(H198:H200)</f>
        <v>0</v>
      </c>
      <c r="I201" s="141">
        <f t="shared" si="43"/>
        <v>0</v>
      </c>
      <c r="J201" s="141">
        <f t="shared" si="43"/>
        <v>0</v>
      </c>
      <c r="K201" s="141">
        <f t="shared" si="43"/>
        <v>0</v>
      </c>
      <c r="L201" s="141">
        <f t="shared" si="43"/>
        <v>0</v>
      </c>
      <c r="M201" s="141">
        <f t="shared" si="43"/>
        <v>0</v>
      </c>
    </row>
    <row r="202" spans="1:21" ht="12.75" customHeight="1" thickTop="1" x14ac:dyDescent="0.25">
      <c r="B202" s="54" t="s">
        <v>288</v>
      </c>
      <c r="I202" s="48"/>
      <c r="J202" s="48"/>
      <c r="K202" s="48"/>
      <c r="L202" s="48"/>
      <c r="M202" s="48"/>
    </row>
    <row r="203" spans="1:21" ht="13" x14ac:dyDescent="0.3">
      <c r="A203" s="30" t="s">
        <v>710</v>
      </c>
      <c r="B203" s="54" t="str">
        <f>'Statement of Financial Position'!$B$15</f>
        <v>Yes</v>
      </c>
      <c r="C203" s="778"/>
      <c r="D203" s="1729" t="str">
        <f>N203&amp;". Inventories"</f>
        <v>5. Inventories</v>
      </c>
      <c r="E203" s="1729"/>
      <c r="F203" s="1729"/>
      <c r="G203" s="1729"/>
      <c r="H203" s="1729"/>
      <c r="I203" s="1729"/>
      <c r="J203" s="1729"/>
      <c r="K203" s="515"/>
      <c r="L203" s="515"/>
      <c r="M203" s="515"/>
      <c r="N203" s="760">
        <f>IF($B203="Yes",$N182+1,$N182)</f>
        <v>5</v>
      </c>
      <c r="O203" s="346" t="str">
        <f>'Guidance - Specific Disclosures'!A58</f>
        <v>[S19]</v>
      </c>
      <c r="P203" s="59"/>
      <c r="Q203" s="59"/>
      <c r="R203" s="59"/>
      <c r="S203" s="59"/>
      <c r="T203" s="59"/>
      <c r="U203" s="59"/>
    </row>
    <row r="204" spans="1:21" ht="13" x14ac:dyDescent="0.3">
      <c r="B204" s="54" t="str">
        <f>$B$203</f>
        <v>Yes</v>
      </c>
      <c r="C204" s="778"/>
      <c r="D204" s="481"/>
      <c r="E204" s="481"/>
      <c r="F204" s="481"/>
      <c r="G204" s="481"/>
      <c r="H204" s="481"/>
      <c r="I204" s="481"/>
      <c r="J204" s="481"/>
      <c r="K204" s="481"/>
      <c r="L204" s="481"/>
      <c r="M204" s="481"/>
      <c r="N204" s="762"/>
      <c r="O204" s="346"/>
      <c r="P204" s="59"/>
      <c r="Q204" s="59"/>
      <c r="R204" s="59"/>
      <c r="S204" s="59"/>
      <c r="T204" s="59"/>
      <c r="U204" s="59"/>
    </row>
    <row r="205" spans="1:21" ht="13" x14ac:dyDescent="0.3">
      <c r="B205" s="54" t="str">
        <f t="shared" ref="B205:B209" si="44">$B$203</f>
        <v>Yes</v>
      </c>
      <c r="C205" s="778"/>
      <c r="D205" s="481"/>
      <c r="E205" s="481"/>
      <c r="F205" s="481"/>
      <c r="G205" s="481"/>
      <c r="H205" s="1682" t="s">
        <v>457</v>
      </c>
      <c r="I205" s="1682"/>
      <c r="J205" s="1682"/>
      <c r="K205" s="1682" t="s">
        <v>458</v>
      </c>
      <c r="L205" s="1682"/>
      <c r="M205" s="1682"/>
      <c r="N205" s="762"/>
      <c r="O205" s="346"/>
      <c r="P205" s="59"/>
      <c r="Q205" s="59"/>
      <c r="R205" s="59"/>
      <c r="S205" s="59"/>
      <c r="T205" s="59"/>
      <c r="U205" s="59"/>
    </row>
    <row r="206" spans="1:21" ht="13" x14ac:dyDescent="0.3">
      <c r="B206" s="54" t="str">
        <f t="shared" si="44"/>
        <v>Yes</v>
      </c>
      <c r="D206" s="50"/>
      <c r="E206" s="50"/>
      <c r="H206" s="124">
        <f>FY</f>
        <v>2026</v>
      </c>
      <c r="I206" s="124">
        <f>FY</f>
        <v>2026</v>
      </c>
      <c r="J206" s="124">
        <f>FY-1</f>
        <v>2025</v>
      </c>
      <c r="K206" s="124">
        <f>FY</f>
        <v>2026</v>
      </c>
      <c r="L206" s="124">
        <f>FY</f>
        <v>2026</v>
      </c>
      <c r="M206" s="124">
        <f>FY-1</f>
        <v>2025</v>
      </c>
    </row>
    <row r="207" spans="1:21" ht="26" x14ac:dyDescent="0.25">
      <c r="B207" s="54" t="str">
        <f t="shared" si="44"/>
        <v>Yes</v>
      </c>
      <c r="D207" s="50"/>
      <c r="E207" s="50"/>
      <c r="H207" s="551" t="str">
        <f>+'Group Inputs'!$C$7</f>
        <v>Actual</v>
      </c>
      <c r="I207" s="164" t="str">
        <f>+'Group Inputs'!$D$7</f>
        <v>Budget (Unaudited)</v>
      </c>
      <c r="J207" s="551" t="str">
        <f>+'Group Inputs'!$E$7</f>
        <v>Actual</v>
      </c>
      <c r="K207" s="551" t="str">
        <f>+'Group Inputs'!$C$7</f>
        <v>Actual</v>
      </c>
      <c r="L207" s="164" t="str">
        <f>+'Group Inputs'!$D$7</f>
        <v>Budget (Unaudited)</v>
      </c>
      <c r="M207" s="551" t="str">
        <f>+'Group Inputs'!$E$7</f>
        <v>Actual</v>
      </c>
    </row>
    <row r="208" spans="1:21" ht="13.5" thickBot="1" x14ac:dyDescent="0.35">
      <c r="B208" s="54" t="str">
        <f t="shared" si="44"/>
        <v>Yes</v>
      </c>
      <c r="H208" s="474" t="s">
        <v>294</v>
      </c>
      <c r="I208" s="474" t="s">
        <v>294</v>
      </c>
      <c r="J208" s="474" t="s">
        <v>294</v>
      </c>
      <c r="K208" s="474" t="s">
        <v>294</v>
      </c>
      <c r="L208" s="474" t="s">
        <v>294</v>
      </c>
      <c r="M208" s="474" t="s">
        <v>294</v>
      </c>
    </row>
    <row r="209" spans="2:21" ht="13" x14ac:dyDescent="0.3">
      <c r="B209" s="54" t="str">
        <f t="shared" si="44"/>
        <v>Yes</v>
      </c>
      <c r="H209" s="85"/>
      <c r="I209" s="85"/>
      <c r="J209" s="85"/>
      <c r="K209" s="85"/>
      <c r="L209" s="85"/>
      <c r="M209" s="85"/>
    </row>
    <row r="210" spans="2:21" ht="12" customHeight="1" x14ac:dyDescent="0.25">
      <c r="B210" s="826" t="str">
        <f t="shared" ref="B210:B212" si="45">IF(AND(ROUND($H210,0)=0,ROUND($I210,0)=0,ROUND($J210,0)=0,ROUND($K210,0)=0,ROUND($L210,0)=0,ROUND($M210,0)=0),"No","Yes")</f>
        <v>No</v>
      </c>
      <c r="D210" s="30" t="s">
        <v>227</v>
      </c>
      <c r="H210" s="137">
        <f>'Sch Parent Inputs'!C144</f>
        <v>0</v>
      </c>
      <c r="I210" s="137">
        <f>'Sch Parent Inputs'!D144</f>
        <v>0</v>
      </c>
      <c r="J210" s="137">
        <f>'Sch Parent Inputs'!E144</f>
        <v>0</v>
      </c>
      <c r="K210" s="137">
        <f>'Group Inputs'!C144</f>
        <v>0</v>
      </c>
      <c r="L210" s="137">
        <f>'Group Inputs'!D144</f>
        <v>0</v>
      </c>
      <c r="M210" s="137">
        <f>'Group Inputs'!E144</f>
        <v>0</v>
      </c>
      <c r="O210" s="82"/>
      <c r="P210" s="82"/>
      <c r="Q210" s="82"/>
      <c r="R210" s="82"/>
      <c r="S210" s="82"/>
    </row>
    <row r="211" spans="2:21" s="50" customFormat="1" ht="14.25" customHeight="1" x14ac:dyDescent="0.25">
      <c r="B211" s="826" t="str">
        <f t="shared" si="45"/>
        <v>No</v>
      </c>
      <c r="C211" s="778"/>
      <c r="D211" s="30" t="s">
        <v>228</v>
      </c>
      <c r="E211" s="30"/>
      <c r="H211" s="137">
        <f>'Sch Parent Inputs'!C145</f>
        <v>0</v>
      </c>
      <c r="I211" s="137">
        <f>'Sch Parent Inputs'!D145</f>
        <v>0</v>
      </c>
      <c r="J211" s="137">
        <f>'Sch Parent Inputs'!E145</f>
        <v>0</v>
      </c>
      <c r="K211" s="137">
        <f>'Group Inputs'!C145</f>
        <v>0</v>
      </c>
      <c r="L211" s="137">
        <f>'Group Inputs'!D145</f>
        <v>0</v>
      </c>
      <c r="M211" s="137">
        <f>'Group Inputs'!E145</f>
        <v>0</v>
      </c>
      <c r="N211" s="759"/>
      <c r="O211" s="82"/>
      <c r="P211" s="82"/>
      <c r="Q211" s="82"/>
      <c r="R211" s="82"/>
      <c r="S211" s="82"/>
    </row>
    <row r="212" spans="2:21" s="50" customFormat="1" ht="14.25" customHeight="1" x14ac:dyDescent="0.25">
      <c r="B212" s="826" t="str">
        <f t="shared" si="45"/>
        <v>No</v>
      </c>
      <c r="C212" s="778"/>
      <c r="D212" s="30" t="s">
        <v>229</v>
      </c>
      <c r="E212" s="30"/>
      <c r="H212" s="137">
        <f>'Sch Parent Inputs'!C146</f>
        <v>0</v>
      </c>
      <c r="I212" s="137">
        <f>'Sch Parent Inputs'!D146</f>
        <v>0</v>
      </c>
      <c r="J212" s="137">
        <f>'Sch Parent Inputs'!E146</f>
        <v>0</v>
      </c>
      <c r="K212" s="137">
        <f>'Group Inputs'!C146</f>
        <v>0</v>
      </c>
      <c r="L212" s="137">
        <f>'Group Inputs'!D146</f>
        <v>0</v>
      </c>
      <c r="M212" s="137">
        <f>'Group Inputs'!E146</f>
        <v>0</v>
      </c>
      <c r="N212" s="759"/>
      <c r="O212" s="82"/>
      <c r="P212" s="82"/>
      <c r="Q212" s="82"/>
      <c r="R212" s="82"/>
      <c r="S212" s="82"/>
    </row>
    <row r="213" spans="2:21" s="50" customFormat="1" ht="13" x14ac:dyDescent="0.25">
      <c r="B213" s="54" t="str">
        <f t="shared" ref="B213:B219" si="46">$B$203</f>
        <v>Yes</v>
      </c>
      <c r="C213" s="778"/>
      <c r="D213" s="30"/>
      <c r="E213" s="30"/>
      <c r="H213" s="45"/>
      <c r="I213" s="45"/>
      <c r="J213" s="45"/>
      <c r="K213" s="45"/>
      <c r="L213" s="45"/>
      <c r="M213" s="45"/>
      <c r="N213" s="759"/>
      <c r="O213" s="370"/>
    </row>
    <row r="214" spans="2:21" ht="12.75" customHeight="1" thickBot="1" x14ac:dyDescent="0.3">
      <c r="B214" s="54" t="str">
        <f t="shared" si="46"/>
        <v>Yes</v>
      </c>
      <c r="F214" s="30"/>
      <c r="G214" s="30"/>
      <c r="H214" s="175">
        <f t="shared" ref="H214:M214" si="47">SUM(H210:H213)</f>
        <v>0</v>
      </c>
      <c r="I214" s="175">
        <f t="shared" si="47"/>
        <v>0</v>
      </c>
      <c r="J214" s="175">
        <f t="shared" si="47"/>
        <v>0</v>
      </c>
      <c r="K214" s="175">
        <f t="shared" si="47"/>
        <v>0</v>
      </c>
      <c r="L214" s="175">
        <f t="shared" si="47"/>
        <v>0</v>
      </c>
      <c r="M214" s="175">
        <f t="shared" si="47"/>
        <v>0</v>
      </c>
    </row>
    <row r="215" spans="2:21" ht="12.75" customHeight="1" thickTop="1" x14ac:dyDescent="0.25">
      <c r="B215" s="54" t="str">
        <f t="shared" si="46"/>
        <v>Yes</v>
      </c>
      <c r="F215" s="30"/>
      <c r="G215" s="30"/>
      <c r="H215" s="46"/>
      <c r="I215" s="46"/>
      <c r="J215" s="46"/>
      <c r="K215" s="46"/>
      <c r="L215" s="46"/>
      <c r="M215" s="46"/>
    </row>
    <row r="216" spans="2:21" ht="12.75" customHeight="1" x14ac:dyDescent="0.25">
      <c r="B216" s="54" t="str">
        <f t="shared" si="46"/>
        <v>Yes</v>
      </c>
      <c r="D216" s="1718"/>
      <c r="E216" s="1718"/>
      <c r="F216" s="1718"/>
      <c r="G216" s="1718"/>
      <c r="H216" s="1718"/>
      <c r="I216" s="1718"/>
      <c r="J216" s="1718"/>
      <c r="K216" s="1718"/>
      <c r="L216" s="1718"/>
      <c r="M216" s="1718"/>
    </row>
    <row r="217" spans="2:21" ht="12.75" customHeight="1" x14ac:dyDescent="0.25">
      <c r="B217" s="54" t="str">
        <f t="shared" si="46"/>
        <v>Yes</v>
      </c>
      <c r="D217" s="1718"/>
      <c r="E217" s="1718"/>
      <c r="F217" s="1718"/>
      <c r="G217" s="1718"/>
      <c r="H217" s="1718"/>
      <c r="I217" s="1718"/>
      <c r="J217" s="1718"/>
      <c r="K217" s="1718"/>
      <c r="L217" s="1718"/>
      <c r="M217" s="1718"/>
    </row>
    <row r="218" spans="2:21" ht="12.75" customHeight="1" x14ac:dyDescent="0.25">
      <c r="B218" s="54" t="str">
        <f t="shared" si="46"/>
        <v>Yes</v>
      </c>
      <c r="F218" s="30"/>
      <c r="G218" s="30"/>
      <c r="H218" s="46"/>
      <c r="I218" s="46"/>
      <c r="J218" s="46"/>
      <c r="K218" s="46"/>
      <c r="L218" s="46"/>
      <c r="M218" s="46"/>
    </row>
    <row r="219" spans="2:21" ht="12.75" customHeight="1" x14ac:dyDescent="0.25">
      <c r="B219" s="54" t="str">
        <f t="shared" si="46"/>
        <v>Yes</v>
      </c>
      <c r="O219" s="55"/>
      <c r="P219" s="55"/>
      <c r="Q219" s="55"/>
      <c r="R219" s="32"/>
    </row>
    <row r="220" spans="2:21" ht="13" x14ac:dyDescent="0.3">
      <c r="B220" s="54" t="str">
        <f>IF(OR('Statement of Financial Position'!$B$16="Yes",'Statement of Financial Position'!$B$16="Yes"),"Yes","No")</f>
        <v>Yes</v>
      </c>
      <c r="C220" s="778"/>
      <c r="D220" s="1727" t="str">
        <f>N220&amp;". Investments"</f>
        <v>6. Investments</v>
      </c>
      <c r="E220" s="1727"/>
      <c r="F220" s="1727"/>
      <c r="G220" s="1727"/>
      <c r="H220" s="1727"/>
      <c r="I220" s="1727"/>
      <c r="J220" s="1727"/>
      <c r="K220" s="516"/>
      <c r="L220" s="516"/>
      <c r="M220" s="516"/>
      <c r="N220" s="760">
        <f>IF($B220="Yes",$N203+1,$N203)</f>
        <v>6</v>
      </c>
      <c r="O220" s="347" t="str">
        <f>'Guidance - Specific Disclosures'!A146</f>
        <v>[S48]</v>
      </c>
      <c r="P220" s="59"/>
      <c r="Q220" s="59"/>
      <c r="R220" s="59"/>
      <c r="S220" s="59"/>
      <c r="T220" s="59"/>
      <c r="U220" s="59"/>
    </row>
    <row r="221" spans="2:21" ht="12.75" customHeight="1" x14ac:dyDescent="0.25">
      <c r="B221" s="54" t="str">
        <f>$B$220</f>
        <v>Yes</v>
      </c>
      <c r="D221" s="162"/>
      <c r="E221" s="162"/>
      <c r="F221" s="86"/>
      <c r="G221" s="86"/>
      <c r="H221" s="373"/>
    </row>
    <row r="222" spans="2:21" ht="12.75" customHeight="1" x14ac:dyDescent="0.25">
      <c r="B222" s="54" t="str">
        <f>$B$220</f>
        <v>Yes</v>
      </c>
      <c r="D222" s="54" t="s">
        <v>834</v>
      </c>
      <c r="E222" s="162"/>
      <c r="F222" s="86"/>
      <c r="G222" s="86"/>
      <c r="H222" s="373"/>
      <c r="O222" s="536"/>
    </row>
    <row r="223" spans="2:21" ht="12.75" customHeight="1" x14ac:dyDescent="0.25">
      <c r="B223" s="54" t="str">
        <f t="shared" ref="B223:B237" si="48">$B$220</f>
        <v>Yes</v>
      </c>
      <c r="D223" s="54"/>
      <c r="E223" s="162"/>
      <c r="F223" s="86"/>
      <c r="G223" s="86"/>
      <c r="H223" s="1682" t="s">
        <v>457</v>
      </c>
      <c r="I223" s="1682"/>
      <c r="J223" s="1682"/>
      <c r="K223" s="1682" t="s">
        <v>458</v>
      </c>
      <c r="L223" s="1682"/>
      <c r="M223" s="1682"/>
    </row>
    <row r="224" spans="2:21" ht="12.75" customHeight="1" x14ac:dyDescent="0.3">
      <c r="B224" s="54" t="str">
        <f t="shared" si="48"/>
        <v>Yes</v>
      </c>
      <c r="D224" s="54"/>
      <c r="F224" s="30"/>
      <c r="G224" s="30"/>
      <c r="H224" s="124">
        <f>FY</f>
        <v>2026</v>
      </c>
      <c r="I224" s="124">
        <f>FY</f>
        <v>2026</v>
      </c>
      <c r="J224" s="124">
        <f>FY-1</f>
        <v>2025</v>
      </c>
      <c r="K224" s="124">
        <f>FY</f>
        <v>2026</v>
      </c>
      <c r="L224" s="124">
        <f>FY</f>
        <v>2026</v>
      </c>
      <c r="M224" s="124">
        <f>FY-1</f>
        <v>2025</v>
      </c>
    </row>
    <row r="225" spans="1:22" ht="26" x14ac:dyDescent="0.25">
      <c r="B225" s="54" t="str">
        <f t="shared" si="48"/>
        <v>Yes</v>
      </c>
      <c r="F225" s="30"/>
      <c r="G225" s="30"/>
      <c r="H225" s="551" t="str">
        <f>+'Group Inputs'!$C$7</f>
        <v>Actual</v>
      </c>
      <c r="I225" s="164" t="str">
        <f>+'Group Inputs'!$D$7</f>
        <v>Budget (Unaudited)</v>
      </c>
      <c r="J225" s="551" t="str">
        <f>+'Group Inputs'!$E$7</f>
        <v>Actual</v>
      </c>
      <c r="K225" s="551" t="str">
        <f>+'Group Inputs'!$C$7</f>
        <v>Actual</v>
      </c>
      <c r="L225" s="164" t="str">
        <f>+'Group Inputs'!$D$7</f>
        <v>Budget (Unaudited)</v>
      </c>
      <c r="M225" s="551" t="str">
        <f>+'Group Inputs'!$E$7</f>
        <v>Actual</v>
      </c>
    </row>
    <row r="226" spans="1:22" ht="12.75" customHeight="1" thickBot="1" x14ac:dyDescent="0.35">
      <c r="B226" s="54" t="str">
        <f t="shared" si="48"/>
        <v>Yes</v>
      </c>
      <c r="F226" s="30"/>
      <c r="G226" s="30"/>
      <c r="H226" s="474" t="s">
        <v>294</v>
      </c>
      <c r="I226" s="474" t="s">
        <v>294</v>
      </c>
      <c r="J226" s="474" t="s">
        <v>294</v>
      </c>
      <c r="K226" s="474" t="s">
        <v>294</v>
      </c>
      <c r="L226" s="474" t="s">
        <v>294</v>
      </c>
      <c r="M226" s="474" t="s">
        <v>294</v>
      </c>
    </row>
    <row r="227" spans="1:22" ht="12.75" customHeight="1" x14ac:dyDescent="0.3">
      <c r="A227" s="30" t="s">
        <v>717</v>
      </c>
      <c r="B227" s="54" t="str">
        <f>'Statement of Financial Position'!$B$16</f>
        <v>Yes</v>
      </c>
      <c r="D227" s="162" t="s">
        <v>835</v>
      </c>
      <c r="F227" s="30"/>
      <c r="G227" s="30"/>
      <c r="H227" s="85"/>
      <c r="I227" s="85"/>
      <c r="J227" s="85"/>
      <c r="K227" s="85"/>
      <c r="L227" s="85"/>
      <c r="M227" s="85"/>
    </row>
    <row r="228" spans="1:22" x14ac:dyDescent="0.25">
      <c r="B228" s="826" t="str">
        <f t="shared" ref="B228" si="49">IF(AND(ROUND($H228,0)=0,ROUND($I228,0)=0,ROUND($J228,0)=0,ROUND($K228,0)=0,ROUND($L228,0)=0,ROUND($M228,0)=0),"No","Yes")</f>
        <v>No</v>
      </c>
      <c r="D228" s="1728" t="s">
        <v>825</v>
      </c>
      <c r="E228" s="1728"/>
      <c r="F228" s="1728"/>
      <c r="G228" s="1728"/>
      <c r="H228" s="653">
        <f>'Sch Parent Inputs'!C151</f>
        <v>0</v>
      </c>
      <c r="I228" s="653">
        <f>'Sch Parent Inputs'!D151</f>
        <v>0</v>
      </c>
      <c r="J228" s="653">
        <f>'Sch Parent Inputs'!E151</f>
        <v>0</v>
      </c>
      <c r="K228" s="653">
        <f>'Group Inputs'!C151</f>
        <v>0</v>
      </c>
      <c r="L228" s="653">
        <f>'Group Inputs'!D151</f>
        <v>0</v>
      </c>
      <c r="M228" s="653">
        <f>'Group Inputs'!E151</f>
        <v>0</v>
      </c>
    </row>
    <row r="229" spans="1:22" x14ac:dyDescent="0.25">
      <c r="B229" s="54" t="str">
        <f>$B$227</f>
        <v>Yes</v>
      </c>
      <c r="D229" s="858"/>
      <c r="E229" s="858"/>
      <c r="F229" s="858"/>
      <c r="G229" s="858"/>
      <c r="H229" s="137">
        <f t="shared" ref="H229:M229" si="50">SUM(H228)</f>
        <v>0</v>
      </c>
      <c r="I229" s="137">
        <f t="shared" si="50"/>
        <v>0</v>
      </c>
      <c r="J229" s="137">
        <f t="shared" si="50"/>
        <v>0</v>
      </c>
      <c r="K229" s="137">
        <f t="shared" si="50"/>
        <v>0</v>
      </c>
      <c r="L229" s="137">
        <f t="shared" si="50"/>
        <v>0</v>
      </c>
      <c r="M229" s="137">
        <f t="shared" si="50"/>
        <v>0</v>
      </c>
    </row>
    <row r="230" spans="1:22" ht="12.75" customHeight="1" x14ac:dyDescent="0.25">
      <c r="B230" s="54" t="str">
        <f>$B$227</f>
        <v>Yes</v>
      </c>
      <c r="F230" s="30"/>
      <c r="G230" s="30"/>
      <c r="K230" s="146"/>
      <c r="L230" s="146"/>
      <c r="M230" s="146"/>
    </row>
    <row r="231" spans="1:22" ht="12.75" customHeight="1" x14ac:dyDescent="0.25">
      <c r="B231" s="54" t="str">
        <f>'Statement of Financial Position'!$B$37</f>
        <v>Yes</v>
      </c>
      <c r="D231" s="162" t="s">
        <v>836</v>
      </c>
      <c r="E231" s="162"/>
      <c r="F231" s="30"/>
      <c r="G231" s="30"/>
      <c r="K231" s="146"/>
      <c r="L231" s="146"/>
      <c r="M231" s="146"/>
    </row>
    <row r="232" spans="1:22" ht="12.75" customHeight="1" x14ac:dyDescent="0.25">
      <c r="B232" s="826" t="str">
        <f t="shared" ref="B232:B233" si="51">IF(AND(ROUND($H232,0)=0,ROUND($I232,0)=0,ROUND($J232,0)=0,ROUND($K232,0)=0,ROUND($L232,0)=0,ROUND($M232,0)=0),"No","Yes")</f>
        <v>No</v>
      </c>
      <c r="D232" s="180" t="s">
        <v>837</v>
      </c>
      <c r="E232" s="162"/>
      <c r="F232" s="30"/>
      <c r="G232" s="30"/>
      <c r="H232" s="137">
        <f>'Sch Parent Inputs'!C186</f>
        <v>0</v>
      </c>
      <c r="I232" s="137">
        <f>'Sch Parent Inputs'!D186</f>
        <v>0</v>
      </c>
      <c r="J232" s="137">
        <f>'Sch Parent Inputs'!E186</f>
        <v>0</v>
      </c>
      <c r="K232" s="137">
        <f>'Group Inputs'!C186</f>
        <v>0</v>
      </c>
      <c r="L232" s="137">
        <f>'Group Inputs'!D186</f>
        <v>0</v>
      </c>
      <c r="M232" s="137">
        <f>'Group Inputs'!E186</f>
        <v>0</v>
      </c>
    </row>
    <row r="233" spans="1:22" s="50" customFormat="1" ht="15.75" customHeight="1" x14ac:dyDescent="0.25">
      <c r="B233" s="826" t="str">
        <f t="shared" si="51"/>
        <v>No</v>
      </c>
      <c r="C233" s="778"/>
      <c r="D233" s="238" t="s">
        <v>137</v>
      </c>
      <c r="E233" s="162"/>
      <c r="H233" s="653">
        <f>SUM('Sch Parent Inputs'!C187:C187)</f>
        <v>0</v>
      </c>
      <c r="I233" s="653">
        <f>SUM('Sch Parent Inputs'!D187:D187)</f>
        <v>0</v>
      </c>
      <c r="J233" s="653">
        <f>SUM('Sch Parent Inputs'!E187:E187)</f>
        <v>0</v>
      </c>
      <c r="K233" s="653">
        <f>SUM('Group Inputs'!C187)</f>
        <v>0</v>
      </c>
      <c r="L233" s="653">
        <f>SUM('Group Inputs'!D187)</f>
        <v>0</v>
      </c>
      <c r="M233" s="653">
        <f>SUM('Group Inputs'!E187)</f>
        <v>0</v>
      </c>
      <c r="N233" s="759"/>
      <c r="O233" s="44"/>
      <c r="P233" s="30"/>
      <c r="Q233" s="30"/>
      <c r="R233" s="30"/>
      <c r="S233" s="30"/>
    </row>
    <row r="234" spans="1:22" s="50" customFormat="1" ht="15.75" customHeight="1" x14ac:dyDescent="0.25">
      <c r="B234" s="54" t="str">
        <f>$B$231</f>
        <v>Yes</v>
      </c>
      <c r="C234" s="778"/>
      <c r="D234" s="238"/>
      <c r="E234" s="162"/>
      <c r="H234" s="137">
        <f t="shared" ref="H234:M234" si="52">SUM(H232:H233)</f>
        <v>0</v>
      </c>
      <c r="I234" s="137">
        <f t="shared" si="52"/>
        <v>0</v>
      </c>
      <c r="J234" s="137">
        <f t="shared" si="52"/>
        <v>0</v>
      </c>
      <c r="K234" s="137">
        <f t="shared" si="52"/>
        <v>0</v>
      </c>
      <c r="L234" s="137">
        <f t="shared" si="52"/>
        <v>0</v>
      </c>
      <c r="M234" s="137">
        <f t="shared" si="52"/>
        <v>0</v>
      </c>
      <c r="N234" s="759"/>
      <c r="O234" s="44"/>
      <c r="P234" s="30"/>
      <c r="Q234" s="30"/>
      <c r="R234" s="30"/>
      <c r="S234" s="30"/>
    </row>
    <row r="235" spans="1:22" ht="12.75" customHeight="1" x14ac:dyDescent="0.25">
      <c r="B235" s="54" t="str">
        <f>$B$231</f>
        <v>Yes</v>
      </c>
      <c r="D235" s="180"/>
      <c r="E235" s="162"/>
      <c r="F235" s="30"/>
      <c r="G235" s="30"/>
      <c r="H235" s="137"/>
      <c r="I235" s="137"/>
      <c r="J235" s="137"/>
      <c r="K235" s="137"/>
      <c r="L235" s="137"/>
      <c r="M235" s="137"/>
    </row>
    <row r="236" spans="1:22" ht="12.75" customHeight="1" thickBot="1" x14ac:dyDescent="0.3">
      <c r="B236" s="54" t="str">
        <f t="shared" si="48"/>
        <v>Yes</v>
      </c>
      <c r="D236" s="30" t="s">
        <v>310</v>
      </c>
      <c r="F236" s="30"/>
      <c r="G236" s="30"/>
      <c r="H236" s="175">
        <f t="shared" ref="H236:M236" si="53">H229+H234</f>
        <v>0</v>
      </c>
      <c r="I236" s="175">
        <f t="shared" si="53"/>
        <v>0</v>
      </c>
      <c r="J236" s="175">
        <f t="shared" si="53"/>
        <v>0</v>
      </c>
      <c r="K236" s="175">
        <f t="shared" si="53"/>
        <v>0</v>
      </c>
      <c r="L236" s="175">
        <f t="shared" si="53"/>
        <v>0</v>
      </c>
      <c r="M236" s="175">
        <f t="shared" si="53"/>
        <v>0</v>
      </c>
    </row>
    <row r="237" spans="1:22" ht="13" thickTop="1" x14ac:dyDescent="0.25">
      <c r="B237" s="54" t="str">
        <f t="shared" si="48"/>
        <v>Yes</v>
      </c>
      <c r="D237" s="841"/>
      <c r="E237" s="841"/>
      <c r="F237" s="88"/>
      <c r="G237" s="88"/>
      <c r="H237" s="88"/>
      <c r="J237" s="44"/>
      <c r="K237" s="44"/>
      <c r="L237" s="44"/>
      <c r="M237" s="44"/>
      <c r="N237" s="765"/>
    </row>
    <row r="238" spans="1:22" ht="13.5" thickTop="1" x14ac:dyDescent="0.3">
      <c r="A238" s="30" t="s">
        <v>838</v>
      </c>
      <c r="B238" s="54" t="s">
        <v>288</v>
      </c>
      <c r="C238" s="778"/>
      <c r="D238" s="1727" t="str">
        <f>N238&amp;". Property, Plant and Equipment"</f>
        <v>7. Property, Plant and Equipment</v>
      </c>
      <c r="E238" s="1727"/>
      <c r="F238" s="1727"/>
      <c r="G238" s="1727"/>
      <c r="H238" s="1727"/>
      <c r="I238" s="1727"/>
      <c r="J238" s="1727"/>
      <c r="K238" s="517"/>
      <c r="L238" s="517"/>
      <c r="M238" s="517"/>
      <c r="N238" s="760">
        <f>IF($B238="Yes",$N220+1,$N220)</f>
        <v>7</v>
      </c>
      <c r="O238" s="348" t="str">
        <f>'Guidance - Specific Disclosures'!A13</f>
        <v>[S4]</v>
      </c>
      <c r="Q238" s="59"/>
      <c r="R238" s="59"/>
      <c r="S238" s="59"/>
      <c r="T238" s="59"/>
      <c r="U238" s="59"/>
      <c r="V238" s="59"/>
    </row>
    <row r="239" spans="1:22" ht="13" x14ac:dyDescent="0.25">
      <c r="B239" s="54" t="s">
        <v>288</v>
      </c>
      <c r="D239" s="50"/>
      <c r="O239" s="349"/>
    </row>
    <row r="240" spans="1:22" ht="13" x14ac:dyDescent="0.25">
      <c r="B240" s="54" t="s">
        <v>288</v>
      </c>
      <c r="D240" s="50" t="s">
        <v>839</v>
      </c>
      <c r="O240" s="349"/>
    </row>
    <row r="241" spans="2:18" ht="38" x14ac:dyDescent="0.3">
      <c r="B241" s="54" t="s">
        <v>288</v>
      </c>
      <c r="H241" s="199" t="s">
        <v>840</v>
      </c>
      <c r="I241" s="74" t="s">
        <v>841</v>
      </c>
      <c r="J241" s="74" t="s">
        <v>842</v>
      </c>
      <c r="K241" s="74" t="s">
        <v>843</v>
      </c>
      <c r="L241" s="74" t="s">
        <v>815</v>
      </c>
      <c r="M241" s="56" t="s">
        <v>844</v>
      </c>
      <c r="N241" s="766"/>
      <c r="O241" s="350" t="str">
        <f>'Guidance - Specific Disclosures'!A112</f>
        <v>[S37]</v>
      </c>
    </row>
    <row r="242" spans="2:18" ht="15.75" customHeight="1" x14ac:dyDescent="0.3">
      <c r="B242" s="54" t="s">
        <v>288</v>
      </c>
      <c r="D242" s="117">
        <f>FY</f>
        <v>2026</v>
      </c>
      <c r="H242" s="124" t="s">
        <v>294</v>
      </c>
      <c r="I242" s="87" t="s">
        <v>294</v>
      </c>
      <c r="J242" s="87" t="s">
        <v>294</v>
      </c>
      <c r="K242" s="87" t="s">
        <v>294</v>
      </c>
      <c r="L242" s="87" t="s">
        <v>294</v>
      </c>
      <c r="M242" s="124" t="s">
        <v>294</v>
      </c>
      <c r="N242" s="767"/>
      <c r="O242" s="30"/>
    </row>
    <row r="243" spans="2:18" ht="12.75" customHeight="1" x14ac:dyDescent="0.25">
      <c r="B243" s="54" t="s">
        <v>288</v>
      </c>
      <c r="D243" s="50"/>
      <c r="H243" s="45"/>
      <c r="I243" s="46"/>
      <c r="J243" s="46"/>
      <c r="K243" s="46"/>
      <c r="M243" s="45"/>
      <c r="N243" s="768"/>
      <c r="O243" s="440" t="str">
        <f>'Guidance - Specific Disclosures'!A158</f>
        <v>[S52]</v>
      </c>
    </row>
    <row r="244" spans="2:18" ht="13.5" customHeight="1" x14ac:dyDescent="0.3">
      <c r="B244" s="826" t="str">
        <f>IF(AND(ROUND($H244,0)=0,ROUND($I244,0)=0,ROUND($J244,0)=0,ROUND($K244,0)=0,ROUND($L244,0)=0,ROUND($M244,0)=0),"No","Yes")</f>
        <v>No</v>
      </c>
      <c r="D244" s="30" t="s">
        <v>845</v>
      </c>
      <c r="H244" s="134">
        <f>'Group Inputs'!E156</f>
        <v>0</v>
      </c>
      <c r="I244" s="156"/>
      <c r="J244" s="156"/>
      <c r="K244" s="156"/>
      <c r="L244" s="134">
        <v>0</v>
      </c>
      <c r="M244" s="165">
        <f t="shared" ref="M244:M254" si="54">SUM(H244:L244)</f>
        <v>0</v>
      </c>
      <c r="N244" s="769"/>
      <c r="O244" s="30"/>
      <c r="P244" s="56"/>
    </row>
    <row r="245" spans="2:18" ht="13.5" customHeight="1" x14ac:dyDescent="0.3">
      <c r="B245" s="826" t="str">
        <f t="shared" ref="B245:B255" si="55">IF(AND(ROUND($H245,0)=0,ROUND($I245,0)=0,ROUND($J245,0)=0,ROUND($K245,0)=0,ROUND($L245,0)=0,ROUND($M245,0)=0),"No","Yes")</f>
        <v>No</v>
      </c>
      <c r="D245" s="30" t="s">
        <v>846</v>
      </c>
      <c r="H245" s="134">
        <f>SUM('Group Inputs'!E157,'Group Inputs'!E172)</f>
        <v>0</v>
      </c>
      <c r="I245" s="156"/>
      <c r="J245" s="156"/>
      <c r="K245" s="156"/>
      <c r="L245" s="134">
        <f>-'Group Inputs'!C106</f>
        <v>0</v>
      </c>
      <c r="M245" s="165">
        <f t="shared" si="54"/>
        <v>0</v>
      </c>
      <c r="N245" s="769"/>
      <c r="O245" s="30"/>
      <c r="P245" s="56"/>
    </row>
    <row r="246" spans="2:18" ht="13.5" customHeight="1" x14ac:dyDescent="0.3">
      <c r="B246" s="826" t="str">
        <f t="shared" si="55"/>
        <v>No</v>
      </c>
      <c r="D246" s="30" t="s">
        <v>847</v>
      </c>
      <c r="H246" s="134">
        <f>SUM('Group Inputs'!E158,'Group Inputs'!E173)</f>
        <v>0</v>
      </c>
      <c r="I246" s="156"/>
      <c r="J246" s="156"/>
      <c r="K246" s="156"/>
      <c r="L246" s="134">
        <f>-'Group Inputs'!C107</f>
        <v>0</v>
      </c>
      <c r="M246" s="165">
        <f t="shared" si="54"/>
        <v>0</v>
      </c>
      <c r="N246" s="769"/>
      <c r="O246" s="30"/>
      <c r="P246" s="56"/>
    </row>
    <row r="247" spans="2:18" ht="13.5" customHeight="1" x14ac:dyDescent="0.3">
      <c r="B247" s="826" t="str">
        <f t="shared" si="55"/>
        <v>No</v>
      </c>
      <c r="D247" s="30" t="s">
        <v>209</v>
      </c>
      <c r="H247" s="134">
        <f>SUM('Group Inputs'!E159,'Group Inputs'!E174)</f>
        <v>0</v>
      </c>
      <c r="I247" s="156"/>
      <c r="J247" s="156"/>
      <c r="K247" s="156"/>
      <c r="L247" s="134">
        <f>-'Group Inputs'!C108</f>
        <v>0</v>
      </c>
      <c r="M247" s="165">
        <f t="shared" ref="M247" si="56">SUM(H247:L247)</f>
        <v>0</v>
      </c>
      <c r="N247" s="769"/>
      <c r="O247" s="30"/>
      <c r="P247" s="56"/>
    </row>
    <row r="248" spans="2:18" ht="13.5" customHeight="1" x14ac:dyDescent="0.3">
      <c r="B248" s="826" t="str">
        <f t="shared" si="55"/>
        <v>No</v>
      </c>
      <c r="D248" s="30" t="s">
        <v>210</v>
      </c>
      <c r="H248" s="134">
        <f>SUM('Group Inputs'!E160,'Group Inputs'!E175)</f>
        <v>0</v>
      </c>
      <c r="I248" s="156"/>
      <c r="J248" s="156"/>
      <c r="K248" s="156"/>
      <c r="L248" s="134">
        <f>-'Group Inputs'!C109</f>
        <v>0</v>
      </c>
      <c r="M248" s="165">
        <f t="shared" si="54"/>
        <v>0</v>
      </c>
      <c r="N248" s="769"/>
      <c r="O248" s="30"/>
      <c r="P248" s="56"/>
    </row>
    <row r="249" spans="2:18" s="100" customFormat="1" ht="13" x14ac:dyDescent="0.25">
      <c r="B249" s="826" t="str">
        <f t="shared" si="55"/>
        <v>No</v>
      </c>
      <c r="C249" s="763"/>
      <c r="D249" s="63" t="s">
        <v>180</v>
      </c>
      <c r="H249" s="134">
        <f>SUM('Group Inputs'!E161,'Group Inputs'!E176)</f>
        <v>0</v>
      </c>
      <c r="I249" s="890"/>
      <c r="J249" s="890"/>
      <c r="K249" s="890"/>
      <c r="L249" s="134">
        <f>-'Group Inputs'!C110</f>
        <v>0</v>
      </c>
      <c r="M249" s="165">
        <f t="shared" si="54"/>
        <v>0</v>
      </c>
      <c r="N249" s="769"/>
      <c r="P249" s="1340" t="s">
        <v>420</v>
      </c>
      <c r="Q249" s="30"/>
      <c r="R249" s="30"/>
    </row>
    <row r="250" spans="2:18" s="100" customFormat="1" ht="13" x14ac:dyDescent="0.25">
      <c r="B250" s="826" t="str">
        <f t="shared" si="55"/>
        <v>No</v>
      </c>
      <c r="C250" s="763"/>
      <c r="D250" s="1307" t="s">
        <v>211</v>
      </c>
      <c r="H250" s="134">
        <f>SUM('Group Inputs'!E162,'Group Inputs'!E177)</f>
        <v>0</v>
      </c>
      <c r="I250" s="890"/>
      <c r="J250" s="890"/>
      <c r="K250" s="890"/>
      <c r="L250" s="134">
        <f>-'Group Inputs'!C111</f>
        <v>0</v>
      </c>
      <c r="M250" s="165">
        <f t="shared" ref="M250" si="57">SUM(H250:L250)</f>
        <v>0</v>
      </c>
      <c r="N250" s="769"/>
      <c r="P250" s="164"/>
      <c r="Q250" s="137"/>
      <c r="R250" s="30"/>
    </row>
    <row r="251" spans="2:18" ht="13.5" customHeight="1" x14ac:dyDescent="0.3">
      <c r="B251" s="826" t="str">
        <f t="shared" si="55"/>
        <v>No</v>
      </c>
      <c r="D251" s="30" t="s">
        <v>141</v>
      </c>
      <c r="H251" s="134">
        <f>SUM('Group Inputs'!E163,'Group Inputs'!E178)</f>
        <v>0</v>
      </c>
      <c r="I251" s="156"/>
      <c r="J251" s="156"/>
      <c r="K251" s="156"/>
      <c r="L251" s="134">
        <f>-'Group Inputs'!C112</f>
        <v>0</v>
      </c>
      <c r="M251" s="165">
        <f t="shared" si="54"/>
        <v>0</v>
      </c>
      <c r="N251" s="769"/>
      <c r="O251" s="30"/>
      <c r="P251" s="85"/>
      <c r="Q251" s="137"/>
    </row>
    <row r="252" spans="2:18" ht="13.5" customHeight="1" x14ac:dyDescent="0.25">
      <c r="B252" s="826" t="str">
        <f t="shared" si="55"/>
        <v>No</v>
      </c>
      <c r="D252" s="30" t="s">
        <v>142</v>
      </c>
      <c r="H252" s="134">
        <f>SUM('Group Inputs'!E164,'Group Inputs'!E179)</f>
        <v>0</v>
      </c>
      <c r="I252" s="156"/>
      <c r="J252" s="156"/>
      <c r="K252" s="156"/>
      <c r="L252" s="134">
        <f>-'Group Inputs'!C113</f>
        <v>0</v>
      </c>
      <c r="M252" s="165">
        <f t="shared" si="54"/>
        <v>0</v>
      </c>
      <c r="N252" s="769"/>
      <c r="O252" s="30"/>
    </row>
    <row r="253" spans="2:18" ht="13.5" customHeight="1" x14ac:dyDescent="0.25">
      <c r="B253" s="826" t="str">
        <f t="shared" si="55"/>
        <v>No</v>
      </c>
      <c r="D253" s="30" t="s">
        <v>140</v>
      </c>
      <c r="H253" s="134">
        <f>SUM('Group Inputs'!E165,'Group Inputs'!E180)</f>
        <v>0</v>
      </c>
      <c r="I253" s="156"/>
      <c r="J253" s="156"/>
      <c r="K253" s="156"/>
      <c r="L253" s="134">
        <f>-'Group Inputs'!C114</f>
        <v>0</v>
      </c>
      <c r="M253" s="165">
        <f t="shared" si="54"/>
        <v>0</v>
      </c>
      <c r="N253" s="769"/>
      <c r="O253" s="5"/>
      <c r="P253" s="5"/>
      <c r="Q253" s="5"/>
    </row>
    <row r="254" spans="2:18" ht="13.5" customHeight="1" x14ac:dyDescent="0.25">
      <c r="B254" s="826" t="str">
        <f t="shared" si="55"/>
        <v>No</v>
      </c>
      <c r="D254" s="30" t="s">
        <v>139</v>
      </c>
      <c r="H254" s="134">
        <f>SUM('Group Inputs'!E166,'Group Inputs'!E181)</f>
        <v>0</v>
      </c>
      <c r="I254" s="156"/>
      <c r="J254" s="156"/>
      <c r="K254" s="156"/>
      <c r="L254" s="134">
        <f>-'Group Inputs'!C115</f>
        <v>0</v>
      </c>
      <c r="M254" s="165">
        <f t="shared" si="54"/>
        <v>0</v>
      </c>
      <c r="N254" s="769"/>
      <c r="O254" s="5"/>
      <c r="P254" s="5"/>
      <c r="Q254" s="5"/>
    </row>
    <row r="255" spans="2:18" ht="13.5" customHeight="1" x14ac:dyDescent="0.25">
      <c r="B255" s="826" t="str">
        <f t="shared" si="55"/>
        <v>No</v>
      </c>
      <c r="D255" s="5" t="s">
        <v>236</v>
      </c>
      <c r="E255" s="5"/>
      <c r="F255" s="228"/>
      <c r="G255" s="228"/>
      <c r="H255" s="838">
        <f>SUM('Group Inputs'!E167)</f>
        <v>0</v>
      </c>
      <c r="I255" s="156">
        <v>0</v>
      </c>
      <c r="J255" s="156">
        <v>0</v>
      </c>
      <c r="K255" s="156">
        <v>0</v>
      </c>
      <c r="L255" s="838">
        <v>0</v>
      </c>
      <c r="M255" s="1350">
        <f t="shared" ref="M255" si="58">SUM(H255:L255)</f>
        <v>0</v>
      </c>
      <c r="N255" s="769"/>
      <c r="O255" s="5"/>
      <c r="P255" s="5"/>
      <c r="Q255" s="5"/>
    </row>
    <row r="256" spans="2:18" s="5" customFormat="1" ht="13.5" customHeight="1" x14ac:dyDescent="0.25">
      <c r="B256" s="54" t="s">
        <v>288</v>
      </c>
      <c r="C256" s="755"/>
      <c r="F256" s="228"/>
      <c r="G256" s="228"/>
      <c r="H256" s="838"/>
      <c r="I256" s="17"/>
      <c r="J256" s="17"/>
      <c r="K256" s="17"/>
      <c r="L256" s="838"/>
      <c r="M256" s="1350"/>
      <c r="N256" s="1351"/>
    </row>
    <row r="257" spans="1:22" ht="12.75" customHeight="1" thickBot="1" x14ac:dyDescent="0.35">
      <c r="B257" s="54" t="s">
        <v>288</v>
      </c>
      <c r="D257" s="168"/>
      <c r="H257" s="141">
        <f t="shared" ref="H257:M257" si="59">SUM(H244:H255)</f>
        <v>0</v>
      </c>
      <c r="I257" s="141">
        <f t="shared" si="59"/>
        <v>0</v>
      </c>
      <c r="J257" s="141">
        <f t="shared" si="59"/>
        <v>0</v>
      </c>
      <c r="K257" s="141">
        <f t="shared" si="59"/>
        <v>0</v>
      </c>
      <c r="L257" s="141">
        <f t="shared" si="59"/>
        <v>0</v>
      </c>
      <c r="M257" s="174">
        <f t="shared" si="59"/>
        <v>0</v>
      </c>
      <c r="O257" s="17"/>
      <c r="P257" s="17"/>
      <c r="Q257" s="641"/>
    </row>
    <row r="258" spans="1:22" ht="12.75" customHeight="1" thickTop="1" x14ac:dyDescent="0.3">
      <c r="B258" s="54" t="s">
        <v>288</v>
      </c>
      <c r="E258" s="45"/>
      <c r="F258" s="46"/>
      <c r="G258" s="46"/>
      <c r="H258" s="46"/>
      <c r="J258" s="58"/>
      <c r="K258" s="58"/>
      <c r="L258" s="58"/>
      <c r="O258" s="5"/>
      <c r="P258" s="5"/>
      <c r="Q258" s="641"/>
      <c r="S258" s="137"/>
    </row>
    <row r="259" spans="1:22" ht="12.75" customHeight="1" x14ac:dyDescent="0.3">
      <c r="B259" s="54" t="s">
        <v>288</v>
      </c>
      <c r="E259" s="45"/>
      <c r="F259" s="46"/>
      <c r="G259" s="46"/>
      <c r="H259" s="46"/>
      <c r="J259" s="58"/>
      <c r="K259" s="58"/>
      <c r="L259" s="58"/>
      <c r="M259" s="58"/>
      <c r="N259" s="770"/>
      <c r="O259" s="30"/>
    </row>
    <row r="260" spans="1:22" ht="12.75" customHeight="1" x14ac:dyDescent="0.3">
      <c r="B260" s="54" t="s">
        <v>288</v>
      </c>
      <c r="D260" s="50" t="s">
        <v>839</v>
      </c>
      <c r="E260" s="45"/>
      <c r="F260" s="46"/>
      <c r="G260" s="46"/>
      <c r="H260" s="124">
        <f>FY</f>
        <v>2026</v>
      </c>
      <c r="I260" s="124">
        <f>FY</f>
        <v>2026</v>
      </c>
      <c r="J260" s="124">
        <f>FY</f>
        <v>2026</v>
      </c>
      <c r="K260" s="124">
        <f>PY</f>
        <v>2025</v>
      </c>
      <c r="L260" s="124">
        <f>PY</f>
        <v>2025</v>
      </c>
      <c r="M260" s="124">
        <f>PY</f>
        <v>2025</v>
      </c>
      <c r="N260" s="770"/>
      <c r="O260" s="30"/>
    </row>
    <row r="261" spans="1:22" ht="38.25" customHeight="1" x14ac:dyDescent="0.25">
      <c r="B261" s="54" t="s">
        <v>288</v>
      </c>
      <c r="E261" s="45"/>
      <c r="F261" s="46"/>
      <c r="G261" s="46"/>
      <c r="H261" s="164" t="s">
        <v>848</v>
      </c>
      <c r="I261" s="164" t="s">
        <v>849</v>
      </c>
      <c r="J261" s="164" t="s">
        <v>850</v>
      </c>
      <c r="K261" s="164" t="s">
        <v>848</v>
      </c>
      <c r="L261" s="164" t="s">
        <v>849</v>
      </c>
      <c r="M261" s="164" t="s">
        <v>850</v>
      </c>
      <c r="N261" s="771"/>
      <c r="O261" s="1234" t="s">
        <v>851</v>
      </c>
      <c r="P261" s="5"/>
      <c r="Q261" s="5"/>
      <c r="R261" s="5"/>
      <c r="S261" s="5"/>
      <c r="T261" s="5"/>
      <c r="U261" s="5"/>
    </row>
    <row r="262" spans="1:22" ht="12.75" customHeight="1" x14ac:dyDescent="0.3">
      <c r="A262" s="30" t="s">
        <v>838</v>
      </c>
      <c r="B262" s="54" t="s">
        <v>288</v>
      </c>
      <c r="D262" s="117"/>
      <c r="E262" s="45"/>
      <c r="F262" s="46"/>
      <c r="G262" s="46"/>
      <c r="H262" s="124" t="s">
        <v>294</v>
      </c>
      <c r="I262" s="124" t="s">
        <v>294</v>
      </c>
      <c r="J262" s="124" t="s">
        <v>294</v>
      </c>
      <c r="K262" s="124" t="s">
        <v>294</v>
      </c>
      <c r="L262" s="124" t="s">
        <v>294</v>
      </c>
      <c r="M262" s="124" t="s">
        <v>294</v>
      </c>
      <c r="N262" s="767"/>
      <c r="O262" s="1235"/>
      <c r="P262" s="5"/>
      <c r="Q262" s="5"/>
      <c r="R262" s="5"/>
      <c r="S262" s="5"/>
      <c r="T262" s="5"/>
      <c r="U262" s="5"/>
    </row>
    <row r="263" spans="1:22" ht="12.75" customHeight="1" x14ac:dyDescent="0.3">
      <c r="B263" s="54" t="s">
        <v>288</v>
      </c>
      <c r="D263" s="167"/>
      <c r="E263" s="45"/>
      <c r="F263" s="46"/>
      <c r="G263" s="46"/>
      <c r="H263" s="124"/>
      <c r="I263" s="124"/>
      <c r="J263" s="124"/>
      <c r="K263" s="124"/>
      <c r="L263" s="124"/>
      <c r="M263" s="124"/>
      <c r="N263" s="767"/>
      <c r="O263" s="1236"/>
      <c r="P263" s="5"/>
      <c r="Q263" s="5"/>
      <c r="R263" s="5"/>
      <c r="S263" s="5"/>
      <c r="T263" s="5"/>
      <c r="U263" s="5"/>
    </row>
    <row r="264" spans="1:22" ht="13.5" customHeight="1" x14ac:dyDescent="0.25">
      <c r="B264" s="826" t="str">
        <f>IF(AND(ROUND($H264,0)=0,ROUND($I264,0)=0,ROUND($J264,0)=0,ROUND($K264,0)=0,ROUND($L264,0)=0,ROUND($M264,0)=0),"No","Yes")</f>
        <v>No</v>
      </c>
      <c r="D264" s="30" t="s">
        <v>845</v>
      </c>
      <c r="E264" s="45"/>
      <c r="F264" s="46"/>
      <c r="G264" s="46"/>
      <c r="H264" s="134">
        <f>'Group Inputs'!C156</f>
        <v>0</v>
      </c>
      <c r="I264" s="137">
        <v>0</v>
      </c>
      <c r="J264" s="165">
        <f t="shared" ref="J264:J274" si="60">SUM(H264:I264)</f>
        <v>0</v>
      </c>
      <c r="K264" s="137">
        <f>'Group Inputs'!E156</f>
        <v>0</v>
      </c>
      <c r="L264" s="137">
        <v>0</v>
      </c>
      <c r="M264" s="165">
        <f t="shared" ref="M264:M274" si="61">SUM(K264:L264)</f>
        <v>0</v>
      </c>
      <c r="N264" s="769"/>
      <c r="O264" s="1237">
        <f t="shared" ref="O264:O274" si="62">+M244-J264</f>
        <v>0</v>
      </c>
      <c r="P264" s="5"/>
      <c r="Q264" s="5"/>
      <c r="R264" s="5"/>
      <c r="S264" s="5"/>
      <c r="T264" s="5"/>
      <c r="U264" s="5"/>
    </row>
    <row r="265" spans="1:22" ht="13.5" customHeight="1" x14ac:dyDescent="0.25">
      <c r="B265" s="826" t="str">
        <f t="shared" ref="B265:B275" si="63">IF(AND(ROUND($H265,0)=0,ROUND($I265,0)=0,ROUND($J265,0)=0,ROUND($K265,0)=0,ROUND($L265,0)=0,ROUND($M265,0)=0),"No","Yes")</f>
        <v>No</v>
      </c>
      <c r="D265" s="30" t="s">
        <v>846</v>
      </c>
      <c r="E265" s="134"/>
      <c r="F265" s="139"/>
      <c r="G265" s="139"/>
      <c r="H265" s="134">
        <f>'Group Inputs'!C157</f>
        <v>0</v>
      </c>
      <c r="I265" s="137">
        <f>'Group Inputs'!C172</f>
        <v>0</v>
      </c>
      <c r="J265" s="165">
        <f t="shared" si="60"/>
        <v>0</v>
      </c>
      <c r="K265" s="137">
        <f>'Group Inputs'!E157</f>
        <v>0</v>
      </c>
      <c r="L265" s="137">
        <f>'Group Inputs'!E172</f>
        <v>0</v>
      </c>
      <c r="M265" s="165">
        <f t="shared" si="61"/>
        <v>0</v>
      </c>
      <c r="N265" s="769"/>
      <c r="O265" s="1237">
        <f t="shared" si="62"/>
        <v>0</v>
      </c>
    </row>
    <row r="266" spans="1:22" ht="13.5" customHeight="1" x14ac:dyDescent="0.25">
      <c r="B266" s="826" t="str">
        <f t="shared" si="63"/>
        <v>No</v>
      </c>
      <c r="D266" s="30" t="s">
        <v>847</v>
      </c>
      <c r="E266" s="134"/>
      <c r="F266" s="139"/>
      <c r="G266" s="139"/>
      <c r="H266" s="134">
        <f>'Group Inputs'!C158</f>
        <v>0</v>
      </c>
      <c r="I266" s="137">
        <f>'Group Inputs'!C173</f>
        <v>0</v>
      </c>
      <c r="J266" s="165">
        <f t="shared" si="60"/>
        <v>0</v>
      </c>
      <c r="K266" s="137">
        <f>'Group Inputs'!E158</f>
        <v>0</v>
      </c>
      <c r="L266" s="137">
        <f>'Group Inputs'!E173</f>
        <v>0</v>
      </c>
      <c r="M266" s="165">
        <f t="shared" si="61"/>
        <v>0</v>
      </c>
      <c r="N266" s="769"/>
      <c r="O266" s="1237">
        <f t="shared" si="62"/>
        <v>0</v>
      </c>
      <c r="R266" s="116"/>
      <c r="S266" s="116"/>
      <c r="T266" s="116"/>
      <c r="U266" s="116"/>
      <c r="V266" s="116"/>
    </row>
    <row r="267" spans="1:22" ht="13.5" customHeight="1" x14ac:dyDescent="0.25">
      <c r="B267" s="826" t="str">
        <f t="shared" si="63"/>
        <v>No</v>
      </c>
      <c r="D267" s="30" t="s">
        <v>209</v>
      </c>
      <c r="E267" s="134"/>
      <c r="F267" s="139"/>
      <c r="G267" s="139"/>
      <c r="H267" s="134">
        <f>'Group Inputs'!C159</f>
        <v>0</v>
      </c>
      <c r="I267" s="137">
        <f>'Group Inputs'!C174</f>
        <v>0</v>
      </c>
      <c r="J267" s="165">
        <f t="shared" ref="J267" si="64">SUM(H267:I267)</f>
        <v>0</v>
      </c>
      <c r="K267" s="137">
        <f>'Group Inputs'!E159</f>
        <v>0</v>
      </c>
      <c r="L267" s="137">
        <f>'Group Inputs'!E174</f>
        <v>0</v>
      </c>
      <c r="M267" s="165">
        <f t="shared" ref="M267" si="65">SUM(K267:L267)</f>
        <v>0</v>
      </c>
      <c r="N267" s="769"/>
      <c r="O267" s="1237">
        <f t="shared" si="62"/>
        <v>0</v>
      </c>
      <c r="R267" s="116"/>
      <c r="S267" s="116"/>
      <c r="T267" s="116"/>
      <c r="U267" s="116"/>
      <c r="V267" s="116"/>
    </row>
    <row r="268" spans="1:22" ht="13.5" customHeight="1" x14ac:dyDescent="0.25">
      <c r="B268" s="826" t="str">
        <f t="shared" si="63"/>
        <v>No</v>
      </c>
      <c r="D268" s="30" t="s">
        <v>210</v>
      </c>
      <c r="E268" s="134"/>
      <c r="F268" s="139"/>
      <c r="G268" s="139"/>
      <c r="H268" s="134">
        <f>'Group Inputs'!C160</f>
        <v>0</v>
      </c>
      <c r="I268" s="137">
        <f>'Group Inputs'!C175</f>
        <v>0</v>
      </c>
      <c r="J268" s="165">
        <f t="shared" si="60"/>
        <v>0</v>
      </c>
      <c r="K268" s="137">
        <f>'Group Inputs'!E160</f>
        <v>0</v>
      </c>
      <c r="L268" s="137">
        <f>'Group Inputs'!E175</f>
        <v>0</v>
      </c>
      <c r="M268" s="165">
        <f t="shared" si="61"/>
        <v>0</v>
      </c>
      <c r="N268" s="769"/>
      <c r="O268" s="1237">
        <f t="shared" si="62"/>
        <v>0</v>
      </c>
      <c r="R268" s="116"/>
      <c r="S268" s="116"/>
      <c r="T268" s="116"/>
      <c r="U268" s="116"/>
      <c r="V268" s="116"/>
    </row>
    <row r="269" spans="1:22" ht="13.5" customHeight="1" x14ac:dyDescent="0.25">
      <c r="B269" s="826" t="str">
        <f t="shared" si="63"/>
        <v>No</v>
      </c>
      <c r="D269" s="63" t="s">
        <v>180</v>
      </c>
      <c r="E269" s="134"/>
      <c r="F269" s="139"/>
      <c r="G269" s="139"/>
      <c r="H269" s="134">
        <f>'Group Inputs'!C161</f>
        <v>0</v>
      </c>
      <c r="I269" s="137">
        <f>'Group Inputs'!C176</f>
        <v>0</v>
      </c>
      <c r="J269" s="165">
        <f t="shared" si="60"/>
        <v>0</v>
      </c>
      <c r="K269" s="137">
        <f>'Group Inputs'!E161</f>
        <v>0</v>
      </c>
      <c r="L269" s="137">
        <f>'Group Inputs'!E176</f>
        <v>0</v>
      </c>
      <c r="M269" s="165">
        <f t="shared" si="61"/>
        <v>0</v>
      </c>
      <c r="N269" s="769"/>
      <c r="O269" s="1237">
        <f t="shared" si="62"/>
        <v>0</v>
      </c>
      <c r="R269" s="116"/>
      <c r="S269" s="116"/>
      <c r="T269" s="116"/>
      <c r="U269" s="116"/>
      <c r="V269" s="116"/>
    </row>
    <row r="270" spans="1:22" ht="13.5" customHeight="1" x14ac:dyDescent="0.25">
      <c r="B270" s="826" t="str">
        <f t="shared" si="63"/>
        <v>No</v>
      </c>
      <c r="D270" s="1307" t="s">
        <v>211</v>
      </c>
      <c r="E270" s="134"/>
      <c r="F270" s="139"/>
      <c r="G270" s="139"/>
      <c r="H270" s="134">
        <f>'Group Inputs'!C162</f>
        <v>0</v>
      </c>
      <c r="I270" s="137">
        <f>'Group Inputs'!C177</f>
        <v>0</v>
      </c>
      <c r="J270" s="165">
        <f t="shared" ref="J270" si="66">SUM(H270:I270)</f>
        <v>0</v>
      </c>
      <c r="K270" s="137">
        <f>'Group Inputs'!E162</f>
        <v>0</v>
      </c>
      <c r="L270" s="137">
        <f>'Group Inputs'!E177</f>
        <v>0</v>
      </c>
      <c r="M270" s="165">
        <f t="shared" ref="M270" si="67">SUM(K270:L270)</f>
        <v>0</v>
      </c>
      <c r="N270" s="769"/>
      <c r="O270" s="1237">
        <f t="shared" si="62"/>
        <v>0</v>
      </c>
      <c r="R270" s="116"/>
      <c r="S270" s="116"/>
      <c r="T270" s="116"/>
      <c r="U270" s="116"/>
      <c r="V270" s="116"/>
    </row>
    <row r="271" spans="1:22" ht="13.5" customHeight="1" x14ac:dyDescent="0.25">
      <c r="B271" s="826" t="str">
        <f t="shared" si="63"/>
        <v>No</v>
      </c>
      <c r="D271" s="30" t="s">
        <v>141</v>
      </c>
      <c r="E271" s="134"/>
      <c r="F271" s="139"/>
      <c r="G271" s="139"/>
      <c r="H271" s="134">
        <f>'Group Inputs'!C163</f>
        <v>0</v>
      </c>
      <c r="I271" s="137">
        <f>'Group Inputs'!C178</f>
        <v>0</v>
      </c>
      <c r="J271" s="165">
        <f t="shared" si="60"/>
        <v>0</v>
      </c>
      <c r="K271" s="137">
        <f>'Group Inputs'!E163</f>
        <v>0</v>
      </c>
      <c r="L271" s="137">
        <f>'Group Inputs'!E178</f>
        <v>0</v>
      </c>
      <c r="M271" s="165">
        <f t="shared" si="61"/>
        <v>0</v>
      </c>
      <c r="N271" s="769"/>
      <c r="O271" s="1237">
        <f t="shared" si="62"/>
        <v>0</v>
      </c>
      <c r="R271" s="116"/>
      <c r="S271" s="116"/>
      <c r="T271" s="116"/>
      <c r="U271" s="116"/>
      <c r="V271" s="116"/>
    </row>
    <row r="272" spans="1:22" ht="13.5" customHeight="1" x14ac:dyDescent="0.25">
      <c r="B272" s="826" t="str">
        <f t="shared" si="63"/>
        <v>No</v>
      </c>
      <c r="D272" s="30" t="s">
        <v>142</v>
      </c>
      <c r="E272" s="134"/>
      <c r="F272" s="139"/>
      <c r="G272" s="139"/>
      <c r="H272" s="134">
        <f>'Group Inputs'!C164</f>
        <v>0</v>
      </c>
      <c r="I272" s="137">
        <f>'Group Inputs'!C179</f>
        <v>0</v>
      </c>
      <c r="J272" s="165">
        <f t="shared" si="60"/>
        <v>0</v>
      </c>
      <c r="K272" s="137">
        <f>'Group Inputs'!E164</f>
        <v>0</v>
      </c>
      <c r="L272" s="137">
        <f>'Group Inputs'!E179</f>
        <v>0</v>
      </c>
      <c r="M272" s="165">
        <f t="shared" si="61"/>
        <v>0</v>
      </c>
      <c r="N272" s="769"/>
      <c r="O272" s="1237">
        <f t="shared" si="62"/>
        <v>0</v>
      </c>
      <c r="R272" s="116"/>
      <c r="S272" s="116"/>
      <c r="T272" s="116"/>
      <c r="U272" s="116"/>
      <c r="V272" s="116"/>
    </row>
    <row r="273" spans="2:22" ht="13.5" customHeight="1" x14ac:dyDescent="0.25">
      <c r="B273" s="826" t="str">
        <f t="shared" si="63"/>
        <v>No</v>
      </c>
      <c r="D273" s="30" t="s">
        <v>140</v>
      </c>
      <c r="E273" s="134"/>
      <c r="F273" s="139"/>
      <c r="G273" s="139"/>
      <c r="H273" s="134">
        <f>'Group Inputs'!C165</f>
        <v>0</v>
      </c>
      <c r="I273" s="137">
        <f>'Group Inputs'!C180</f>
        <v>0</v>
      </c>
      <c r="J273" s="165">
        <f t="shared" si="60"/>
        <v>0</v>
      </c>
      <c r="K273" s="137">
        <f>'Group Inputs'!E165</f>
        <v>0</v>
      </c>
      <c r="L273" s="137">
        <f>'Group Inputs'!E180</f>
        <v>0</v>
      </c>
      <c r="M273" s="165">
        <f t="shared" si="61"/>
        <v>0</v>
      </c>
      <c r="N273" s="769"/>
      <c r="O273" s="1237">
        <f t="shared" si="62"/>
        <v>0</v>
      </c>
      <c r="R273" s="116"/>
      <c r="S273" s="116"/>
      <c r="T273" s="116"/>
      <c r="U273" s="116"/>
      <c r="V273" s="116"/>
    </row>
    <row r="274" spans="2:22" ht="13.5" customHeight="1" x14ac:dyDescent="0.25">
      <c r="B274" s="826" t="str">
        <f t="shared" si="63"/>
        <v>No</v>
      </c>
      <c r="D274" s="30" t="s">
        <v>139</v>
      </c>
      <c r="E274" s="134"/>
      <c r="F274" s="139"/>
      <c r="G274" s="139"/>
      <c r="H274" s="134">
        <f>'Group Inputs'!C166</f>
        <v>0</v>
      </c>
      <c r="I274" s="137">
        <f>'Group Inputs'!C181</f>
        <v>0</v>
      </c>
      <c r="J274" s="165">
        <f t="shared" si="60"/>
        <v>0</v>
      </c>
      <c r="K274" s="137">
        <f>'Group Inputs'!E166</f>
        <v>0</v>
      </c>
      <c r="L274" s="137">
        <f>'Group Inputs'!E181</f>
        <v>0</v>
      </c>
      <c r="M274" s="165">
        <f t="shared" si="61"/>
        <v>0</v>
      </c>
      <c r="N274" s="769"/>
      <c r="O274" s="1306">
        <f t="shared" si="62"/>
        <v>0</v>
      </c>
      <c r="R274" s="116"/>
      <c r="S274" s="116"/>
      <c r="T274" s="116"/>
      <c r="U274" s="116"/>
      <c r="V274" s="116"/>
    </row>
    <row r="275" spans="2:22" ht="13.5" customHeight="1" x14ac:dyDescent="0.25">
      <c r="B275" s="826" t="str">
        <f t="shared" si="63"/>
        <v>No</v>
      </c>
      <c r="D275" s="5" t="s">
        <v>236</v>
      </c>
      <c r="E275" s="838"/>
      <c r="F275" s="1352"/>
      <c r="G275" s="1352"/>
      <c r="H275" s="838">
        <f>'Group Inputs'!C167</f>
        <v>0</v>
      </c>
      <c r="I275" s="377">
        <v>0</v>
      </c>
      <c r="J275" s="1350">
        <f t="shared" ref="J275" si="68">SUM(H275:I275)</f>
        <v>0</v>
      </c>
      <c r="K275" s="377">
        <f>'Group Inputs'!E167</f>
        <v>0</v>
      </c>
      <c r="L275" s="377">
        <v>0</v>
      </c>
      <c r="M275" s="1350">
        <f t="shared" ref="M275" si="69">SUM(K275:L275)</f>
        <v>0</v>
      </c>
      <c r="N275" s="769"/>
      <c r="O275" s="30"/>
      <c r="R275" s="116"/>
      <c r="S275" s="116"/>
      <c r="T275" s="116"/>
      <c r="U275" s="116"/>
      <c r="V275" s="116"/>
    </row>
    <row r="276" spans="2:22" s="5" customFormat="1" ht="13.5" customHeight="1" x14ac:dyDescent="0.25">
      <c r="B276" s="54" t="s">
        <v>288</v>
      </c>
      <c r="C276" s="755"/>
      <c r="E276" s="838"/>
      <c r="F276" s="1352"/>
      <c r="G276" s="1352"/>
      <c r="H276" s="838"/>
      <c r="I276" s="377"/>
      <c r="J276" s="1350"/>
      <c r="K276" s="377"/>
      <c r="L276" s="377"/>
      <c r="M276" s="1350"/>
      <c r="N276" s="1351"/>
      <c r="R276" s="1353"/>
      <c r="S276" s="1353"/>
      <c r="T276" s="1353"/>
      <c r="U276" s="1353"/>
      <c r="V276" s="1353"/>
    </row>
    <row r="277" spans="2:22" ht="12.75" customHeight="1" thickBot="1" x14ac:dyDescent="0.35">
      <c r="B277" s="54" t="s">
        <v>288</v>
      </c>
      <c r="D277" s="29"/>
      <c r="E277" s="45"/>
      <c r="F277" s="45"/>
      <c r="G277" s="45"/>
      <c r="H277" s="175">
        <f t="shared" ref="H277:M277" si="70">SUM(H264:H275)</f>
        <v>0</v>
      </c>
      <c r="I277" s="175">
        <f t="shared" si="70"/>
        <v>0</v>
      </c>
      <c r="J277" s="176">
        <f t="shared" si="70"/>
        <v>0</v>
      </c>
      <c r="K277" s="175">
        <f t="shared" si="70"/>
        <v>0</v>
      </c>
      <c r="L277" s="175">
        <f t="shared" si="70"/>
        <v>0</v>
      </c>
      <c r="M277" s="176">
        <f t="shared" si="70"/>
        <v>0</v>
      </c>
      <c r="N277" s="768"/>
      <c r="O277" s="30"/>
    </row>
    <row r="278" spans="2:22" ht="12.75" customHeight="1" thickTop="1" x14ac:dyDescent="0.25">
      <c r="B278" s="54" t="s">
        <v>288</v>
      </c>
      <c r="E278" s="50"/>
      <c r="F278" s="46"/>
      <c r="G278" s="46"/>
      <c r="H278" s="46"/>
    </row>
    <row r="279" spans="2:22" ht="13" x14ac:dyDescent="0.25">
      <c r="B279" s="54" t="s">
        <v>288</v>
      </c>
      <c r="D279" s="650" t="s">
        <v>852</v>
      </c>
      <c r="E279" s="841"/>
      <c r="F279" s="88"/>
      <c r="G279" s="88"/>
      <c r="H279" s="88"/>
      <c r="J279" s="44"/>
      <c r="K279" s="44"/>
      <c r="L279" s="44"/>
      <c r="M279" s="44"/>
      <c r="N279" s="765"/>
    </row>
    <row r="280" spans="2:22" ht="25.5" x14ac:dyDescent="0.3">
      <c r="B280" s="54" t="s">
        <v>288</v>
      </c>
      <c r="D280" s="50"/>
      <c r="H280" s="199" t="s">
        <v>853</v>
      </c>
      <c r="I280" s="74" t="s">
        <v>841</v>
      </c>
      <c r="J280" s="74" t="s">
        <v>842</v>
      </c>
      <c r="K280" s="74" t="s">
        <v>843</v>
      </c>
      <c r="L280" s="74" t="s">
        <v>815</v>
      </c>
      <c r="M280" s="56" t="s">
        <v>844</v>
      </c>
      <c r="N280" s="765"/>
    </row>
    <row r="281" spans="2:22" ht="13" x14ac:dyDescent="0.3">
      <c r="B281" s="54" t="s">
        <v>288</v>
      </c>
      <c r="D281" s="117">
        <f>FY</f>
        <v>2026</v>
      </c>
      <c r="H281" s="124" t="s">
        <v>294</v>
      </c>
      <c r="I281" s="87" t="s">
        <v>294</v>
      </c>
      <c r="J281" s="87" t="s">
        <v>294</v>
      </c>
      <c r="K281" s="87" t="s">
        <v>294</v>
      </c>
      <c r="L281" s="87" t="s">
        <v>294</v>
      </c>
      <c r="M281" s="124" t="s">
        <v>294</v>
      </c>
      <c r="N281" s="765"/>
    </row>
    <row r="282" spans="2:22" ht="13" x14ac:dyDescent="0.3">
      <c r="B282" s="54" t="s">
        <v>288</v>
      </c>
      <c r="D282" s="29"/>
      <c r="H282" s="45"/>
      <c r="I282" s="46"/>
      <c r="J282" s="46"/>
      <c r="K282" s="46"/>
      <c r="M282" s="45"/>
      <c r="N282" s="765"/>
    </row>
    <row r="283" spans="2:22" ht="13" x14ac:dyDescent="0.3">
      <c r="B283" s="826" t="str">
        <f>IF(AND(ROUND($H283,0)=0,ROUND($I283,0)=0,ROUND($J283,0)=0,ROUND($K283,0)=0,ROUND($L283,0)=0,ROUND($M283,0)=0),"No","Yes")</f>
        <v>No</v>
      </c>
      <c r="D283" s="30" t="s">
        <v>845</v>
      </c>
      <c r="H283" s="134">
        <f>'Sch Parent Inputs'!E156</f>
        <v>0</v>
      </c>
      <c r="I283" s="156"/>
      <c r="J283" s="156"/>
      <c r="K283" s="156"/>
      <c r="L283" s="137">
        <v>0</v>
      </c>
      <c r="M283" s="58">
        <f t="shared" ref="M283:M293" si="71">SUM(H283:L283)</f>
        <v>0</v>
      </c>
      <c r="N283" s="765"/>
    </row>
    <row r="284" spans="2:22" ht="13" x14ac:dyDescent="0.3">
      <c r="B284" s="826" t="str">
        <f t="shared" ref="B284:B294" si="72">IF(AND(ROUND($H284,0)=0,ROUND($I284,0)=0,ROUND($J284,0)=0,ROUND($K284,0)=0,ROUND($L284,0)=0,ROUND($M284,0)=0),"No","Yes")</f>
        <v>No</v>
      </c>
      <c r="D284" s="30" t="s">
        <v>846</v>
      </c>
      <c r="H284" s="134">
        <f>'Sch Parent Inputs'!E157+'Sch Parent Inputs'!E172</f>
        <v>0</v>
      </c>
      <c r="I284" s="156"/>
      <c r="J284" s="156"/>
      <c r="K284" s="156"/>
      <c r="L284" s="137">
        <f>-'Sch Parent Inputs'!C106</f>
        <v>0</v>
      </c>
      <c r="M284" s="58">
        <f t="shared" si="71"/>
        <v>0</v>
      </c>
      <c r="N284" s="765"/>
    </row>
    <row r="285" spans="2:22" ht="13" x14ac:dyDescent="0.3">
      <c r="B285" s="826" t="str">
        <f t="shared" si="72"/>
        <v>No</v>
      </c>
      <c r="D285" s="30" t="s">
        <v>847</v>
      </c>
      <c r="H285" s="134">
        <f>'Sch Parent Inputs'!E158+'Sch Parent Inputs'!E173</f>
        <v>0</v>
      </c>
      <c r="I285" s="156"/>
      <c r="J285" s="156"/>
      <c r="K285" s="156"/>
      <c r="L285" s="137">
        <f>-'Sch Parent Inputs'!C107</f>
        <v>0</v>
      </c>
      <c r="M285" s="58">
        <f t="shared" si="71"/>
        <v>0</v>
      </c>
      <c r="N285" s="765"/>
    </row>
    <row r="286" spans="2:22" ht="13" x14ac:dyDescent="0.3">
      <c r="B286" s="826" t="str">
        <f t="shared" si="72"/>
        <v>No</v>
      </c>
      <c r="D286" s="30" t="s">
        <v>209</v>
      </c>
      <c r="H286" s="134">
        <f>'Sch Parent Inputs'!E159+'Sch Parent Inputs'!E174</f>
        <v>0</v>
      </c>
      <c r="I286" s="156"/>
      <c r="J286" s="156"/>
      <c r="K286" s="156"/>
      <c r="L286" s="137">
        <f>-'Sch Parent Inputs'!C108</f>
        <v>0</v>
      </c>
      <c r="M286" s="58">
        <f t="shared" ref="M286" si="73">SUM(H286:L286)</f>
        <v>0</v>
      </c>
      <c r="N286" s="765"/>
    </row>
    <row r="287" spans="2:22" ht="13" x14ac:dyDescent="0.3">
      <c r="B287" s="826" t="str">
        <f t="shared" si="72"/>
        <v>No</v>
      </c>
      <c r="D287" s="30" t="s">
        <v>210</v>
      </c>
      <c r="H287" s="134">
        <f>'Sch Parent Inputs'!E160+'Sch Parent Inputs'!E175</f>
        <v>0</v>
      </c>
      <c r="I287" s="156"/>
      <c r="J287" s="156"/>
      <c r="K287" s="156"/>
      <c r="L287" s="137">
        <f>-'Sch Parent Inputs'!C109</f>
        <v>0</v>
      </c>
      <c r="M287" s="58">
        <f t="shared" si="71"/>
        <v>0</v>
      </c>
      <c r="N287" s="765"/>
    </row>
    <row r="288" spans="2:22" ht="13" x14ac:dyDescent="0.25">
      <c r="B288" s="826" t="str">
        <f t="shared" si="72"/>
        <v>No</v>
      </c>
      <c r="D288" s="63" t="s">
        <v>180</v>
      </c>
      <c r="H288" s="134">
        <f>'Sch Parent Inputs'!E161+'Sch Parent Inputs'!E176</f>
        <v>0</v>
      </c>
      <c r="I288" s="890"/>
      <c r="J288" s="890"/>
      <c r="K288" s="890"/>
      <c r="L288" s="780">
        <f>-'Sch Parent Inputs'!C110</f>
        <v>0</v>
      </c>
      <c r="M288" s="165">
        <f t="shared" si="71"/>
        <v>0</v>
      </c>
      <c r="N288" s="765"/>
    </row>
    <row r="289" spans="1:15" ht="13" x14ac:dyDescent="0.25">
      <c r="A289" s="30" t="s">
        <v>854</v>
      </c>
      <c r="B289" s="826" t="str">
        <f t="shared" si="72"/>
        <v>No</v>
      </c>
      <c r="D289" s="1307" t="s">
        <v>211</v>
      </c>
      <c r="H289" s="134">
        <f>'Sch Parent Inputs'!E162+'Sch Parent Inputs'!E177</f>
        <v>0</v>
      </c>
      <c r="I289" s="890"/>
      <c r="J289" s="890"/>
      <c r="K289" s="890"/>
      <c r="L289" s="780">
        <f>-'Sch Parent Inputs'!C111</f>
        <v>0</v>
      </c>
      <c r="M289" s="165">
        <f t="shared" si="71"/>
        <v>0</v>
      </c>
      <c r="N289" s="765"/>
    </row>
    <row r="290" spans="1:15" ht="13" x14ac:dyDescent="0.3">
      <c r="B290" s="826" t="str">
        <f t="shared" si="72"/>
        <v>No</v>
      </c>
      <c r="D290" s="5" t="s">
        <v>141</v>
      </c>
      <c r="H290" s="134">
        <f>'Sch Parent Inputs'!E163+'Sch Parent Inputs'!E178</f>
        <v>0</v>
      </c>
      <c r="I290" s="156"/>
      <c r="J290" s="156"/>
      <c r="K290" s="156"/>
      <c r="L290" s="137">
        <f>-'Sch Parent Inputs'!C112</f>
        <v>0</v>
      </c>
      <c r="M290" s="58">
        <f t="shared" si="71"/>
        <v>0</v>
      </c>
      <c r="N290" s="765"/>
    </row>
    <row r="291" spans="1:15" ht="13" x14ac:dyDescent="0.3">
      <c r="B291" s="826" t="str">
        <f t="shared" si="72"/>
        <v>No</v>
      </c>
      <c r="D291" s="30" t="s">
        <v>142</v>
      </c>
      <c r="H291" s="134">
        <f>'Sch Parent Inputs'!E164+'Sch Parent Inputs'!E179</f>
        <v>0</v>
      </c>
      <c r="I291" s="156"/>
      <c r="J291" s="156"/>
      <c r="K291" s="156"/>
      <c r="L291" s="137">
        <f>-'Sch Parent Inputs'!C113</f>
        <v>0</v>
      </c>
      <c r="M291" s="58">
        <f t="shared" si="71"/>
        <v>0</v>
      </c>
      <c r="N291" s="765"/>
    </row>
    <row r="292" spans="1:15" ht="13" x14ac:dyDescent="0.3">
      <c r="B292" s="826" t="str">
        <f t="shared" si="72"/>
        <v>No</v>
      </c>
      <c r="D292" s="30" t="s">
        <v>140</v>
      </c>
      <c r="H292" s="134">
        <f>'Sch Parent Inputs'!E165+'Sch Parent Inputs'!E180</f>
        <v>0</v>
      </c>
      <c r="I292" s="156"/>
      <c r="J292" s="156"/>
      <c r="K292" s="156"/>
      <c r="L292" s="137">
        <f>-'Sch Parent Inputs'!C114</f>
        <v>0</v>
      </c>
      <c r="M292" s="58">
        <f t="shared" si="71"/>
        <v>0</v>
      </c>
      <c r="N292" s="765"/>
    </row>
    <row r="293" spans="1:15" ht="13" x14ac:dyDescent="0.3">
      <c r="B293" s="826" t="str">
        <f t="shared" si="72"/>
        <v>No</v>
      </c>
      <c r="D293" s="30" t="s">
        <v>139</v>
      </c>
      <c r="H293" s="134">
        <f>'Sch Parent Inputs'!E166+'Sch Parent Inputs'!E181</f>
        <v>0</v>
      </c>
      <c r="I293" s="891"/>
      <c r="J293" s="891"/>
      <c r="K293" s="891"/>
      <c r="L293" s="137">
        <f>-'Sch Parent Inputs'!C115</f>
        <v>0</v>
      </c>
      <c r="M293" s="58">
        <f t="shared" si="71"/>
        <v>0</v>
      </c>
      <c r="N293" s="765"/>
    </row>
    <row r="294" spans="1:15" ht="13" x14ac:dyDescent="0.3">
      <c r="B294" s="826" t="str">
        <f t="shared" si="72"/>
        <v>No</v>
      </c>
      <c r="D294" s="5" t="s">
        <v>236</v>
      </c>
      <c r="E294" s="5"/>
      <c r="F294" s="228"/>
      <c r="G294" s="228"/>
      <c r="H294" s="838">
        <f>'Sch Parent Inputs'!E167</f>
        <v>0</v>
      </c>
      <c r="I294" s="891">
        <v>0</v>
      </c>
      <c r="J294" s="891">
        <v>0</v>
      </c>
      <c r="K294" s="891">
        <v>0</v>
      </c>
      <c r="L294" s="377">
        <v>0</v>
      </c>
      <c r="M294" s="1354">
        <f t="shared" ref="M294" si="74">SUM(H294:L294)</f>
        <v>0</v>
      </c>
      <c r="N294" s="765"/>
    </row>
    <row r="295" spans="1:15" s="5" customFormat="1" ht="13" x14ac:dyDescent="0.3">
      <c r="B295" s="54" t="s">
        <v>288</v>
      </c>
      <c r="C295" s="755"/>
      <c r="F295" s="228"/>
      <c r="G295" s="228"/>
      <c r="H295" s="838"/>
      <c r="I295" s="17"/>
      <c r="J295" s="17"/>
      <c r="K295" s="17"/>
      <c r="L295" s="377"/>
      <c r="M295" s="1354"/>
      <c r="N295" s="1355"/>
      <c r="O295" s="380"/>
    </row>
    <row r="296" spans="1:15" ht="13.5" thickBot="1" x14ac:dyDescent="0.35">
      <c r="B296" s="54" t="s">
        <v>288</v>
      </c>
      <c r="D296" s="29"/>
      <c r="H296" s="175">
        <f t="shared" ref="H296:M296" si="75">SUM(H283:H294)</f>
        <v>0</v>
      </c>
      <c r="I296" s="175">
        <f t="shared" si="75"/>
        <v>0</v>
      </c>
      <c r="J296" s="175">
        <f t="shared" si="75"/>
        <v>0</v>
      </c>
      <c r="K296" s="175">
        <f t="shared" si="75"/>
        <v>0</v>
      </c>
      <c r="L296" s="175">
        <f t="shared" si="75"/>
        <v>0</v>
      </c>
      <c r="M296" s="176">
        <f t="shared" si="75"/>
        <v>0</v>
      </c>
      <c r="N296" s="765"/>
    </row>
    <row r="297" spans="1:15" ht="13.5" thickTop="1" x14ac:dyDescent="0.25">
      <c r="B297" s="54" t="s">
        <v>288</v>
      </c>
      <c r="E297" s="50"/>
      <c r="F297" s="46"/>
      <c r="G297" s="46"/>
      <c r="H297" s="46"/>
      <c r="K297" s="44"/>
      <c r="L297" s="137"/>
      <c r="M297" s="44"/>
      <c r="N297" s="765"/>
    </row>
    <row r="298" spans="1:15" ht="13" x14ac:dyDescent="0.3">
      <c r="B298" s="54" t="s">
        <v>288</v>
      </c>
      <c r="E298" s="50"/>
      <c r="F298" s="46"/>
      <c r="G298" s="46"/>
      <c r="H298" s="124">
        <f>H260</f>
        <v>2026</v>
      </c>
      <c r="I298" s="124">
        <f t="shared" ref="I298:M298" si="76">I260</f>
        <v>2026</v>
      </c>
      <c r="J298" s="124">
        <f t="shared" si="76"/>
        <v>2026</v>
      </c>
      <c r="K298" s="124">
        <f t="shared" si="76"/>
        <v>2025</v>
      </c>
      <c r="L298" s="124">
        <f t="shared" si="76"/>
        <v>2025</v>
      </c>
      <c r="M298" s="124">
        <f t="shared" si="76"/>
        <v>2025</v>
      </c>
      <c r="N298" s="765"/>
    </row>
    <row r="299" spans="1:15" ht="37.5" x14ac:dyDescent="0.25">
      <c r="B299" s="54" t="s">
        <v>288</v>
      </c>
      <c r="D299" s="650" t="s">
        <v>852</v>
      </c>
      <c r="F299" s="50"/>
      <c r="G299" s="50"/>
      <c r="H299" s="164" t="s">
        <v>848</v>
      </c>
      <c r="I299" s="164" t="s">
        <v>849</v>
      </c>
      <c r="J299" s="164" t="s">
        <v>850</v>
      </c>
      <c r="K299" s="164" t="s">
        <v>848</v>
      </c>
      <c r="L299" s="164" t="s">
        <v>849</v>
      </c>
      <c r="M299" s="164" t="s">
        <v>850</v>
      </c>
      <c r="N299" s="765"/>
      <c r="O299" s="1234" t="s">
        <v>851</v>
      </c>
    </row>
    <row r="300" spans="1:15" ht="13" x14ac:dyDescent="0.3">
      <c r="B300" s="54" t="s">
        <v>288</v>
      </c>
      <c r="D300" s="117"/>
      <c r="F300" s="50"/>
      <c r="G300" s="50"/>
      <c r="H300" s="124" t="s">
        <v>294</v>
      </c>
      <c r="I300" s="124" t="s">
        <v>294</v>
      </c>
      <c r="J300" s="124" t="s">
        <v>294</v>
      </c>
      <c r="K300" s="124" t="s">
        <v>294</v>
      </c>
      <c r="L300" s="124" t="s">
        <v>294</v>
      </c>
      <c r="M300" s="124" t="s">
        <v>294</v>
      </c>
      <c r="N300" s="765"/>
      <c r="O300" s="1235"/>
    </row>
    <row r="301" spans="1:15" ht="13" x14ac:dyDescent="0.3">
      <c r="B301" s="54" t="s">
        <v>288</v>
      </c>
      <c r="D301" s="167"/>
      <c r="F301" s="50"/>
      <c r="G301" s="50"/>
      <c r="H301" s="124"/>
      <c r="I301" s="124"/>
      <c r="J301" s="124"/>
      <c r="K301" s="124"/>
      <c r="L301" s="124"/>
      <c r="M301" s="124"/>
      <c r="N301" s="765"/>
      <c r="O301" s="1236"/>
    </row>
    <row r="302" spans="1:15" ht="13" x14ac:dyDescent="0.3">
      <c r="B302" s="826" t="str">
        <f>IF(AND(ROUND($H302,0)=0,ROUND($I302,0)=0,ROUND($J302,0)=0,ROUND($K302,0)=0,ROUND($L302,0)=0,ROUND($M302,0)=0),"No","Yes")</f>
        <v>No</v>
      </c>
      <c r="D302" s="30" t="s">
        <v>845</v>
      </c>
      <c r="F302" s="50"/>
      <c r="G302" s="50"/>
      <c r="H302" s="45">
        <f>'Sch Parent Inputs'!C156</f>
        <v>0</v>
      </c>
      <c r="I302" s="45">
        <v>0</v>
      </c>
      <c r="J302" s="58">
        <f t="shared" ref="J302:J312" si="77">SUM(H302:I302)</f>
        <v>0</v>
      </c>
      <c r="K302" s="45">
        <f>'Sch Parent Inputs'!E156</f>
        <v>0</v>
      </c>
      <c r="L302" s="45">
        <v>0</v>
      </c>
      <c r="M302" s="58">
        <f t="shared" ref="M302:M312" si="78">SUM(K302:L302)</f>
        <v>0</v>
      </c>
      <c r="N302" s="765"/>
      <c r="O302" s="1237">
        <f t="shared" ref="O302:O312" si="79">+M283-J302</f>
        <v>0</v>
      </c>
    </row>
    <row r="303" spans="1:15" ht="13" x14ac:dyDescent="0.3">
      <c r="B303" s="826" t="str">
        <f t="shared" ref="B303:B313" si="80">IF(AND(ROUND($H303,0)=0,ROUND($I303,0)=0,ROUND($J303,0)=0,ROUND($K303,0)=0,ROUND($L303,0)=0,ROUND($M303,0)=0),"No","Yes")</f>
        <v>No</v>
      </c>
      <c r="D303" s="30" t="s">
        <v>846</v>
      </c>
      <c r="F303" s="50"/>
      <c r="G303" s="50"/>
      <c r="H303" s="45">
        <f>'Sch Parent Inputs'!C157</f>
        <v>0</v>
      </c>
      <c r="I303" s="45">
        <f>'Sch Parent Inputs'!C172</f>
        <v>0</v>
      </c>
      <c r="J303" s="58">
        <f t="shared" si="77"/>
        <v>0</v>
      </c>
      <c r="K303" s="45">
        <f>'Sch Parent Inputs'!E157</f>
        <v>0</v>
      </c>
      <c r="L303" s="45">
        <f>'Sch Parent Inputs'!E172</f>
        <v>0</v>
      </c>
      <c r="M303" s="58">
        <f t="shared" si="78"/>
        <v>0</v>
      </c>
      <c r="N303" s="765"/>
      <c r="O303" s="1237">
        <f t="shared" si="79"/>
        <v>0</v>
      </c>
    </row>
    <row r="304" spans="1:15" ht="13" x14ac:dyDescent="0.3">
      <c r="B304" s="826" t="str">
        <f t="shared" si="80"/>
        <v>No</v>
      </c>
      <c r="D304" s="30" t="s">
        <v>847</v>
      </c>
      <c r="F304" s="50"/>
      <c r="G304" s="50"/>
      <c r="H304" s="45">
        <f>'Sch Parent Inputs'!C158</f>
        <v>0</v>
      </c>
      <c r="I304" s="45">
        <f>'Sch Parent Inputs'!C173</f>
        <v>0</v>
      </c>
      <c r="J304" s="58">
        <f t="shared" si="77"/>
        <v>0</v>
      </c>
      <c r="K304" s="45">
        <f>'Sch Parent Inputs'!E158</f>
        <v>0</v>
      </c>
      <c r="L304" s="45">
        <f>'Sch Parent Inputs'!E173</f>
        <v>0</v>
      </c>
      <c r="M304" s="58">
        <f t="shared" si="78"/>
        <v>0</v>
      </c>
      <c r="N304" s="765"/>
      <c r="O304" s="1237">
        <f t="shared" si="79"/>
        <v>0</v>
      </c>
    </row>
    <row r="305" spans="1:22" ht="13" x14ac:dyDescent="0.3">
      <c r="B305" s="826" t="str">
        <f t="shared" si="80"/>
        <v>No</v>
      </c>
      <c r="D305" s="30" t="s">
        <v>209</v>
      </c>
      <c r="F305" s="50"/>
      <c r="G305" s="50"/>
      <c r="H305" s="45">
        <f>'Sch Parent Inputs'!C159</f>
        <v>0</v>
      </c>
      <c r="I305" s="45">
        <f>'Sch Parent Inputs'!C174</f>
        <v>0</v>
      </c>
      <c r="J305" s="58">
        <f t="shared" si="77"/>
        <v>0</v>
      </c>
      <c r="K305" s="45">
        <f>'Sch Parent Inputs'!E159</f>
        <v>0</v>
      </c>
      <c r="L305" s="45">
        <f>'Sch Parent Inputs'!E174</f>
        <v>0</v>
      </c>
      <c r="M305" s="58">
        <f t="shared" si="78"/>
        <v>0</v>
      </c>
      <c r="N305" s="765"/>
      <c r="O305" s="1237">
        <f t="shared" si="79"/>
        <v>0</v>
      </c>
    </row>
    <row r="306" spans="1:22" ht="13" x14ac:dyDescent="0.3">
      <c r="B306" s="826" t="str">
        <f t="shared" si="80"/>
        <v>No</v>
      </c>
      <c r="D306" s="30" t="s">
        <v>210</v>
      </c>
      <c r="F306" s="119"/>
      <c r="G306" s="50"/>
      <c r="H306" s="45">
        <f>'Sch Parent Inputs'!C160</f>
        <v>0</v>
      </c>
      <c r="I306" s="45">
        <f>'Sch Parent Inputs'!C175</f>
        <v>0</v>
      </c>
      <c r="J306" s="58">
        <f t="shared" si="77"/>
        <v>0</v>
      </c>
      <c r="K306" s="45">
        <f>'Sch Parent Inputs'!E160</f>
        <v>0</v>
      </c>
      <c r="L306" s="45">
        <f>'Sch Parent Inputs'!E175</f>
        <v>0</v>
      </c>
      <c r="M306" s="58">
        <f t="shared" si="78"/>
        <v>0</v>
      </c>
      <c r="N306" s="765"/>
      <c r="O306" s="1237">
        <f t="shared" si="79"/>
        <v>0</v>
      </c>
    </row>
    <row r="307" spans="1:22" ht="13" x14ac:dyDescent="0.3">
      <c r="B307" s="826" t="str">
        <f t="shared" si="80"/>
        <v>No</v>
      </c>
      <c r="D307" s="5" t="s">
        <v>180</v>
      </c>
      <c r="E307" s="5"/>
      <c r="F307" s="50"/>
      <c r="G307" s="50"/>
      <c r="H307" s="45">
        <f>'Sch Parent Inputs'!C161</f>
        <v>0</v>
      </c>
      <c r="I307" s="45">
        <f>'Sch Parent Inputs'!C176</f>
        <v>0</v>
      </c>
      <c r="J307" s="58">
        <f t="shared" si="77"/>
        <v>0</v>
      </c>
      <c r="K307" s="45">
        <f>'Sch Parent Inputs'!E161</f>
        <v>0</v>
      </c>
      <c r="L307" s="45">
        <f>'Sch Parent Inputs'!E176</f>
        <v>0</v>
      </c>
      <c r="M307" s="58">
        <f t="shared" si="78"/>
        <v>0</v>
      </c>
      <c r="N307" s="765"/>
      <c r="O307" s="1237">
        <f t="shared" si="79"/>
        <v>0</v>
      </c>
    </row>
    <row r="308" spans="1:22" ht="13" x14ac:dyDescent="0.3">
      <c r="A308" s="30" t="s">
        <v>854</v>
      </c>
      <c r="B308" s="826" t="str">
        <f t="shared" si="80"/>
        <v>No</v>
      </c>
      <c r="D308" s="1307" t="s">
        <v>211</v>
      </c>
      <c r="E308" s="5"/>
      <c r="F308" s="50"/>
      <c r="G308" s="50"/>
      <c r="H308" s="45">
        <f>'Sch Parent Inputs'!C162</f>
        <v>0</v>
      </c>
      <c r="I308" s="45">
        <f>'Sch Parent Inputs'!C177</f>
        <v>0</v>
      </c>
      <c r="J308" s="58">
        <f t="shared" si="77"/>
        <v>0</v>
      </c>
      <c r="K308" s="45">
        <f>'Sch Parent Inputs'!E162</f>
        <v>0</v>
      </c>
      <c r="L308" s="45">
        <f>'Sch Parent Inputs'!E177</f>
        <v>0</v>
      </c>
      <c r="M308" s="58">
        <f t="shared" ref="M308" si="81">SUM(K308:L308)</f>
        <v>0</v>
      </c>
      <c r="N308" s="765"/>
      <c r="O308" s="1237">
        <f t="shared" si="79"/>
        <v>0</v>
      </c>
    </row>
    <row r="309" spans="1:22" ht="13" x14ac:dyDescent="0.3">
      <c r="B309" s="826" t="str">
        <f t="shared" si="80"/>
        <v>No</v>
      </c>
      <c r="D309" s="30" t="s">
        <v>141</v>
      </c>
      <c r="F309" s="50"/>
      <c r="G309" s="50"/>
      <c r="H309" s="45">
        <f>'Sch Parent Inputs'!C163</f>
        <v>0</v>
      </c>
      <c r="I309" s="45">
        <f>'Sch Parent Inputs'!C178</f>
        <v>0</v>
      </c>
      <c r="J309" s="58">
        <f t="shared" si="77"/>
        <v>0</v>
      </c>
      <c r="K309" s="45">
        <f>'Sch Parent Inputs'!E163</f>
        <v>0</v>
      </c>
      <c r="L309" s="45">
        <f>'Sch Parent Inputs'!E178</f>
        <v>0</v>
      </c>
      <c r="M309" s="58">
        <f t="shared" si="78"/>
        <v>0</v>
      </c>
      <c r="N309" s="765"/>
      <c r="O309" s="1237">
        <f t="shared" si="79"/>
        <v>0</v>
      </c>
    </row>
    <row r="310" spans="1:22" ht="13" x14ac:dyDescent="0.3">
      <c r="B310" s="826" t="str">
        <f t="shared" si="80"/>
        <v>No</v>
      </c>
      <c r="D310" s="30" t="s">
        <v>142</v>
      </c>
      <c r="F310" s="50"/>
      <c r="G310" s="50"/>
      <c r="H310" s="45">
        <f>'Sch Parent Inputs'!C164</f>
        <v>0</v>
      </c>
      <c r="I310" s="45">
        <f>'Sch Parent Inputs'!C179</f>
        <v>0</v>
      </c>
      <c r="J310" s="58">
        <f t="shared" si="77"/>
        <v>0</v>
      </c>
      <c r="K310" s="45">
        <f>'Sch Parent Inputs'!E164</f>
        <v>0</v>
      </c>
      <c r="L310" s="45">
        <f>'Sch Parent Inputs'!E179</f>
        <v>0</v>
      </c>
      <c r="M310" s="58">
        <f t="shared" si="78"/>
        <v>0</v>
      </c>
      <c r="N310" s="765"/>
      <c r="O310" s="1237">
        <f t="shared" si="79"/>
        <v>0</v>
      </c>
    </row>
    <row r="311" spans="1:22" ht="13" x14ac:dyDescent="0.3">
      <c r="B311" s="826" t="str">
        <f t="shared" si="80"/>
        <v>No</v>
      </c>
      <c r="D311" s="30" t="s">
        <v>140</v>
      </c>
      <c r="F311" s="50"/>
      <c r="G311" s="50"/>
      <c r="H311" s="45">
        <f>'Sch Parent Inputs'!C165</f>
        <v>0</v>
      </c>
      <c r="I311" s="45">
        <f>'Sch Parent Inputs'!C180</f>
        <v>0</v>
      </c>
      <c r="J311" s="58">
        <f t="shared" si="77"/>
        <v>0</v>
      </c>
      <c r="K311" s="45">
        <f>'Sch Parent Inputs'!E165</f>
        <v>0</v>
      </c>
      <c r="L311" s="45">
        <f>'Sch Parent Inputs'!E180</f>
        <v>0</v>
      </c>
      <c r="M311" s="58">
        <f t="shared" si="78"/>
        <v>0</v>
      </c>
      <c r="N311" s="765"/>
      <c r="O311" s="1237">
        <f t="shared" si="79"/>
        <v>0</v>
      </c>
    </row>
    <row r="312" spans="1:22" ht="13" x14ac:dyDescent="0.3">
      <c r="B312" s="826" t="str">
        <f t="shared" si="80"/>
        <v>No</v>
      </c>
      <c r="D312" s="30" t="s">
        <v>139</v>
      </c>
      <c r="F312" s="50"/>
      <c r="G312" s="50"/>
      <c r="H312" s="45">
        <f>'Sch Parent Inputs'!C166</f>
        <v>0</v>
      </c>
      <c r="I312" s="45">
        <f>'Sch Parent Inputs'!C181</f>
        <v>0</v>
      </c>
      <c r="J312" s="58">
        <f t="shared" si="77"/>
        <v>0</v>
      </c>
      <c r="K312" s="45">
        <f>'Sch Parent Inputs'!E166</f>
        <v>0</v>
      </c>
      <c r="L312" s="45">
        <f>'Sch Parent Inputs'!E181</f>
        <v>0</v>
      </c>
      <c r="M312" s="58">
        <f t="shared" si="78"/>
        <v>0</v>
      </c>
      <c r="N312" s="765"/>
      <c r="O312" s="1306">
        <f t="shared" si="79"/>
        <v>0</v>
      </c>
    </row>
    <row r="313" spans="1:22" ht="13" x14ac:dyDescent="0.3">
      <c r="B313" s="826" t="str">
        <f t="shared" si="80"/>
        <v>No</v>
      </c>
      <c r="D313" s="5" t="s">
        <v>236</v>
      </c>
      <c r="E313" s="5"/>
      <c r="F313" s="571"/>
      <c r="G313" s="571"/>
      <c r="H313" s="17">
        <f>'Sch Parent Inputs'!C167</f>
        <v>0</v>
      </c>
      <c r="I313" s="17">
        <v>0</v>
      </c>
      <c r="J313" s="1354">
        <v>0</v>
      </c>
      <c r="K313" s="17">
        <f>'Sch Parent Inputs'!E167</f>
        <v>0</v>
      </c>
      <c r="L313" s="17">
        <v>0</v>
      </c>
      <c r="M313" s="1354">
        <f t="shared" ref="M313" si="82">SUM(K313:L313)</f>
        <v>0</v>
      </c>
      <c r="N313" s="765"/>
    </row>
    <row r="314" spans="1:22" s="5" customFormat="1" ht="13" x14ac:dyDescent="0.3">
      <c r="B314" s="54" t="s">
        <v>288</v>
      </c>
      <c r="C314" s="755"/>
      <c r="F314" s="571"/>
      <c r="G314" s="571"/>
      <c r="H314" s="17"/>
      <c r="I314" s="17"/>
      <c r="J314" s="1354"/>
      <c r="K314" s="17"/>
      <c r="L314" s="17"/>
      <c r="M314" s="1354"/>
      <c r="N314" s="1355"/>
      <c r="O314" s="380"/>
    </row>
    <row r="315" spans="1:22" ht="13.5" thickBot="1" x14ac:dyDescent="0.35">
      <c r="B315" s="54" t="s">
        <v>288</v>
      </c>
      <c r="D315" s="29"/>
      <c r="F315" s="50"/>
      <c r="G315" s="50"/>
      <c r="H315" s="175">
        <f t="shared" ref="H315:M315" si="83">SUM(H302:H313)</f>
        <v>0</v>
      </c>
      <c r="I315" s="175">
        <f t="shared" si="83"/>
        <v>0</v>
      </c>
      <c r="J315" s="176">
        <f t="shared" si="83"/>
        <v>0</v>
      </c>
      <c r="K315" s="175">
        <f t="shared" si="83"/>
        <v>0</v>
      </c>
      <c r="L315" s="175">
        <f t="shared" si="83"/>
        <v>0</v>
      </c>
      <c r="M315" s="176">
        <f t="shared" si="83"/>
        <v>0</v>
      </c>
      <c r="N315" s="765"/>
    </row>
    <row r="316" spans="1:22" ht="12.75" customHeight="1" thickTop="1" x14ac:dyDescent="0.25">
      <c r="B316" s="54" t="s">
        <v>288</v>
      </c>
      <c r="D316" s="862"/>
      <c r="E316" s="841"/>
      <c r="F316" s="88"/>
      <c r="G316" s="88"/>
      <c r="H316" s="88"/>
      <c r="J316" s="44"/>
      <c r="K316" s="44"/>
      <c r="L316" s="44"/>
      <c r="M316" s="44"/>
      <c r="N316" s="765"/>
    </row>
    <row r="317" spans="1:22" ht="12.75" customHeight="1" x14ac:dyDescent="0.3">
      <c r="A317" s="30" t="s">
        <v>855</v>
      </c>
      <c r="B317" s="54" t="s">
        <v>626</v>
      </c>
      <c r="D317" s="1688" t="s">
        <v>856</v>
      </c>
      <c r="E317" s="1688"/>
      <c r="F317" s="1688"/>
      <c r="G317" s="1688"/>
      <c r="H317" s="1688"/>
      <c r="I317" s="1688"/>
      <c r="J317" s="1688"/>
      <c r="K317" s="1688"/>
      <c r="L317" s="1688"/>
      <c r="M317" s="1688"/>
      <c r="N317" s="768"/>
    </row>
    <row r="318" spans="1:22" ht="100.5" customHeight="1" x14ac:dyDescent="0.25">
      <c r="B318" s="888" t="s">
        <v>288</v>
      </c>
      <c r="C318" s="7" t="s">
        <v>811</v>
      </c>
      <c r="D318" s="1492" t="s">
        <v>1712</v>
      </c>
      <c r="E318" s="1492"/>
      <c r="F318" s="1492"/>
      <c r="G318" s="1492"/>
      <c r="H318" s="1492"/>
      <c r="I318" s="1492"/>
      <c r="J318" s="1492"/>
      <c r="K318" s="1492"/>
      <c r="L318" s="1492"/>
      <c r="M318" s="1492"/>
      <c r="N318" s="772"/>
      <c r="O318" s="961" t="str">
        <f>'Guidance - Specific Disclosures'!A70</f>
        <v>[S23]</v>
      </c>
      <c r="P318" s="98"/>
      <c r="Q318" s="98"/>
      <c r="R318" s="98"/>
      <c r="S318" s="98"/>
      <c r="T318" s="98"/>
    </row>
    <row r="319" spans="1:22" ht="18.75" customHeight="1" x14ac:dyDescent="0.25">
      <c r="B319" s="54" t="str">
        <f>B318</f>
        <v>Yes</v>
      </c>
      <c r="C319" s="7" t="s">
        <v>811</v>
      </c>
      <c r="D319" s="841"/>
      <c r="E319" s="841"/>
      <c r="F319" s="841"/>
      <c r="G319" s="841"/>
      <c r="H319" s="841"/>
      <c r="I319" s="841"/>
      <c r="J319" s="841"/>
      <c r="K319" s="841"/>
      <c r="L319" s="841"/>
      <c r="M319" s="841"/>
      <c r="N319" s="772"/>
      <c r="P319" s="98"/>
      <c r="Q319" s="98"/>
      <c r="R319" s="98"/>
      <c r="S319" s="98"/>
      <c r="T319" s="98"/>
    </row>
    <row r="320" spans="1:22" ht="13" x14ac:dyDescent="0.3">
      <c r="B320" s="54" t="s">
        <v>288</v>
      </c>
      <c r="C320" s="778"/>
      <c r="D320" s="1681" t="str">
        <f>N320&amp;". Accounts Payable"</f>
        <v>8. Accounts Payable</v>
      </c>
      <c r="E320" s="1681"/>
      <c r="F320" s="1681"/>
      <c r="G320" s="1681"/>
      <c r="H320" s="1681"/>
      <c r="I320" s="1681"/>
      <c r="J320" s="1681"/>
      <c r="K320" s="518"/>
      <c r="L320" s="518"/>
      <c r="M320" s="518"/>
      <c r="N320" s="760">
        <f>IF($B320="Yes",N238+1,N238)</f>
        <v>8</v>
      </c>
      <c r="V320" s="59"/>
    </row>
    <row r="321" spans="1:22" ht="13" x14ac:dyDescent="0.3">
      <c r="B321" s="54" t="s">
        <v>288</v>
      </c>
      <c r="C321" s="778"/>
      <c r="D321" s="482"/>
      <c r="E321" s="482"/>
      <c r="F321" s="482"/>
      <c r="G321" s="482"/>
      <c r="H321" s="482"/>
      <c r="I321" s="482"/>
      <c r="J321" s="482"/>
      <c r="K321" s="482"/>
      <c r="L321" s="482"/>
      <c r="M321" s="482"/>
      <c r="N321" s="759"/>
      <c r="V321" s="59"/>
    </row>
    <row r="322" spans="1:22" ht="13" x14ac:dyDescent="0.3">
      <c r="B322" s="54" t="s">
        <v>288</v>
      </c>
      <c r="C322" s="778"/>
      <c r="D322" s="482"/>
      <c r="E322" s="482"/>
      <c r="F322" s="482"/>
      <c r="G322" s="482"/>
      <c r="H322" s="1682" t="s">
        <v>457</v>
      </c>
      <c r="I322" s="1682"/>
      <c r="J322" s="1682"/>
      <c r="K322" s="1682" t="s">
        <v>458</v>
      </c>
      <c r="L322" s="1682"/>
      <c r="M322" s="1682"/>
      <c r="N322" s="759"/>
      <c r="V322" s="59"/>
    </row>
    <row r="323" spans="1:22" ht="13.5" customHeight="1" x14ac:dyDescent="0.3">
      <c r="B323" s="54" t="s">
        <v>288</v>
      </c>
      <c r="D323" s="29"/>
      <c r="H323" s="124">
        <f>FY</f>
        <v>2026</v>
      </c>
      <c r="I323" s="124">
        <f>FY</f>
        <v>2026</v>
      </c>
      <c r="J323" s="124">
        <f>FY-1</f>
        <v>2025</v>
      </c>
      <c r="K323" s="124">
        <f>FY</f>
        <v>2026</v>
      </c>
      <c r="L323" s="124">
        <f>FY</f>
        <v>2026</v>
      </c>
      <c r="M323" s="124">
        <f>FY-1</f>
        <v>2025</v>
      </c>
      <c r="N323" s="759"/>
    </row>
    <row r="324" spans="1:22" ht="26" x14ac:dyDescent="0.3">
      <c r="B324" s="54" t="s">
        <v>288</v>
      </c>
      <c r="D324" s="29"/>
      <c r="H324" s="551" t="str">
        <f>+'Group Inputs'!$C$7</f>
        <v>Actual</v>
      </c>
      <c r="I324" s="164" t="str">
        <f>+'Group Inputs'!$D$7</f>
        <v>Budget (Unaudited)</v>
      </c>
      <c r="J324" s="551" t="str">
        <f>+'Group Inputs'!$E$7</f>
        <v>Actual</v>
      </c>
      <c r="K324" s="551" t="str">
        <f>+'Group Inputs'!$C$7</f>
        <v>Actual</v>
      </c>
      <c r="L324" s="164" t="str">
        <f>+'Group Inputs'!$D$7</f>
        <v>Budget (Unaudited)</v>
      </c>
      <c r="M324" s="551" t="str">
        <f>+'Group Inputs'!$E$7</f>
        <v>Actual</v>
      </c>
      <c r="V324" s="59"/>
    </row>
    <row r="325" spans="1:22" ht="13.5" customHeight="1" thickBot="1" x14ac:dyDescent="0.35">
      <c r="B325" s="54" t="s">
        <v>288</v>
      </c>
      <c r="D325" s="54"/>
      <c r="H325" s="474" t="s">
        <v>294</v>
      </c>
      <c r="I325" s="474" t="s">
        <v>294</v>
      </c>
      <c r="J325" s="474" t="s">
        <v>294</v>
      </c>
      <c r="K325" s="474" t="s">
        <v>294</v>
      </c>
      <c r="L325" s="474" t="s">
        <v>294</v>
      </c>
      <c r="M325" s="474" t="s">
        <v>294</v>
      </c>
    </row>
    <row r="326" spans="1:22" ht="13.5" customHeight="1" x14ac:dyDescent="0.3">
      <c r="B326" s="54" t="s">
        <v>288</v>
      </c>
      <c r="D326" s="54"/>
      <c r="H326" s="85"/>
      <c r="I326" s="85"/>
      <c r="J326" s="85"/>
      <c r="K326" s="85"/>
      <c r="L326" s="85"/>
      <c r="M326" s="85"/>
    </row>
    <row r="327" spans="1:22" ht="12.75" customHeight="1" x14ac:dyDescent="0.25">
      <c r="B327" s="826" t="str">
        <f t="shared" ref="B327:B331" si="84">IF(AND(ROUND($H327,0)=0,ROUND($I327,0)=0,ROUND($J327,0)=0,ROUND($K327,0)=0,ROUND($L327,0)=0,ROUND($M327,0)=0),"No","Yes")</f>
        <v>No</v>
      </c>
      <c r="D327" s="30" t="str">
        <f>'Group Inputs'!B193</f>
        <v>Creditors</v>
      </c>
      <c r="H327" s="137">
        <f>-'Sch Parent Inputs'!C193</f>
        <v>0</v>
      </c>
      <c r="I327" s="137">
        <f>-'Sch Parent Inputs'!D193</f>
        <v>0</v>
      </c>
      <c r="J327" s="137">
        <f>-'Sch Parent Inputs'!E193</f>
        <v>0</v>
      </c>
      <c r="K327" s="137">
        <f>-'Group Inputs'!C193</f>
        <v>0</v>
      </c>
      <c r="L327" s="137">
        <f>-'Group Inputs'!D193</f>
        <v>0</v>
      </c>
      <c r="M327" s="137">
        <f>-'Group Inputs'!E193</f>
        <v>0</v>
      </c>
    </row>
    <row r="328" spans="1:22" ht="13.5" customHeight="1" x14ac:dyDescent="0.25">
      <c r="B328" s="826" t="str">
        <f t="shared" si="84"/>
        <v>No</v>
      </c>
      <c r="D328" s="30" t="str">
        <f>'Group Inputs'!B194</f>
        <v>Accruals</v>
      </c>
      <c r="H328" s="137">
        <f>-'Sch Parent Inputs'!C194</f>
        <v>0</v>
      </c>
      <c r="I328" s="137">
        <f>-'Sch Parent Inputs'!D194</f>
        <v>0</v>
      </c>
      <c r="J328" s="137">
        <f>-'Sch Parent Inputs'!E194</f>
        <v>0</v>
      </c>
      <c r="K328" s="137">
        <f>-'Group Inputs'!C194</f>
        <v>0</v>
      </c>
      <c r="L328" s="137">
        <f>-'Group Inputs'!D194</f>
        <v>0</v>
      </c>
      <c r="M328" s="137">
        <f>-'Group Inputs'!E194</f>
        <v>0</v>
      </c>
    </row>
    <row r="329" spans="1:22" x14ac:dyDescent="0.25">
      <c r="B329" s="826" t="str">
        <f t="shared" si="84"/>
        <v>No</v>
      </c>
      <c r="D329" s="30" t="str">
        <f>'Group Inputs'!B195</f>
        <v>Banking Staffing Overuse</v>
      </c>
      <c r="H329" s="137">
        <f>-'Sch Parent Inputs'!C195</f>
        <v>0</v>
      </c>
      <c r="I329" s="137">
        <f>-'Sch Parent Inputs'!D195</f>
        <v>0</v>
      </c>
      <c r="J329" s="137">
        <f>-'Sch Parent Inputs'!E195</f>
        <v>0</v>
      </c>
      <c r="K329" s="137">
        <f>-'Group Inputs'!C195</f>
        <v>0</v>
      </c>
      <c r="L329" s="137">
        <f>-'Group Inputs'!D195</f>
        <v>0</v>
      </c>
      <c r="M329" s="137">
        <f>-'Group Inputs'!E195</f>
        <v>0</v>
      </c>
      <c r="O329" s="351" t="str">
        <f>'Guidance - Specific Disclosures'!A155</f>
        <v>[S51]</v>
      </c>
      <c r="P329" s="5"/>
      <c r="Q329" s="5"/>
      <c r="R329" s="5"/>
      <c r="S329" s="5"/>
      <c r="T329" s="5"/>
      <c r="U329" s="5"/>
    </row>
    <row r="330" spans="1:22" ht="12.75" customHeight="1" x14ac:dyDescent="0.25">
      <c r="B330" s="826" t="str">
        <f t="shared" si="84"/>
        <v>No</v>
      </c>
      <c r="D330" s="30" t="str">
        <f>'Group Inputs'!B196</f>
        <v xml:space="preserve">Employee Entitlements - Salaries </v>
      </c>
      <c r="H330" s="137">
        <f>-'Sch Parent Inputs'!C196</f>
        <v>0</v>
      </c>
      <c r="I330" s="137">
        <f>-'Sch Parent Inputs'!D196</f>
        <v>0</v>
      </c>
      <c r="J330" s="137">
        <f>-'Sch Parent Inputs'!E196</f>
        <v>0</v>
      </c>
      <c r="K330" s="137">
        <f>-'Group Inputs'!C196</f>
        <v>0</v>
      </c>
      <c r="L330" s="137">
        <f>-'Group Inputs'!D196</f>
        <v>0</v>
      </c>
      <c r="M330" s="137">
        <f>-'Group Inputs'!E196</f>
        <v>0</v>
      </c>
      <c r="O330" s="5"/>
      <c r="P330" s="5"/>
      <c r="Q330" s="5"/>
      <c r="R330" s="5"/>
      <c r="S330" s="5"/>
      <c r="T330" s="5"/>
      <c r="U330" s="5"/>
    </row>
    <row r="331" spans="1:22" ht="12.75" customHeight="1" x14ac:dyDescent="0.25">
      <c r="B331" s="826" t="str">
        <f t="shared" si="84"/>
        <v>No</v>
      </c>
      <c r="D331" s="30" t="str">
        <f>'Group Inputs'!B197</f>
        <v>Employee Entitlements - Leave Accrual</v>
      </c>
      <c r="H331" s="137">
        <f>-'Sch Parent Inputs'!C197</f>
        <v>0</v>
      </c>
      <c r="I331" s="137">
        <f>-'Sch Parent Inputs'!D197</f>
        <v>0</v>
      </c>
      <c r="J331" s="137">
        <f>-'Sch Parent Inputs'!E197</f>
        <v>0</v>
      </c>
      <c r="K331" s="137">
        <f>-'Group Inputs'!C197</f>
        <v>0</v>
      </c>
      <c r="L331" s="137">
        <f>-'Group Inputs'!D197</f>
        <v>0</v>
      </c>
      <c r="M331" s="137">
        <f>-'Group Inputs'!E197</f>
        <v>0</v>
      </c>
      <c r="O331" s="352" t="str">
        <f>'Guidance - Specific Disclosures'!A118</f>
        <v>[S39]</v>
      </c>
      <c r="P331" s="5"/>
      <c r="Q331" s="5"/>
      <c r="R331" s="5"/>
      <c r="S331" s="5"/>
      <c r="T331" s="5"/>
      <c r="U331" s="5"/>
    </row>
    <row r="332" spans="1:22" ht="13.5" customHeight="1" x14ac:dyDescent="0.25">
      <c r="B332" s="54" t="s">
        <v>288</v>
      </c>
      <c r="D332" s="33"/>
      <c r="E332" s="33"/>
      <c r="H332" s="140"/>
      <c r="I332" s="140"/>
      <c r="J332" s="140"/>
      <c r="K332" s="140"/>
      <c r="L332" s="140"/>
      <c r="M332" s="140"/>
      <c r="O332" s="5"/>
      <c r="P332" s="5"/>
      <c r="Q332" s="5"/>
      <c r="R332" s="5"/>
      <c r="S332" s="5"/>
      <c r="T332" s="5"/>
      <c r="U332" s="5"/>
    </row>
    <row r="333" spans="1:22" ht="13.5" customHeight="1" thickBot="1" x14ac:dyDescent="0.35">
      <c r="A333" s="1" t="s">
        <v>150</v>
      </c>
      <c r="B333" s="54" t="s">
        <v>288</v>
      </c>
      <c r="H333" s="175">
        <f t="shared" ref="H333:M333" si="85">SUM(H327:H332)</f>
        <v>0</v>
      </c>
      <c r="I333" s="175">
        <f t="shared" si="85"/>
        <v>0</v>
      </c>
      <c r="J333" s="175">
        <f t="shared" si="85"/>
        <v>0</v>
      </c>
      <c r="K333" s="175">
        <f t="shared" si="85"/>
        <v>0</v>
      </c>
      <c r="L333" s="175">
        <f t="shared" si="85"/>
        <v>0</v>
      </c>
      <c r="M333" s="175">
        <f t="shared" si="85"/>
        <v>0</v>
      </c>
    </row>
    <row r="334" spans="1:22" ht="24.65" customHeight="1" thickTop="1" x14ac:dyDescent="0.25">
      <c r="A334" s="5" t="s">
        <v>857</v>
      </c>
      <c r="B334" s="54" t="s">
        <v>288</v>
      </c>
      <c r="H334" s="45"/>
      <c r="I334" s="45"/>
      <c r="J334" s="45"/>
      <c r="K334" s="45"/>
      <c r="L334" s="45"/>
      <c r="M334" s="45"/>
      <c r="O334" s="5"/>
      <c r="P334" s="5"/>
      <c r="Q334" s="5"/>
      <c r="R334" s="5"/>
      <c r="S334" s="5"/>
      <c r="T334" s="5"/>
      <c r="U334" s="5"/>
    </row>
    <row r="335" spans="1:22" ht="15.65" customHeight="1" x14ac:dyDescent="0.25">
      <c r="A335" s="730">
        <v>8925</v>
      </c>
      <c r="B335" s="54" t="s">
        <v>288</v>
      </c>
      <c r="D335" s="30" t="s">
        <v>858</v>
      </c>
      <c r="H335" s="45">
        <f t="shared" ref="H335:M335" si="86">SUM(H333-H336-H337)</f>
        <v>0</v>
      </c>
      <c r="I335" s="45">
        <f t="shared" si="86"/>
        <v>0</v>
      </c>
      <c r="J335" s="45">
        <f t="shared" si="86"/>
        <v>0</v>
      </c>
      <c r="K335" s="45">
        <f t="shared" si="86"/>
        <v>0</v>
      </c>
      <c r="L335" s="45">
        <f t="shared" si="86"/>
        <v>0</v>
      </c>
      <c r="M335" s="45">
        <f t="shared" si="86"/>
        <v>0</v>
      </c>
      <c r="O335" s="5"/>
      <c r="P335" s="5"/>
      <c r="Q335" s="5"/>
      <c r="R335" s="5"/>
      <c r="S335" s="5"/>
      <c r="T335" s="5"/>
      <c r="U335" s="5"/>
    </row>
    <row r="336" spans="1:22" ht="13.5" customHeight="1" x14ac:dyDescent="0.25">
      <c r="A336" s="730">
        <v>8926</v>
      </c>
      <c r="B336" s="826" t="str">
        <f t="shared" ref="B336:B337" si="87">IF(AND(ROUND($H336,0)=0,ROUND($I336,0)=0,ROUND($J336,0)=0,ROUND($K336,0)=0,ROUND($L336,0)=0,ROUND($M336,0)=0),"No","Yes")</f>
        <v>No</v>
      </c>
      <c r="D336" s="30" t="s">
        <v>859</v>
      </c>
      <c r="H336" s="154"/>
      <c r="I336" s="154"/>
      <c r="J336" s="154"/>
      <c r="K336" s="154"/>
      <c r="L336" s="154"/>
      <c r="M336" s="154"/>
      <c r="O336" s="353" t="str">
        <f>'Guidance - Specific Disclosures'!A115</f>
        <v>[S38]</v>
      </c>
    </row>
    <row r="337" spans="1:22" ht="13.5" customHeight="1" x14ac:dyDescent="0.25">
      <c r="B337" s="826" t="str">
        <f t="shared" si="87"/>
        <v>No</v>
      </c>
      <c r="D337" s="30" t="s">
        <v>860</v>
      </c>
      <c r="H337" s="154"/>
      <c r="I337" s="154"/>
      <c r="J337" s="154"/>
      <c r="K337" s="154"/>
      <c r="L337" s="154"/>
      <c r="M337" s="154"/>
      <c r="O337" s="162"/>
      <c r="P337" s="54"/>
      <c r="Q337" s="54"/>
      <c r="R337" s="54"/>
      <c r="S337" s="54"/>
      <c r="T337" s="54"/>
    </row>
    <row r="338" spans="1:22" ht="13.5" customHeight="1" x14ac:dyDescent="0.25">
      <c r="B338" s="54" t="s">
        <v>288</v>
      </c>
      <c r="H338" s="137"/>
      <c r="I338" s="137"/>
      <c r="J338" s="137"/>
      <c r="K338" s="137"/>
      <c r="L338" s="137"/>
      <c r="M338" s="137"/>
      <c r="P338" s="1340" t="s">
        <v>420</v>
      </c>
      <c r="Q338" s="54"/>
      <c r="R338" s="54"/>
      <c r="S338" s="54"/>
      <c r="T338" s="54"/>
    </row>
    <row r="339" spans="1:22" ht="13.5" customHeight="1" thickBot="1" x14ac:dyDescent="0.3">
      <c r="B339" s="54" t="s">
        <v>288</v>
      </c>
      <c r="H339" s="141">
        <f t="shared" ref="H339:M339" si="88">SUM(H335:H338)</f>
        <v>0</v>
      </c>
      <c r="I339" s="141">
        <f t="shared" si="88"/>
        <v>0</v>
      </c>
      <c r="J339" s="141">
        <f t="shared" si="88"/>
        <v>0</v>
      </c>
      <c r="K339" s="141">
        <f t="shared" si="88"/>
        <v>0</v>
      </c>
      <c r="L339" s="141">
        <f t="shared" si="88"/>
        <v>0</v>
      </c>
      <c r="M339" s="141">
        <f t="shared" si="88"/>
        <v>0</v>
      </c>
      <c r="N339" s="761"/>
    </row>
    <row r="340" spans="1:22" ht="13.5" customHeight="1" thickTop="1" x14ac:dyDescent="0.25">
      <c r="B340" s="54" t="s">
        <v>288</v>
      </c>
      <c r="H340" s="89"/>
      <c r="I340" s="89"/>
      <c r="J340" s="89"/>
      <c r="K340" s="89"/>
      <c r="L340" s="89"/>
      <c r="M340" s="89"/>
    </row>
    <row r="341" spans="1:22" ht="13.5" customHeight="1" x14ac:dyDescent="0.25">
      <c r="B341" s="54" t="s">
        <v>288</v>
      </c>
      <c r="D341" s="1514" t="s">
        <v>861</v>
      </c>
      <c r="E341" s="1514"/>
      <c r="F341" s="1514"/>
      <c r="G341" s="1514"/>
      <c r="H341" s="1514"/>
      <c r="I341" s="1514"/>
      <c r="J341" s="1514"/>
      <c r="K341" s="730"/>
      <c r="L341" s="730"/>
      <c r="M341" s="730"/>
    </row>
    <row r="342" spans="1:22" ht="13.5" customHeight="1" x14ac:dyDescent="0.25">
      <c r="B342" s="54" t="s">
        <v>288</v>
      </c>
      <c r="F342" s="46"/>
      <c r="G342" s="46"/>
      <c r="H342" s="46"/>
    </row>
    <row r="343" spans="1:22" ht="13.5" customHeight="1" x14ac:dyDescent="0.25">
      <c r="B343" s="54" t="s">
        <v>288</v>
      </c>
      <c r="F343" s="46"/>
      <c r="G343" s="46"/>
      <c r="H343" s="46"/>
    </row>
    <row r="344" spans="1:22" ht="13.5" customHeight="1" x14ac:dyDescent="0.3">
      <c r="B344" s="826" t="str">
        <f>IF(OR($B$351="Yes",$B$355="Yes"),"Yes","No")</f>
        <v>Yes</v>
      </c>
      <c r="C344" s="778"/>
      <c r="D344" s="1683" t="str">
        <f>N344&amp;". Borrowings"</f>
        <v>9. Borrowings</v>
      </c>
      <c r="E344" s="1683"/>
      <c r="F344" s="1683"/>
      <c r="G344" s="1683"/>
      <c r="H344" s="1683"/>
      <c r="I344" s="1683"/>
      <c r="J344" s="1683"/>
      <c r="K344" s="519"/>
      <c r="L344" s="519"/>
      <c r="M344" s="519"/>
      <c r="N344" s="760">
        <f>IF($B344="Yes",$N320+1,$N320)</f>
        <v>9</v>
      </c>
      <c r="O344" s="354" t="str">
        <f>'Guidance - Specific Disclosures'!A121</f>
        <v>[S40]</v>
      </c>
    </row>
    <row r="345" spans="1:22" ht="13.5" customHeight="1" x14ac:dyDescent="0.3">
      <c r="B345" s="54" t="str">
        <f>$B$344</f>
        <v>Yes</v>
      </c>
      <c r="C345" s="778"/>
      <c r="D345" s="483"/>
      <c r="E345" s="483"/>
      <c r="F345" s="483"/>
      <c r="G345" s="483"/>
      <c r="H345" s="483"/>
      <c r="I345" s="483"/>
      <c r="J345" s="483"/>
      <c r="K345" s="483"/>
      <c r="L345" s="483"/>
      <c r="M345" s="483"/>
      <c r="O345" s="354"/>
    </row>
    <row r="346" spans="1:22" ht="12.75" customHeight="1" x14ac:dyDescent="0.3">
      <c r="B346" s="54" t="str">
        <f t="shared" ref="B346:B350" si="89">$B$344</f>
        <v>Yes</v>
      </c>
      <c r="C346" s="778"/>
      <c r="D346" s="483"/>
      <c r="E346" s="483"/>
      <c r="F346" s="483"/>
      <c r="G346" s="483"/>
      <c r="H346" s="1682" t="s">
        <v>457</v>
      </c>
      <c r="I346" s="1682"/>
      <c r="J346" s="1682"/>
      <c r="K346" s="1682" t="s">
        <v>458</v>
      </c>
      <c r="L346" s="1682"/>
      <c r="M346" s="1682"/>
      <c r="V346" s="5"/>
    </row>
    <row r="347" spans="1:22" ht="15.75" customHeight="1" x14ac:dyDescent="0.3">
      <c r="B347" s="54" t="str">
        <f t="shared" si="89"/>
        <v>Yes</v>
      </c>
      <c r="D347" s="29"/>
      <c r="H347" s="124">
        <f>FY</f>
        <v>2026</v>
      </c>
      <c r="I347" s="124">
        <f>FY</f>
        <v>2026</v>
      </c>
      <c r="J347" s="124">
        <f>FY-1</f>
        <v>2025</v>
      </c>
      <c r="K347" s="124">
        <f>FY</f>
        <v>2026</v>
      </c>
      <c r="L347" s="124">
        <f>FY</f>
        <v>2026</v>
      </c>
      <c r="M347" s="124">
        <f>FY-1</f>
        <v>2025</v>
      </c>
      <c r="O347" s="1684"/>
      <c r="P347" s="1684"/>
      <c r="Q347" s="1684"/>
      <c r="S347" s="161"/>
      <c r="T347" s="161"/>
      <c r="U347" s="161"/>
      <c r="V347" s="5"/>
    </row>
    <row r="348" spans="1:22" ht="25.5" customHeight="1" x14ac:dyDescent="0.3">
      <c r="B348" s="54" t="str">
        <f t="shared" si="89"/>
        <v>Yes</v>
      </c>
      <c r="D348" s="29"/>
      <c r="H348" s="551" t="str">
        <f>+'Group Inputs'!$C$7</f>
        <v>Actual</v>
      </c>
      <c r="I348" s="164" t="str">
        <f>+'Group Inputs'!$D$7</f>
        <v>Budget (Unaudited)</v>
      </c>
      <c r="J348" s="551" t="str">
        <f>+'Group Inputs'!$E$7</f>
        <v>Actual</v>
      </c>
      <c r="K348" s="551" t="str">
        <f>+'Group Inputs'!$C$7</f>
        <v>Actual</v>
      </c>
      <c r="L348" s="164" t="str">
        <f>+'Group Inputs'!$D$7</f>
        <v>Budget (Unaudited)</v>
      </c>
      <c r="M348" s="551" t="str">
        <f>+'Group Inputs'!$E$7</f>
        <v>Actual</v>
      </c>
      <c r="O348" s="1684"/>
      <c r="P348" s="1684"/>
      <c r="Q348" s="1684"/>
      <c r="R348" s="5"/>
      <c r="S348" s="161"/>
      <c r="T348" s="79"/>
      <c r="U348" s="161"/>
      <c r="V348" s="5"/>
    </row>
    <row r="349" spans="1:22" ht="13.5" customHeight="1" thickBot="1" x14ac:dyDescent="0.35">
      <c r="B349" s="54" t="str">
        <f t="shared" si="89"/>
        <v>Yes</v>
      </c>
      <c r="D349" s="29"/>
      <c r="H349" s="474" t="s">
        <v>294</v>
      </c>
      <c r="I349" s="474" t="s">
        <v>294</v>
      </c>
      <c r="J349" s="474" t="s">
        <v>294</v>
      </c>
      <c r="K349" s="474" t="s">
        <v>294</v>
      </c>
      <c r="L349" s="474" t="s">
        <v>294</v>
      </c>
      <c r="M349" s="474" t="s">
        <v>294</v>
      </c>
      <c r="O349" s="652"/>
      <c r="P349" s="652"/>
      <c r="Q349" s="652"/>
      <c r="R349" s="228"/>
      <c r="V349" s="5"/>
    </row>
    <row r="350" spans="1:22" ht="13.5" customHeight="1" x14ac:dyDescent="0.3">
      <c r="B350" s="54" t="str">
        <f t="shared" si="89"/>
        <v>Yes</v>
      </c>
      <c r="D350" s="29"/>
      <c r="H350" s="85"/>
      <c r="I350" s="85"/>
      <c r="J350" s="85"/>
      <c r="K350" s="85"/>
      <c r="L350" s="85"/>
      <c r="M350" s="85"/>
      <c r="O350" s="1331" t="s">
        <v>862</v>
      </c>
      <c r="P350" s="5"/>
      <c r="Q350" s="228"/>
      <c r="R350" s="228"/>
      <c r="S350" s="838"/>
      <c r="T350" s="838"/>
      <c r="U350" s="838"/>
      <c r="V350" s="5"/>
    </row>
    <row r="351" spans="1:22" ht="13.5" customHeight="1" x14ac:dyDescent="0.25">
      <c r="A351" s="30" t="s">
        <v>801</v>
      </c>
      <c r="B351" s="826" t="str">
        <f>'Statement of Financial Position'!$B$24</f>
        <v>Yes</v>
      </c>
      <c r="D351" s="30" t="s">
        <v>863</v>
      </c>
      <c r="F351" s="50"/>
      <c r="G351" s="50"/>
      <c r="H351" s="137">
        <f>-'Sch Parent Inputs'!C204</f>
        <v>0</v>
      </c>
      <c r="I351" s="137">
        <f>-'Sch Parent Inputs'!D204</f>
        <v>0</v>
      </c>
      <c r="J351" s="137">
        <f>-'Sch Parent Inputs'!E204</f>
        <v>0</v>
      </c>
      <c r="K351" s="134">
        <f>-'Group Inputs'!C223</f>
        <v>0</v>
      </c>
      <c r="L351" s="134">
        <f>-'Group Inputs'!D223</f>
        <v>0</v>
      </c>
      <c r="M351" s="134">
        <f>-'Group Inputs'!E223</f>
        <v>0</v>
      </c>
      <c r="O351" s="5"/>
      <c r="P351" s="5"/>
      <c r="Q351" s="228"/>
      <c r="R351" s="228"/>
      <c r="S351" s="838"/>
      <c r="T351" s="838"/>
      <c r="U351" s="838"/>
      <c r="V351" s="5"/>
    </row>
    <row r="352" spans="1:22" ht="13.5" customHeight="1" x14ac:dyDescent="0.25">
      <c r="B352" s="826"/>
      <c r="D352" s="30" t="s">
        <v>864</v>
      </c>
      <c r="H352" s="137">
        <f>-'Sch Parent Inputs'!C202</f>
        <v>0</v>
      </c>
      <c r="I352" s="137">
        <f>-'Sch Parent Inputs'!D202</f>
        <v>0</v>
      </c>
      <c r="J352" s="137">
        <f>-'Sch Parent Inputs'!E202</f>
        <v>0</v>
      </c>
      <c r="K352" s="137">
        <f>-'Group Inputs'!C202</f>
        <v>0</v>
      </c>
      <c r="L352" s="137">
        <f>-'Group Inputs'!D202</f>
        <v>0</v>
      </c>
      <c r="M352" s="137">
        <f>-'Group Inputs'!E202</f>
        <v>0</v>
      </c>
      <c r="O352" s="5"/>
      <c r="P352" s="5"/>
      <c r="Q352" s="228"/>
      <c r="R352" s="228"/>
      <c r="S352" s="838"/>
      <c r="T352" s="838"/>
      <c r="U352" s="838"/>
      <c r="V352" s="5"/>
    </row>
    <row r="353" spans="1:21" ht="13.5" customHeight="1" x14ac:dyDescent="0.25">
      <c r="B353" s="826"/>
      <c r="F353" s="30"/>
      <c r="G353" s="30"/>
      <c r="H353" s="30"/>
      <c r="O353" s="5"/>
      <c r="P353" s="5"/>
      <c r="Q353" s="228"/>
      <c r="R353" s="228"/>
      <c r="S353" s="838"/>
      <c r="T353" s="838"/>
      <c r="U353" s="838"/>
    </row>
    <row r="354" spans="1:21" ht="13.5" customHeight="1" thickBot="1" x14ac:dyDescent="0.3">
      <c r="B354" s="826"/>
      <c r="H354" s="177">
        <f>SUM(H351:H353)</f>
        <v>0</v>
      </c>
      <c r="I354" s="177">
        <f t="shared" ref="I354:M354" si="90">SUM(I351:I353)</f>
        <v>0</v>
      </c>
      <c r="J354" s="177">
        <f t="shared" si="90"/>
        <v>0</v>
      </c>
      <c r="K354" s="177">
        <f t="shared" si="90"/>
        <v>0</v>
      </c>
      <c r="L354" s="177">
        <f t="shared" si="90"/>
        <v>0</v>
      </c>
      <c r="M354" s="177">
        <f t="shared" si="90"/>
        <v>0</v>
      </c>
      <c r="O354" s="5"/>
      <c r="P354" s="5"/>
      <c r="Q354" s="228"/>
      <c r="R354" s="228"/>
      <c r="S354" s="838"/>
      <c r="T354" s="838"/>
      <c r="U354" s="838"/>
    </row>
    <row r="355" spans="1:21" ht="13.5" customHeight="1" thickTop="1" x14ac:dyDescent="0.25">
      <c r="A355" s="30" t="s">
        <v>801</v>
      </c>
      <c r="B355" s="826" t="str">
        <f>'Statement of Financial Position'!$B$43</f>
        <v>Yes</v>
      </c>
      <c r="F355" s="30"/>
      <c r="G355" s="30"/>
      <c r="H355" s="30"/>
      <c r="O355" s="5"/>
      <c r="P355" s="5"/>
      <c r="Q355" s="228"/>
      <c r="R355" s="228"/>
      <c r="S355" s="838"/>
      <c r="T355" s="838"/>
      <c r="U355" s="838"/>
    </row>
    <row r="356" spans="1:21" ht="13.5" customHeight="1" x14ac:dyDescent="0.25">
      <c r="B356" s="826"/>
      <c r="D356" s="30" t="s">
        <v>865</v>
      </c>
      <c r="F356" s="50"/>
      <c r="G356" s="50"/>
      <c r="H356" s="137">
        <f>-'Sch Parent Inputs'!C205</f>
        <v>0</v>
      </c>
      <c r="I356" s="137">
        <f>-'Sch Parent Inputs'!D205</f>
        <v>0</v>
      </c>
      <c r="J356" s="137">
        <f>-'Sch Parent Inputs'!E205</f>
        <v>0</v>
      </c>
      <c r="K356" s="134">
        <f>-'Group Inputs'!C224</f>
        <v>0</v>
      </c>
      <c r="L356" s="134">
        <f>-'Group Inputs'!D224</f>
        <v>0</v>
      </c>
      <c r="M356" s="134">
        <f>-'Group Inputs'!E224</f>
        <v>0</v>
      </c>
      <c r="O356" s="5"/>
      <c r="P356" s="5"/>
      <c r="Q356" s="228"/>
      <c r="R356" s="228"/>
      <c r="S356" s="838"/>
      <c r="T356" s="838"/>
      <c r="U356" s="838"/>
    </row>
    <row r="357" spans="1:21" ht="13.5" customHeight="1" x14ac:dyDescent="0.25">
      <c r="B357" s="826"/>
      <c r="D357" s="30" t="s">
        <v>866</v>
      </c>
      <c r="H357" s="137">
        <f>-'Sch Parent Inputs'!C203</f>
        <v>0</v>
      </c>
      <c r="I357" s="137">
        <f>-'Sch Parent Inputs'!D203</f>
        <v>0</v>
      </c>
      <c r="J357" s="137">
        <f>-'Sch Parent Inputs'!E203</f>
        <v>0</v>
      </c>
      <c r="K357" s="137">
        <f>-'Group Inputs'!C203</f>
        <v>0</v>
      </c>
      <c r="L357" s="137">
        <f>-'Group Inputs'!D203</f>
        <v>0</v>
      </c>
      <c r="M357" s="137">
        <f>-'Group Inputs'!E203</f>
        <v>0</v>
      </c>
      <c r="O357" s="5"/>
      <c r="P357" s="5"/>
      <c r="Q357" s="228"/>
      <c r="R357" s="228"/>
      <c r="S357" s="838"/>
      <c r="T357" s="838"/>
      <c r="U357" s="838"/>
    </row>
    <row r="358" spans="1:21" ht="13.5" customHeight="1" x14ac:dyDescent="0.25">
      <c r="B358" s="54" t="str">
        <f t="shared" ref="B358:B368" si="91">$B$344</f>
        <v>Yes</v>
      </c>
      <c r="H358" s="137"/>
      <c r="I358" s="137"/>
      <c r="J358" s="137"/>
      <c r="K358" s="137"/>
      <c r="L358" s="137"/>
      <c r="M358" s="137"/>
      <c r="O358" s="5"/>
      <c r="P358" s="5"/>
      <c r="Q358" s="228"/>
      <c r="R358" s="228"/>
      <c r="S358" s="838"/>
      <c r="T358" s="838"/>
      <c r="U358" s="838"/>
    </row>
    <row r="359" spans="1:21" ht="13.5" customHeight="1" thickBot="1" x14ac:dyDescent="0.3">
      <c r="B359" s="54" t="str">
        <f t="shared" si="91"/>
        <v>Yes</v>
      </c>
      <c r="H359" s="141">
        <f t="shared" ref="H359:M359" si="92">SUM(H356:H358)</f>
        <v>0</v>
      </c>
      <c r="I359" s="141">
        <f t="shared" si="92"/>
        <v>0</v>
      </c>
      <c r="J359" s="141">
        <f t="shared" si="92"/>
        <v>0</v>
      </c>
      <c r="K359" s="141">
        <f t="shared" si="92"/>
        <v>0</v>
      </c>
      <c r="L359" s="141">
        <f t="shared" si="92"/>
        <v>0</v>
      </c>
      <c r="M359" s="141">
        <f t="shared" si="92"/>
        <v>0</v>
      </c>
      <c r="O359" s="5"/>
      <c r="P359" s="5"/>
      <c r="Q359" s="228"/>
      <c r="R359" s="228"/>
      <c r="S359" s="838"/>
      <c r="T359" s="838"/>
      <c r="U359" s="838"/>
    </row>
    <row r="360" spans="1:21" ht="13.5" customHeight="1" thickTop="1" x14ac:dyDescent="0.25">
      <c r="B360" s="54" t="str">
        <f t="shared" si="91"/>
        <v>Yes</v>
      </c>
      <c r="H360" s="46"/>
      <c r="I360" s="46"/>
      <c r="J360" s="46"/>
      <c r="K360" s="46"/>
      <c r="L360" s="46"/>
      <c r="M360" s="46"/>
      <c r="O360" s="5"/>
      <c r="P360" s="5"/>
      <c r="Q360" s="228"/>
      <c r="R360" s="228"/>
      <c r="S360" s="838"/>
      <c r="T360" s="838"/>
      <c r="U360" s="838"/>
    </row>
    <row r="361" spans="1:21" ht="13.5" customHeight="1" x14ac:dyDescent="0.25">
      <c r="B361" s="54"/>
      <c r="D361" s="1536" t="s">
        <v>867</v>
      </c>
      <c r="E361" s="1536"/>
      <c r="F361" s="1536"/>
      <c r="G361" s="1536"/>
      <c r="H361" s="1536"/>
      <c r="I361" s="1536"/>
      <c r="J361" s="1536"/>
      <c r="K361" s="1536"/>
      <c r="L361" s="1536"/>
      <c r="M361" s="1536"/>
      <c r="O361" s="5"/>
      <c r="P361" s="5"/>
      <c r="Q361" s="228"/>
      <c r="R361" s="228"/>
      <c r="S361" s="838"/>
      <c r="T361" s="838"/>
      <c r="U361" s="838"/>
    </row>
    <row r="362" spans="1:21" ht="13.5" customHeight="1" x14ac:dyDescent="0.25">
      <c r="B362" s="54"/>
      <c r="D362" s="1536"/>
      <c r="E362" s="1536"/>
      <c r="F362" s="1536"/>
      <c r="G362" s="1536"/>
      <c r="H362" s="1536"/>
      <c r="I362" s="1536"/>
      <c r="J362" s="1536"/>
      <c r="K362" s="1536"/>
      <c r="L362" s="1536"/>
      <c r="M362" s="1536"/>
      <c r="O362" s="5"/>
      <c r="P362" s="5"/>
      <c r="Q362" s="228"/>
      <c r="R362" s="228"/>
      <c r="S362" s="838"/>
      <c r="T362" s="838"/>
      <c r="U362" s="838"/>
    </row>
    <row r="363" spans="1:21" ht="13.5" customHeight="1" x14ac:dyDescent="0.25">
      <c r="B363" s="54"/>
      <c r="D363" s="1536"/>
      <c r="E363" s="1536"/>
      <c r="F363" s="1536"/>
      <c r="G363" s="1536"/>
      <c r="H363" s="1536"/>
      <c r="I363" s="1536"/>
      <c r="J363" s="1536"/>
      <c r="K363" s="1536"/>
      <c r="L363" s="1536"/>
      <c r="M363" s="1536"/>
      <c r="O363" s="5"/>
      <c r="P363" s="5"/>
      <c r="Q363" s="228"/>
      <c r="R363" s="228"/>
      <c r="S363" s="838"/>
      <c r="T363" s="838"/>
      <c r="U363" s="838"/>
    </row>
    <row r="364" spans="1:21" ht="13.5" customHeight="1" x14ac:dyDescent="0.25">
      <c r="B364" s="54"/>
      <c r="D364" s="8"/>
      <c r="E364" s="8"/>
      <c r="F364" s="8"/>
      <c r="G364" s="8"/>
      <c r="H364" s="8"/>
      <c r="I364" s="8"/>
      <c r="J364" s="8"/>
      <c r="K364" s="8"/>
      <c r="L364" s="8"/>
      <c r="M364" s="8"/>
      <c r="O364" s="5"/>
      <c r="P364" s="5"/>
      <c r="Q364" s="228"/>
      <c r="R364" s="228"/>
      <c r="S364" s="838"/>
      <c r="T364" s="838"/>
      <c r="U364" s="838"/>
    </row>
    <row r="365" spans="1:21" ht="13.5" customHeight="1" x14ac:dyDescent="0.25">
      <c r="B365" s="54" t="str">
        <f t="shared" si="91"/>
        <v>Yes</v>
      </c>
      <c r="D365" s="1536" t="s">
        <v>1713</v>
      </c>
      <c r="E365" s="1536"/>
      <c r="F365" s="1536"/>
      <c r="G365" s="1536"/>
      <c r="H365" s="1536"/>
      <c r="I365" s="1536"/>
      <c r="J365" s="1536"/>
      <c r="K365" s="1536"/>
      <c r="L365" s="1536"/>
      <c r="M365" s="1536"/>
      <c r="O365" s="5"/>
      <c r="P365" s="5"/>
      <c r="Q365" s="228"/>
      <c r="R365" s="228"/>
      <c r="S365" s="838"/>
      <c r="T365" s="838"/>
      <c r="U365" s="838"/>
    </row>
    <row r="366" spans="1:21" ht="13.5" customHeight="1" x14ac:dyDescent="0.3">
      <c r="B366" s="54" t="str">
        <f t="shared" si="91"/>
        <v>Yes</v>
      </c>
      <c r="D366" s="1536"/>
      <c r="E366" s="1536"/>
      <c r="F366" s="1536"/>
      <c r="G366" s="1536"/>
      <c r="H366" s="1536"/>
      <c r="I366" s="1536"/>
      <c r="J366" s="1536"/>
      <c r="K366" s="1536"/>
      <c r="L366" s="1536"/>
      <c r="M366" s="1536"/>
      <c r="O366" s="1"/>
      <c r="P366" s="5"/>
      <c r="Q366" s="228"/>
      <c r="R366" s="228"/>
      <c r="S366" s="910"/>
      <c r="T366" s="910"/>
      <c r="U366" s="910"/>
    </row>
    <row r="367" spans="1:21" ht="13.5" customHeight="1" x14ac:dyDescent="0.25">
      <c r="B367" s="54" t="str">
        <f t="shared" si="91"/>
        <v>Yes</v>
      </c>
      <c r="F367" s="46"/>
      <c r="G367" s="46"/>
      <c r="H367" s="46"/>
      <c r="O367"/>
      <c r="P367" s="5"/>
      <c r="Q367" s="228"/>
      <c r="R367" s="228"/>
      <c r="S367" s="403"/>
      <c r="T367" s="403"/>
      <c r="U367" s="403"/>
    </row>
    <row r="368" spans="1:21" ht="13.5" customHeight="1" x14ac:dyDescent="0.25">
      <c r="B368" s="54" t="str">
        <f t="shared" si="91"/>
        <v>Yes</v>
      </c>
      <c r="F368" s="46"/>
      <c r="G368" s="46"/>
      <c r="H368" s="46"/>
    </row>
    <row r="369" spans="2:21" ht="13" x14ac:dyDescent="0.3">
      <c r="B369" s="54" t="str">
        <f>'Statement of Financial Position'!$B$25</f>
        <v>Yes</v>
      </c>
      <c r="C369" s="778"/>
      <c r="D369" s="1683" t="str">
        <f>N369&amp;". Revenue Received in Advance"</f>
        <v>10. Revenue Received in Advance</v>
      </c>
      <c r="E369" s="1683"/>
      <c r="F369" s="1683"/>
      <c r="G369" s="1683"/>
      <c r="H369" s="1683"/>
      <c r="I369" s="1683"/>
      <c r="J369" s="1683"/>
      <c r="K369" s="519"/>
      <c r="L369" s="519"/>
      <c r="M369" s="519"/>
      <c r="N369" s="760">
        <f>IF($B369="Yes",$N344+1,$N344)</f>
        <v>10</v>
      </c>
    </row>
    <row r="370" spans="2:21" ht="13" x14ac:dyDescent="0.3">
      <c r="B370" s="54" t="str">
        <f>$B$369</f>
        <v>Yes</v>
      </c>
      <c r="C370" s="778"/>
      <c r="D370" s="483"/>
      <c r="E370" s="483"/>
      <c r="F370" s="483"/>
      <c r="G370" s="483"/>
      <c r="H370" s="483"/>
      <c r="I370" s="483"/>
      <c r="J370" s="483"/>
      <c r="K370" s="483"/>
      <c r="L370" s="483"/>
      <c r="M370" s="483"/>
      <c r="N370" s="762"/>
    </row>
    <row r="371" spans="2:21" ht="13" x14ac:dyDescent="0.3">
      <c r="B371" s="54" t="str">
        <f t="shared" ref="B371:B382" si="93">$B$369</f>
        <v>Yes</v>
      </c>
      <c r="C371" s="778"/>
      <c r="D371" s="483"/>
      <c r="E371" s="483"/>
      <c r="F371" s="483"/>
      <c r="G371" s="483"/>
      <c r="H371" s="1682" t="s">
        <v>457</v>
      </c>
      <c r="I371" s="1682"/>
      <c r="J371" s="1682"/>
      <c r="K371" s="1682" t="s">
        <v>458</v>
      </c>
      <c r="L371" s="1682"/>
      <c r="M371" s="1682"/>
      <c r="N371" s="762"/>
    </row>
    <row r="372" spans="2:21" ht="13.5" customHeight="1" x14ac:dyDescent="0.3">
      <c r="B372" s="54" t="str">
        <f t="shared" si="93"/>
        <v>Yes</v>
      </c>
      <c r="D372" s="29"/>
      <c r="H372" s="124">
        <f>FY</f>
        <v>2026</v>
      </c>
      <c r="I372" s="124">
        <f>FY</f>
        <v>2026</v>
      </c>
      <c r="J372" s="124">
        <f>FY-1</f>
        <v>2025</v>
      </c>
      <c r="K372" s="124">
        <f>FY</f>
        <v>2026</v>
      </c>
      <c r="L372" s="124">
        <f>FY</f>
        <v>2026</v>
      </c>
      <c r="M372" s="124">
        <f>FY-1</f>
        <v>2025</v>
      </c>
    </row>
    <row r="373" spans="2:21" ht="26" x14ac:dyDescent="0.3">
      <c r="B373" s="54" t="str">
        <f t="shared" si="93"/>
        <v>Yes</v>
      </c>
      <c r="D373" s="29"/>
      <c r="H373" s="551" t="str">
        <f>+'Group Inputs'!$C$7</f>
        <v>Actual</v>
      </c>
      <c r="I373" s="164" t="str">
        <f>+'Group Inputs'!$D$7</f>
        <v>Budget (Unaudited)</v>
      </c>
      <c r="J373" s="551" t="str">
        <f>+'Group Inputs'!$E$7</f>
        <v>Actual</v>
      </c>
      <c r="K373" s="551" t="str">
        <f>+'Group Inputs'!$C$7</f>
        <v>Actual</v>
      </c>
      <c r="L373" s="164" t="str">
        <f>+'Group Inputs'!$D$7</f>
        <v>Budget (Unaudited)</v>
      </c>
      <c r="M373" s="551" t="str">
        <f>+'Group Inputs'!$E$7</f>
        <v>Actual</v>
      </c>
    </row>
    <row r="374" spans="2:21" ht="13.5" thickBot="1" x14ac:dyDescent="0.35">
      <c r="B374" s="54" t="str">
        <f t="shared" si="93"/>
        <v>Yes</v>
      </c>
      <c r="D374" s="29"/>
      <c r="H374" s="474" t="s">
        <v>294</v>
      </c>
      <c r="I374" s="474" t="s">
        <v>294</v>
      </c>
      <c r="J374" s="474" t="s">
        <v>294</v>
      </c>
      <c r="K374" s="474" t="s">
        <v>294</v>
      </c>
      <c r="L374" s="474" t="s">
        <v>294</v>
      </c>
      <c r="M374" s="474" t="s">
        <v>294</v>
      </c>
    </row>
    <row r="375" spans="2:21" ht="13" x14ac:dyDescent="0.3">
      <c r="B375" s="54" t="str">
        <f t="shared" si="93"/>
        <v>Yes</v>
      </c>
      <c r="D375" s="29"/>
      <c r="H375" s="85"/>
      <c r="I375" s="85"/>
      <c r="J375" s="85"/>
      <c r="K375" s="85"/>
      <c r="L375" s="85"/>
      <c r="M375" s="85"/>
    </row>
    <row r="376" spans="2:21" ht="12.75" customHeight="1" x14ac:dyDescent="0.25">
      <c r="B376" s="826" t="str">
        <f t="shared" ref="B376:B379" si="94">IF(AND(ROUND($H376,0)=0,ROUND($I376,0)=0,ROUND($J376,0)=0,ROUND($K376,0)=0,ROUND($L376,0)=0,ROUND($M376,0)=0),"No","Yes")</f>
        <v>No</v>
      </c>
      <c r="D376" s="30" t="s">
        <v>253</v>
      </c>
      <c r="H376" s="137">
        <f>-'Sch Parent Inputs'!C209</f>
        <v>0</v>
      </c>
      <c r="I376" s="137">
        <f>-'Sch Parent Inputs'!D209</f>
        <v>0</v>
      </c>
      <c r="J376" s="137">
        <f>-'Sch Parent Inputs'!E209</f>
        <v>0</v>
      </c>
      <c r="K376" s="137">
        <f>-'Group Inputs'!C207</f>
        <v>0</v>
      </c>
      <c r="L376" s="137">
        <f>-'Group Inputs'!D207</f>
        <v>0</v>
      </c>
      <c r="M376" s="137">
        <f>-'Group Inputs'!E207</f>
        <v>0</v>
      </c>
    </row>
    <row r="377" spans="2:21" ht="12.75" customHeight="1" x14ac:dyDescent="0.25">
      <c r="B377" s="826" t="str">
        <f t="shared" si="94"/>
        <v>No</v>
      </c>
      <c r="D377" s="30" t="s">
        <v>868</v>
      </c>
      <c r="H377" s="137">
        <f>-'Sch Parent Inputs'!C210</f>
        <v>0</v>
      </c>
      <c r="I377" s="137">
        <f>-'Sch Parent Inputs'!D210</f>
        <v>0</v>
      </c>
      <c r="J377" s="137">
        <f>-'Sch Parent Inputs'!E210</f>
        <v>0</v>
      </c>
      <c r="K377" s="137">
        <f>-'Group Inputs'!C208</f>
        <v>0</v>
      </c>
      <c r="L377" s="137">
        <f>-'Group Inputs'!D208</f>
        <v>0</v>
      </c>
      <c r="M377" s="137">
        <f>-'Group Inputs'!E208</f>
        <v>0</v>
      </c>
    </row>
    <row r="378" spans="2:21" x14ac:dyDescent="0.25">
      <c r="B378" s="826" t="str">
        <f t="shared" si="94"/>
        <v>No</v>
      </c>
      <c r="D378" s="30" t="s">
        <v>869</v>
      </c>
      <c r="H378" s="137">
        <f>-'Sch Parent Inputs'!C211</f>
        <v>0</v>
      </c>
      <c r="I378" s="137">
        <f>-'Sch Parent Inputs'!D211</f>
        <v>0</v>
      </c>
      <c r="J378" s="137">
        <f>-'Sch Parent Inputs'!E211</f>
        <v>0</v>
      </c>
      <c r="K378" s="137">
        <f>-'Group Inputs'!C209</f>
        <v>0</v>
      </c>
      <c r="L378" s="137">
        <f>-'Group Inputs'!D209</f>
        <v>0</v>
      </c>
      <c r="M378" s="137">
        <f>-'Group Inputs'!E209</f>
        <v>0</v>
      </c>
    </row>
    <row r="379" spans="2:21" x14ac:dyDescent="0.25">
      <c r="B379" s="826" t="str">
        <f t="shared" si="94"/>
        <v>No</v>
      </c>
      <c r="D379" s="30" t="s">
        <v>870</v>
      </c>
      <c r="H379" s="137">
        <f>-'Sch Parent Inputs'!C212</f>
        <v>0</v>
      </c>
      <c r="I379" s="137">
        <f>-'Sch Parent Inputs'!D212</f>
        <v>0</v>
      </c>
      <c r="J379" s="137">
        <f>-'Sch Parent Inputs'!E212</f>
        <v>0</v>
      </c>
      <c r="K379" s="137">
        <f>-'Group Inputs'!C210</f>
        <v>0</v>
      </c>
      <c r="L379" s="137">
        <f>-'Group Inputs'!D210</f>
        <v>0</v>
      </c>
      <c r="M379" s="137">
        <f>-'Group Inputs'!E210</f>
        <v>0</v>
      </c>
      <c r="O379" s="355" t="str">
        <f>'Guidance - Specific Disclosures'!A124</f>
        <v>[S41]</v>
      </c>
      <c r="U379" s="100"/>
    </row>
    <row r="380" spans="2:21" x14ac:dyDescent="0.25">
      <c r="B380" s="54" t="str">
        <f t="shared" si="93"/>
        <v>Yes</v>
      </c>
      <c r="H380" s="45"/>
      <c r="I380" s="45"/>
      <c r="J380" s="45"/>
      <c r="K380" s="45"/>
      <c r="L380" s="45"/>
      <c r="M380" s="45"/>
      <c r="O380" s="30"/>
      <c r="U380" s="100"/>
    </row>
    <row r="381" spans="2:21" ht="13" thickBot="1" x14ac:dyDescent="0.3">
      <c r="B381" s="54" t="str">
        <f t="shared" si="93"/>
        <v>Yes</v>
      </c>
      <c r="H381" s="175">
        <f t="shared" ref="H381:M381" si="95">SUM(H376:H380)</f>
        <v>0</v>
      </c>
      <c r="I381" s="175">
        <f t="shared" si="95"/>
        <v>0</v>
      </c>
      <c r="J381" s="175">
        <f t="shared" si="95"/>
        <v>0</v>
      </c>
      <c r="K381" s="175">
        <f t="shared" si="95"/>
        <v>0</v>
      </c>
      <c r="L381" s="175">
        <f t="shared" si="95"/>
        <v>0</v>
      </c>
      <c r="M381" s="175">
        <f t="shared" si="95"/>
        <v>0</v>
      </c>
      <c r="O381" s="30"/>
      <c r="U381" s="374"/>
    </row>
    <row r="382" spans="2:21" ht="13" thickTop="1" x14ac:dyDescent="0.25">
      <c r="B382" s="54" t="str">
        <f t="shared" si="93"/>
        <v>Yes</v>
      </c>
      <c r="F382" s="46"/>
      <c r="G382" s="46"/>
      <c r="H382" s="46"/>
      <c r="Q382" s="374"/>
      <c r="R382" s="374"/>
      <c r="S382" s="374"/>
      <c r="T382" s="374"/>
      <c r="U382" s="374"/>
    </row>
    <row r="383" spans="2:21" ht="13" x14ac:dyDescent="0.3">
      <c r="B383" s="826" t="str">
        <f>IF(OR($B$396="Yes",$B$397="Yes"),"Yes","No")</f>
        <v>Yes</v>
      </c>
      <c r="C383" s="778"/>
      <c r="D383" s="1776" t="str">
        <f>N383&amp;". Provision for Cyclical Maintenance"</f>
        <v>11. Provision for Cyclical Maintenance</v>
      </c>
      <c r="E383" s="1776"/>
      <c r="F383" s="1776"/>
      <c r="G383" s="1776"/>
      <c r="H383" s="1776"/>
      <c r="I383" s="1776"/>
      <c r="J383" s="1776"/>
      <c r="K383" s="520"/>
      <c r="L383" s="520"/>
      <c r="M383" s="520"/>
      <c r="N383" s="760">
        <f>IF($B383="Yes",$N369+1,$N369)</f>
        <v>11</v>
      </c>
      <c r="O383" s="59"/>
      <c r="P383" s="59"/>
      <c r="Q383" s="59"/>
      <c r="R383" s="59"/>
      <c r="S383" s="59"/>
      <c r="T383" s="59"/>
      <c r="U383" s="59"/>
    </row>
    <row r="384" spans="2:21" ht="13" x14ac:dyDescent="0.3">
      <c r="B384" s="54" t="str">
        <f>$B$383</f>
        <v>Yes</v>
      </c>
      <c r="C384" s="778"/>
      <c r="D384" s="484"/>
      <c r="E384" s="484"/>
      <c r="F384" s="484"/>
      <c r="G384" s="484"/>
      <c r="H384" s="484"/>
      <c r="I384" s="484"/>
      <c r="J384" s="484"/>
      <c r="K384" s="484"/>
      <c r="L384" s="484"/>
      <c r="M384" s="484"/>
      <c r="N384" s="762"/>
      <c r="O384" s="59"/>
      <c r="P384" s="59"/>
      <c r="Q384" s="59"/>
      <c r="R384" s="59"/>
      <c r="S384" s="59"/>
      <c r="T384" s="59"/>
      <c r="U384" s="59"/>
    </row>
    <row r="385" spans="1:21" ht="13" x14ac:dyDescent="0.3">
      <c r="B385" s="54" t="str">
        <f t="shared" ref="B385:B389" si="96">$B$383</f>
        <v>Yes</v>
      </c>
      <c r="C385" s="778"/>
      <c r="D385" s="484"/>
      <c r="E385" s="484"/>
      <c r="F385" s="484"/>
      <c r="G385" s="484"/>
      <c r="H385" s="30"/>
      <c r="K385" s="1682" t="s">
        <v>871</v>
      </c>
      <c r="L385" s="1682"/>
      <c r="M385" s="1682"/>
      <c r="N385" s="762"/>
      <c r="O385" s="342" t="str">
        <f>'Guidance - Specific Disclosures'!A106</f>
        <v>[S35]</v>
      </c>
      <c r="P385" s="59"/>
      <c r="Q385" s="59"/>
      <c r="R385" s="59"/>
      <c r="S385" s="59"/>
      <c r="T385" s="59"/>
      <c r="U385" s="59"/>
    </row>
    <row r="386" spans="1:21" ht="13" x14ac:dyDescent="0.3">
      <c r="B386" s="54" t="str">
        <f t="shared" si="96"/>
        <v>Yes</v>
      </c>
      <c r="D386" s="50"/>
      <c r="H386" s="30"/>
      <c r="K386" s="124">
        <f>FY</f>
        <v>2026</v>
      </c>
      <c r="L386" s="124">
        <f>FY</f>
        <v>2026</v>
      </c>
      <c r="M386" s="124">
        <f>FY-1</f>
        <v>2025</v>
      </c>
      <c r="Q386" s="374"/>
      <c r="R386" s="374"/>
      <c r="S386" s="374"/>
      <c r="T386" s="374"/>
      <c r="U386" s="374"/>
    </row>
    <row r="387" spans="1:21" ht="26" x14ac:dyDescent="0.25">
      <c r="B387" s="54" t="str">
        <f t="shared" si="96"/>
        <v>Yes</v>
      </c>
      <c r="D387" s="50"/>
      <c r="F387" s="30"/>
      <c r="G387" s="30"/>
      <c r="H387" s="30"/>
      <c r="K387" s="551" t="str">
        <f>+'Group Inputs'!$C$7</f>
        <v>Actual</v>
      </c>
      <c r="L387" s="164" t="str">
        <f>+'Group Inputs'!$D$7</f>
        <v>Budget (Unaudited)</v>
      </c>
      <c r="M387" s="551" t="str">
        <f>+'Group Inputs'!$E$7</f>
        <v>Actual</v>
      </c>
      <c r="P387" s="137"/>
    </row>
    <row r="388" spans="1:21" ht="12.75" customHeight="1" thickBot="1" x14ac:dyDescent="0.35">
      <c r="B388" s="54" t="str">
        <f t="shared" si="96"/>
        <v>Yes</v>
      </c>
      <c r="D388" s="29"/>
      <c r="E388" s="50"/>
      <c r="F388" s="30"/>
      <c r="G388" s="30"/>
      <c r="H388" s="30"/>
      <c r="K388" s="474" t="s">
        <v>294</v>
      </c>
      <c r="L388" s="474" t="s">
        <v>294</v>
      </c>
      <c r="M388" s="474" t="s">
        <v>294</v>
      </c>
      <c r="O388" s="1094" t="e">
        <f>#REF!</f>
        <v>#REF!</v>
      </c>
    </row>
    <row r="389" spans="1:21" ht="12.75" customHeight="1" x14ac:dyDescent="0.3">
      <c r="B389" s="54" t="str">
        <f t="shared" si="96"/>
        <v>Yes</v>
      </c>
      <c r="D389" s="29"/>
      <c r="E389" s="50"/>
      <c r="F389" s="30"/>
      <c r="G389" s="30"/>
      <c r="H389" s="30"/>
      <c r="K389" s="85"/>
      <c r="L389" s="85"/>
      <c r="M389" s="85"/>
      <c r="O389" s="137"/>
      <c r="P389" s="137"/>
    </row>
    <row r="390" spans="1:21" ht="12.75" customHeight="1" x14ac:dyDescent="0.3">
      <c r="A390" s="30" t="s">
        <v>872</v>
      </c>
      <c r="B390" s="826" t="str">
        <f>IF(AND(ROUND($K390,0)=0,ROUND($L390,0)=0,ROUND($M390,0)=0),"No","Yes")</f>
        <v>No</v>
      </c>
      <c r="D390" s="30" t="s">
        <v>873</v>
      </c>
      <c r="E390" s="50"/>
      <c r="F390" s="30"/>
      <c r="G390" s="30"/>
      <c r="H390" s="30"/>
      <c r="K390" s="45">
        <f>M394</f>
        <v>0</v>
      </c>
      <c r="L390" s="137">
        <f>-'Group Inputs'!$F219</f>
        <v>0</v>
      </c>
      <c r="M390" s="155"/>
      <c r="O390" s="30"/>
      <c r="P390" s="160"/>
      <c r="Q390" s="137"/>
    </row>
    <row r="391" spans="1:21" ht="12.75" customHeight="1" x14ac:dyDescent="0.25">
      <c r="B391" s="826" t="str">
        <f>IF(AND(ROUND($K391,0)=0,ROUND($L391,0)=0,ROUND($M391,0)=0),"No","Yes")</f>
        <v>No</v>
      </c>
      <c r="D391" s="5" t="s">
        <v>874</v>
      </c>
      <c r="E391" s="50"/>
      <c r="F391" s="30"/>
      <c r="G391" s="30"/>
      <c r="H391" s="30"/>
      <c r="K391" s="137">
        <f>'Group Inputs'!$C$95</f>
        <v>0</v>
      </c>
      <c r="L391" s="137">
        <f>'Group Inputs'!$D$95</f>
        <v>0</v>
      </c>
      <c r="M391" s="137">
        <f>'Group Inputs'!$E$95</f>
        <v>0</v>
      </c>
    </row>
    <row r="392" spans="1:21" ht="12.75" customHeight="1" x14ac:dyDescent="0.3">
      <c r="B392" s="826" t="str">
        <f>IF(AND(ROUND($K392,0)=0,ROUND($L392,0)=0,ROUND($M392,0)=0),"No","Yes")</f>
        <v>No</v>
      </c>
      <c r="D392" s="30" t="s">
        <v>875</v>
      </c>
      <c r="E392" s="50"/>
      <c r="F392" s="30"/>
      <c r="G392" s="30"/>
      <c r="H392" s="30"/>
      <c r="K392" s="156">
        <v>0</v>
      </c>
      <c r="L392" s="156">
        <v>0</v>
      </c>
      <c r="M392" s="1095">
        <v>0</v>
      </c>
      <c r="O392" s="914"/>
      <c r="P392" s="1296" t="s">
        <v>876</v>
      </c>
      <c r="Q392" s="153"/>
      <c r="R392" s="153"/>
      <c r="S392" s="153"/>
    </row>
    <row r="393" spans="1:21" ht="13" x14ac:dyDescent="0.25">
      <c r="B393" s="54" t="str">
        <f t="shared" ref="B393:B395" si="97">$B$383</f>
        <v>Yes</v>
      </c>
      <c r="E393" s="50"/>
      <c r="H393" s="30"/>
      <c r="K393" s="137"/>
      <c r="L393" s="137"/>
      <c r="M393" s="137"/>
      <c r="P393" s="1536"/>
      <c r="Q393" s="1536"/>
      <c r="R393" s="1536"/>
      <c r="S393" s="5"/>
      <c r="T393" s="5"/>
      <c r="U393" s="5"/>
    </row>
    <row r="394" spans="1:21" ht="13.5" thickBot="1" x14ac:dyDescent="0.3">
      <c r="B394" s="54" t="str">
        <f t="shared" si="97"/>
        <v>Yes</v>
      </c>
      <c r="D394" s="30" t="s">
        <v>877</v>
      </c>
      <c r="E394" s="50"/>
      <c r="H394" s="30"/>
      <c r="K394" s="175">
        <f>SUM(K390:K393)</f>
        <v>0</v>
      </c>
      <c r="L394" s="175">
        <f>SUM(L390:L393)</f>
        <v>0</v>
      </c>
      <c r="M394" s="175">
        <f>SUM(M390:M393)</f>
        <v>0</v>
      </c>
      <c r="P394" s="1536"/>
      <c r="Q394" s="1536"/>
      <c r="R394" s="1536"/>
      <c r="S394" s="5"/>
      <c r="T394" s="5"/>
      <c r="U394" s="5"/>
    </row>
    <row r="395" spans="1:21" ht="12.75" customHeight="1" thickTop="1" x14ac:dyDescent="0.3">
      <c r="B395" s="54" t="str">
        <f t="shared" si="97"/>
        <v>Yes</v>
      </c>
      <c r="E395" s="50"/>
      <c r="H395" s="30"/>
      <c r="K395" s="45"/>
      <c r="L395" s="45"/>
      <c r="M395" s="45"/>
      <c r="O395" s="30"/>
      <c r="P395" s="1"/>
      <c r="Q395" s="5"/>
      <c r="S395" s="5"/>
      <c r="T395" s="5"/>
      <c r="U395" s="5"/>
    </row>
    <row r="396" spans="1:21" x14ac:dyDescent="0.25">
      <c r="A396" s="30" t="s">
        <v>801</v>
      </c>
      <c r="B396" s="54" t="str">
        <f>'Statement of Financial Position'!$B$26</f>
        <v>Yes</v>
      </c>
      <c r="D396" s="30" t="s">
        <v>260</v>
      </c>
      <c r="H396" s="30"/>
      <c r="K396" s="137">
        <f>'Group Inputs'!G218</f>
        <v>0</v>
      </c>
      <c r="L396" s="137">
        <f>-'Group Inputs'!D218</f>
        <v>0</v>
      </c>
      <c r="M396" s="137">
        <f>-'Group Inputs'!E218</f>
        <v>0</v>
      </c>
      <c r="O396" s="30"/>
      <c r="T396" s="5"/>
      <c r="U396" s="5"/>
    </row>
    <row r="397" spans="1:21" ht="13" x14ac:dyDescent="0.3">
      <c r="A397" s="30" t="s">
        <v>801</v>
      </c>
      <c r="B397" s="54" t="str">
        <f>'Statement of Financial Position'!$B$44</f>
        <v>Yes</v>
      </c>
      <c r="D397" s="30" t="s">
        <v>878</v>
      </c>
      <c r="H397" s="30"/>
      <c r="K397" s="137">
        <f>'Group Inputs'!G219</f>
        <v>0</v>
      </c>
      <c r="L397" s="137">
        <f>-'Group Inputs'!D219</f>
        <v>0</v>
      </c>
      <c r="M397" s="137">
        <f>-'Group Inputs'!E219</f>
        <v>0</v>
      </c>
      <c r="N397" s="774"/>
      <c r="O397" s="1600" t="s">
        <v>879</v>
      </c>
      <c r="P397" s="1685"/>
      <c r="Q397" s="1686"/>
      <c r="R397" s="5"/>
      <c r="S397" s="5"/>
      <c r="T397" s="5"/>
      <c r="U397" s="5"/>
    </row>
    <row r="398" spans="1:21" ht="13" x14ac:dyDescent="0.25">
      <c r="B398" s="54" t="str">
        <f t="shared" ref="B398:B406" si="98">$B$383</f>
        <v>Yes</v>
      </c>
      <c r="E398" s="50"/>
      <c r="H398" s="30"/>
      <c r="K398" s="137"/>
      <c r="L398" s="137"/>
      <c r="M398" s="137"/>
      <c r="O398" s="1238">
        <f>K386</f>
        <v>2026</v>
      </c>
      <c r="P398" s="1239" t="s">
        <v>505</v>
      </c>
      <c r="Q398" s="1240">
        <f>M386</f>
        <v>2025</v>
      </c>
      <c r="R398" s="5"/>
      <c r="S398" s="5"/>
      <c r="T398" s="5"/>
      <c r="U398" s="5"/>
    </row>
    <row r="399" spans="1:21" ht="13.5" thickBot="1" x14ac:dyDescent="0.3">
      <c r="B399" s="54" t="str">
        <f t="shared" si="98"/>
        <v>Yes</v>
      </c>
      <c r="E399" s="50"/>
      <c r="H399" s="30"/>
      <c r="K399" s="175">
        <f>SUM(K396:K398)</f>
        <v>0</v>
      </c>
      <c r="L399" s="175">
        <f>SUM(L396:L398)</f>
        <v>0</v>
      </c>
      <c r="M399" s="175">
        <f>SUM(M396:M398)</f>
        <v>0</v>
      </c>
      <c r="O399" s="1241">
        <f>K394-K399</f>
        <v>0</v>
      </c>
      <c r="P399" s="1242">
        <f>L394-L399</f>
        <v>0</v>
      </c>
      <c r="Q399" s="1243">
        <f>M394-M399</f>
        <v>0</v>
      </c>
      <c r="R399" s="5"/>
      <c r="S399" s="5"/>
      <c r="T399" s="5"/>
      <c r="U399" s="5"/>
    </row>
    <row r="400" spans="1:21" s="50" customFormat="1" ht="13.5" thickTop="1" x14ac:dyDescent="0.25">
      <c r="B400" s="54" t="str">
        <f t="shared" si="98"/>
        <v>Yes</v>
      </c>
      <c r="C400" s="778"/>
      <c r="D400" s="862"/>
      <c r="E400" s="862"/>
      <c r="F400" s="90"/>
      <c r="G400" s="90"/>
      <c r="H400" s="90"/>
      <c r="N400" s="759"/>
      <c r="O400" s="1244"/>
      <c r="P400" s="1245"/>
      <c r="Q400" s="1246"/>
    </row>
    <row r="401" spans="1:21" s="50" customFormat="1" ht="12.75" customHeight="1" x14ac:dyDescent="0.25">
      <c r="B401" s="698" t="s">
        <v>288</v>
      </c>
      <c r="C401" s="7" t="s">
        <v>811</v>
      </c>
      <c r="D401" s="5" t="s">
        <v>880</v>
      </c>
      <c r="E401" s="5"/>
      <c r="F401" s="228"/>
      <c r="G401" s="228"/>
      <c r="H401" s="1361"/>
      <c r="I401" s="1361"/>
      <c r="J401" s="1361"/>
      <c r="K401" s="571"/>
      <c r="L401" s="571"/>
      <c r="M401" s="571"/>
      <c r="N401" s="759"/>
      <c r="O401" s="546"/>
      <c r="P401" s="546"/>
      <c r="Q401" s="546"/>
    </row>
    <row r="402" spans="1:21" s="50" customFormat="1" ht="12.75" customHeight="1" x14ac:dyDescent="0.25">
      <c r="B402" s="730" t="s">
        <v>288</v>
      </c>
      <c r="C402" s="7"/>
      <c r="D402" s="5"/>
      <c r="E402" s="5"/>
      <c r="F402" s="228"/>
      <c r="G402" s="228"/>
      <c r="H402" s="1361"/>
      <c r="I402" s="1361"/>
      <c r="J402" s="1361"/>
      <c r="K402" s="571"/>
      <c r="L402" s="571"/>
      <c r="M402" s="571"/>
      <c r="N402" s="759"/>
      <c r="O402" s="546"/>
      <c r="P402" s="546"/>
      <c r="Q402" s="546"/>
    </row>
    <row r="403" spans="1:21" s="50" customFormat="1" ht="12.75" customHeight="1" x14ac:dyDescent="0.3">
      <c r="B403" s="698" t="s">
        <v>288</v>
      </c>
      <c r="C403" s="161" t="s">
        <v>881</v>
      </c>
      <c r="D403" s="1501" t="s">
        <v>882</v>
      </c>
      <c r="E403" s="1501"/>
      <c r="F403" s="1501"/>
      <c r="G403" s="1501"/>
      <c r="H403" s="1501"/>
      <c r="I403" s="1501"/>
      <c r="J403" s="1501"/>
      <c r="K403" s="1501"/>
      <c r="L403" s="1501"/>
      <c r="M403" s="1501"/>
      <c r="N403" s="759"/>
      <c r="O403" s="546"/>
      <c r="P403" s="1297" t="s">
        <v>883</v>
      </c>
      <c r="Q403" s="1298"/>
      <c r="R403" s="376"/>
      <c r="S403" s="376"/>
      <c r="T403" s="376"/>
      <c r="U403" s="376"/>
    </row>
    <row r="404" spans="1:21" s="50" customFormat="1" ht="12.75" customHeight="1" x14ac:dyDescent="0.25">
      <c r="B404" s="54" t="str">
        <f>B403</f>
        <v>Yes</v>
      </c>
      <c r="C404" s="7"/>
      <c r="D404" s="1501"/>
      <c r="E404" s="1501"/>
      <c r="F404" s="1501"/>
      <c r="G404" s="1501"/>
      <c r="H404" s="1501"/>
      <c r="I404" s="1501"/>
      <c r="J404" s="1501"/>
      <c r="K404" s="1501"/>
      <c r="L404" s="1501"/>
      <c r="M404" s="1501"/>
      <c r="N404" s="759"/>
      <c r="O404" s="546"/>
      <c r="P404" s="546"/>
      <c r="Q404" s="546"/>
    </row>
    <row r="405" spans="1:21" s="50" customFormat="1" ht="13" x14ac:dyDescent="0.25">
      <c r="B405" s="54" t="str">
        <f t="shared" si="98"/>
        <v>Yes</v>
      </c>
      <c r="C405" s="778"/>
      <c r="D405" s="857"/>
      <c r="E405" s="857"/>
      <c r="F405" s="857"/>
      <c r="G405" s="857"/>
      <c r="H405" s="857"/>
      <c r="I405" s="857"/>
      <c r="J405" s="857"/>
      <c r="N405" s="759"/>
      <c r="O405" s="370"/>
    </row>
    <row r="406" spans="1:21" s="50" customFormat="1" ht="13" x14ac:dyDescent="0.3">
      <c r="B406" s="54" t="str">
        <f t="shared" si="98"/>
        <v>Yes</v>
      </c>
      <c r="C406" s="778"/>
      <c r="D406" s="1743" t="str">
        <f>N406&amp;". Finance Lease Liability"</f>
        <v>12. Finance Lease Liability</v>
      </c>
      <c r="E406" s="1743"/>
      <c r="F406" s="1743"/>
      <c r="G406" s="1743"/>
      <c r="H406" s="1743"/>
      <c r="I406" s="1743"/>
      <c r="J406" s="1743"/>
      <c r="K406" s="521"/>
      <c r="L406" s="521"/>
      <c r="M406" s="521"/>
      <c r="N406" s="760">
        <f>IF($B406="Yes",$N383+1,$N383)</f>
        <v>12</v>
      </c>
      <c r="O406" s="356" t="str">
        <f>'Guidance - Specific Disclosures'!A94</f>
        <v>[S31]</v>
      </c>
      <c r="P406" s="59"/>
      <c r="Q406" s="59"/>
      <c r="R406" s="59"/>
      <c r="S406" s="59"/>
      <c r="T406" s="59"/>
      <c r="U406" s="59"/>
    </row>
    <row r="407" spans="1:21" s="50" customFormat="1" ht="13" x14ac:dyDescent="0.3">
      <c r="B407" s="54" t="str">
        <f>$B$406</f>
        <v>Yes</v>
      </c>
      <c r="C407" s="778"/>
      <c r="D407" s="29"/>
      <c r="E407" s="30"/>
      <c r="F407" s="48"/>
      <c r="G407" s="48"/>
      <c r="J407" s="48"/>
      <c r="K407" s="48"/>
      <c r="L407" s="48"/>
      <c r="M407" s="48"/>
      <c r="N407" s="759"/>
      <c r="O407" s="370"/>
    </row>
    <row r="408" spans="1:21" s="50" customFormat="1" ht="12.75" customHeight="1" x14ac:dyDescent="0.25">
      <c r="A408" s="54" t="s">
        <v>884</v>
      </c>
      <c r="B408" s="54" t="str">
        <f t="shared" ref="B408:B415" si="99">$B$406</f>
        <v>Yes</v>
      </c>
      <c r="C408" s="778"/>
      <c r="D408" s="1492" t="s">
        <v>885</v>
      </c>
      <c r="E408" s="1492"/>
      <c r="F408" s="1492"/>
      <c r="G408" s="1492"/>
      <c r="H408" s="1492"/>
      <c r="I408" s="1492"/>
      <c r="J408" s="1492"/>
      <c r="K408" s="841"/>
      <c r="L408" s="841"/>
      <c r="M408" s="841"/>
      <c r="N408" s="759"/>
      <c r="O408" s="370"/>
    </row>
    <row r="409" spans="1:21" s="50" customFormat="1" ht="12.75" customHeight="1" x14ac:dyDescent="0.25">
      <c r="B409" s="54" t="str">
        <f t="shared" si="99"/>
        <v>Yes</v>
      </c>
      <c r="C409" s="778"/>
      <c r="D409" s="1492"/>
      <c r="E409" s="1492"/>
      <c r="F409" s="1492"/>
      <c r="G409" s="1492"/>
      <c r="H409" s="1492"/>
      <c r="I409" s="1492"/>
      <c r="J409" s="1492"/>
      <c r="K409" s="841"/>
      <c r="L409" s="841"/>
      <c r="M409" s="841"/>
      <c r="N409" s="759"/>
      <c r="O409" s="370"/>
    </row>
    <row r="410" spans="1:21" s="50" customFormat="1" ht="12.75" customHeight="1" x14ac:dyDescent="0.25">
      <c r="B410" s="54" t="str">
        <f t="shared" si="99"/>
        <v>Yes</v>
      </c>
      <c r="C410" s="778"/>
      <c r="D410" s="841"/>
      <c r="E410" s="841"/>
      <c r="F410" s="841"/>
      <c r="G410" s="841"/>
      <c r="H410" s="841"/>
      <c r="I410" s="841"/>
      <c r="J410" s="841"/>
      <c r="K410" s="841"/>
      <c r="L410" s="841"/>
      <c r="M410" s="841"/>
      <c r="N410" s="759"/>
      <c r="O410" s="370"/>
    </row>
    <row r="411" spans="1:21" s="50" customFormat="1" ht="13" x14ac:dyDescent="0.25">
      <c r="B411" s="54" t="str">
        <f t="shared" si="99"/>
        <v>Yes</v>
      </c>
      <c r="C411" s="778"/>
      <c r="D411" s="162"/>
      <c r="E411" s="162"/>
      <c r="F411" s="162"/>
      <c r="G411" s="162"/>
      <c r="H411" s="1682" t="s">
        <v>457</v>
      </c>
      <c r="I411" s="1682"/>
      <c r="J411" s="1682"/>
      <c r="K411" s="1682" t="s">
        <v>458</v>
      </c>
      <c r="L411" s="1682"/>
      <c r="M411" s="1682"/>
      <c r="N411" s="759"/>
      <c r="O411" s="370"/>
      <c r="P411" s="30"/>
    </row>
    <row r="412" spans="1:21" s="50" customFormat="1" ht="13" x14ac:dyDescent="0.3">
      <c r="B412" s="54" t="str">
        <f t="shared" si="99"/>
        <v>Yes</v>
      </c>
      <c r="C412" s="778"/>
      <c r="D412" s="30"/>
      <c r="E412" s="30"/>
      <c r="H412" s="124">
        <f>FY</f>
        <v>2026</v>
      </c>
      <c r="I412" s="124">
        <f>FY</f>
        <v>2026</v>
      </c>
      <c r="J412" s="124">
        <f>FY-1</f>
        <v>2025</v>
      </c>
      <c r="K412" s="124">
        <f>FY</f>
        <v>2026</v>
      </c>
      <c r="L412" s="124">
        <f>FY</f>
        <v>2026</v>
      </c>
      <c r="M412" s="124">
        <f>FY-1</f>
        <v>2025</v>
      </c>
      <c r="N412" s="759"/>
      <c r="O412" s="370"/>
      <c r="P412" s="30"/>
    </row>
    <row r="413" spans="1:21" s="50" customFormat="1" ht="26" x14ac:dyDescent="0.25">
      <c r="B413" s="54" t="str">
        <f t="shared" si="99"/>
        <v>Yes</v>
      </c>
      <c r="C413" s="778"/>
      <c r="D413" s="30"/>
      <c r="E413" s="30"/>
      <c r="H413" s="551" t="str">
        <f>+'Group Inputs'!$C$7</f>
        <v>Actual</v>
      </c>
      <c r="I413" s="164" t="str">
        <f>+'Group Inputs'!$D$7</f>
        <v>Budget (Unaudited)</v>
      </c>
      <c r="J413" s="551" t="str">
        <f>+'Group Inputs'!$E$7</f>
        <v>Actual</v>
      </c>
      <c r="K413" s="551" t="str">
        <f>+'Group Inputs'!$C$7</f>
        <v>Actual</v>
      </c>
      <c r="L413" s="164" t="str">
        <f>+'Group Inputs'!$D$7</f>
        <v>Budget (Unaudited)</v>
      </c>
      <c r="M413" s="551" t="str">
        <f>+'Group Inputs'!$E$7</f>
        <v>Actual</v>
      </c>
      <c r="N413" s="759"/>
      <c r="O413" s="370"/>
    </row>
    <row r="414" spans="1:21" s="50" customFormat="1" ht="15.75" customHeight="1" thickBot="1" x14ac:dyDescent="0.35">
      <c r="B414" s="54" t="str">
        <f t="shared" si="99"/>
        <v>Yes</v>
      </c>
      <c r="C414" s="778"/>
      <c r="D414" s="30"/>
      <c r="E414" s="30"/>
      <c r="H414" s="474" t="s">
        <v>294</v>
      </c>
      <c r="I414" s="474" t="s">
        <v>294</v>
      </c>
      <c r="J414" s="474" t="s">
        <v>294</v>
      </c>
      <c r="K414" s="474" t="s">
        <v>294</v>
      </c>
      <c r="L414" s="474" t="s">
        <v>294</v>
      </c>
      <c r="M414" s="474" t="s">
        <v>294</v>
      </c>
      <c r="N414" s="759"/>
      <c r="O414" s="30"/>
    </row>
    <row r="415" spans="1:21" s="50" customFormat="1" ht="15.75" customHeight="1" x14ac:dyDescent="0.3">
      <c r="B415" s="54" t="str">
        <f t="shared" si="99"/>
        <v>Yes</v>
      </c>
      <c r="C415" s="778"/>
      <c r="D415" s="30"/>
      <c r="E415" s="30"/>
      <c r="H415" s="85"/>
      <c r="I415" s="85"/>
      <c r="J415" s="85"/>
      <c r="K415" s="85"/>
      <c r="L415" s="85"/>
      <c r="M415" s="85"/>
      <c r="N415" s="759"/>
      <c r="O415" s="30"/>
    </row>
    <row r="416" spans="1:21" s="50" customFormat="1" ht="12.75" customHeight="1" x14ac:dyDescent="0.3">
      <c r="A416" s="1" t="s">
        <v>150</v>
      </c>
      <c r="B416" s="826" t="str">
        <f t="shared" ref="B416:B419" si="100">IF(AND(ROUND($H416,0)=0,ROUND($I416,0)=0,ROUND($J416,0)=0),"No","Yes")</f>
        <v>No</v>
      </c>
      <c r="C416" s="778"/>
      <c r="D416" s="30" t="s">
        <v>263</v>
      </c>
      <c r="E416" s="30"/>
      <c r="H416" s="155"/>
      <c r="I416" s="155"/>
      <c r="J416" s="155"/>
      <c r="K416" s="155"/>
      <c r="L416" s="155"/>
      <c r="M416" s="155"/>
      <c r="N416" s="759"/>
      <c r="O416" s="5"/>
      <c r="P416" s="1340" t="s">
        <v>420</v>
      </c>
    </row>
    <row r="417" spans="1:21" s="50" customFormat="1" ht="13" x14ac:dyDescent="0.25">
      <c r="B417" s="826" t="str">
        <f t="shared" si="100"/>
        <v>No</v>
      </c>
      <c r="C417" s="778"/>
      <c r="D417" s="5" t="s">
        <v>264</v>
      </c>
      <c r="E417" s="30"/>
      <c r="H417" s="155"/>
      <c r="I417" s="155"/>
      <c r="J417" s="155"/>
      <c r="K417" s="155"/>
      <c r="L417" s="155"/>
      <c r="M417" s="155"/>
      <c r="N417" s="759"/>
      <c r="O417" s="5"/>
      <c r="P417" s="1687" t="s">
        <v>886</v>
      </c>
      <c r="Q417" s="1687"/>
      <c r="R417" s="1687"/>
      <c r="S417" s="1687"/>
      <c r="T417" s="1687"/>
      <c r="U417" s="1687"/>
    </row>
    <row r="418" spans="1:21" s="50" customFormat="1" ht="13" hidden="1" x14ac:dyDescent="0.25">
      <c r="B418" s="826"/>
      <c r="C418" s="778"/>
      <c r="D418" s="1321"/>
      <c r="E418" s="30"/>
      <c r="H418" s="155"/>
      <c r="I418" s="155"/>
      <c r="J418" s="155"/>
      <c r="K418" s="155"/>
      <c r="L418" s="155"/>
      <c r="M418" s="155"/>
      <c r="N418" s="759"/>
      <c r="O418" s="5"/>
      <c r="P418" s="1687"/>
      <c r="Q418" s="1687"/>
      <c r="R418" s="1687"/>
      <c r="S418" s="1687"/>
      <c r="T418" s="1687"/>
      <c r="U418" s="1687"/>
    </row>
    <row r="419" spans="1:21" s="50" customFormat="1" ht="13" x14ac:dyDescent="0.25">
      <c r="A419" s="862">
        <v>6970</v>
      </c>
      <c r="B419" s="826" t="str">
        <f t="shared" si="100"/>
        <v>No</v>
      </c>
      <c r="C419" s="778"/>
      <c r="D419" s="30" t="s">
        <v>887</v>
      </c>
      <c r="E419" s="30"/>
      <c r="H419" s="1095"/>
      <c r="I419" s="1095"/>
      <c r="J419" s="1095"/>
      <c r="K419" s="1095"/>
      <c r="L419" s="1095"/>
      <c r="M419" s="1095"/>
      <c r="N419" s="759"/>
      <c r="O419" s="5"/>
      <c r="P419" s="911"/>
      <c r="Q419" s="911"/>
      <c r="R419" s="911"/>
      <c r="S419" s="911"/>
      <c r="T419" s="404"/>
      <c r="U419" s="404"/>
    </row>
    <row r="420" spans="1:21" s="50" customFormat="1" ht="13" x14ac:dyDescent="0.25">
      <c r="B420" s="54" t="str">
        <f t="shared" ref="B420:B426" si="101">$B$406</f>
        <v>Yes</v>
      </c>
      <c r="C420" s="778"/>
      <c r="D420" s="30"/>
      <c r="E420" s="30"/>
      <c r="H420" s="377"/>
      <c r="I420" s="377"/>
      <c r="J420" s="377"/>
      <c r="K420" s="377"/>
      <c r="L420" s="377"/>
      <c r="M420" s="377"/>
      <c r="N420" s="759"/>
      <c r="O420" s="5"/>
      <c r="P420" s="911"/>
      <c r="Q420" s="911"/>
      <c r="R420" s="911"/>
      <c r="S420" s="911"/>
      <c r="T420" s="377"/>
      <c r="U420" s="377"/>
    </row>
    <row r="421" spans="1:21" s="50" customFormat="1" ht="13.5" customHeight="1" thickBot="1" x14ac:dyDescent="0.3">
      <c r="A421" s="54" t="s">
        <v>888</v>
      </c>
      <c r="B421" s="54" t="str">
        <f t="shared" si="101"/>
        <v>Yes</v>
      </c>
      <c r="C421" s="778"/>
      <c r="D421" s="30"/>
      <c r="E421" s="30"/>
      <c r="H421" s="177">
        <f>SUM(H416:H420)</f>
        <v>0</v>
      </c>
      <c r="I421" s="177">
        <f t="shared" ref="I421:M421" si="102">SUM(I416:I420)</f>
        <v>0</v>
      </c>
      <c r="J421" s="177">
        <f t="shared" si="102"/>
        <v>0</v>
      </c>
      <c r="K421" s="177">
        <f t="shared" si="102"/>
        <v>0</v>
      </c>
      <c r="L421" s="177">
        <f t="shared" si="102"/>
        <v>0</v>
      </c>
      <c r="M421" s="177">
        <f t="shared" si="102"/>
        <v>0</v>
      </c>
      <c r="N421" s="759"/>
      <c r="O421" s="370"/>
      <c r="P421" s="911"/>
      <c r="Q421" s="911"/>
      <c r="R421" s="911"/>
      <c r="S421" s="911"/>
      <c r="T421" s="377"/>
      <c r="U421" s="377"/>
    </row>
    <row r="422" spans="1:21" s="50" customFormat="1" ht="13.5" thickTop="1" x14ac:dyDescent="0.3">
      <c r="B422" s="54" t="str">
        <f t="shared" si="101"/>
        <v>Yes</v>
      </c>
      <c r="C422" s="778"/>
      <c r="D422" s="29" t="s">
        <v>889</v>
      </c>
      <c r="E422" s="30"/>
      <c r="H422" s="131"/>
      <c r="I422" s="131"/>
      <c r="J422" s="131"/>
      <c r="K422" s="131"/>
      <c r="L422" s="131"/>
      <c r="M422" s="131"/>
      <c r="N422" s="759"/>
      <c r="O422" s="370"/>
      <c r="P422" s="457"/>
      <c r="Q422" s="457"/>
    </row>
    <row r="423" spans="1:21" s="50" customFormat="1" ht="13" x14ac:dyDescent="0.25">
      <c r="B423" s="54" t="str">
        <f t="shared" si="101"/>
        <v>Yes</v>
      </c>
      <c r="C423" s="778"/>
      <c r="D423" s="30" t="s">
        <v>890</v>
      </c>
      <c r="E423" s="30"/>
      <c r="H423" s="825"/>
      <c r="I423" s="825"/>
      <c r="J423" s="825"/>
      <c r="K423" s="825"/>
      <c r="L423" s="825"/>
      <c r="M423" s="825"/>
      <c r="N423" s="759"/>
      <c r="O423" s="370"/>
      <c r="P423" s="457"/>
      <c r="Q423" s="457"/>
    </row>
    <row r="424" spans="1:21" s="50" customFormat="1" ht="13" x14ac:dyDescent="0.25">
      <c r="B424" s="54" t="str">
        <f t="shared" si="101"/>
        <v>Yes</v>
      </c>
      <c r="C424" s="778"/>
      <c r="D424" s="30" t="s">
        <v>891</v>
      </c>
      <c r="E424" s="30"/>
      <c r="H424" s="825"/>
      <c r="I424" s="825"/>
      <c r="J424" s="825"/>
      <c r="K424" s="825"/>
      <c r="L424" s="825"/>
      <c r="M424" s="825"/>
      <c r="N424" s="759"/>
      <c r="O424" s="370"/>
      <c r="P424" s="457"/>
      <c r="Q424" s="457"/>
    </row>
    <row r="425" spans="1:21" s="50" customFormat="1" ht="13.5" thickBot="1" x14ac:dyDescent="0.3">
      <c r="B425" s="54" t="str">
        <f t="shared" si="101"/>
        <v>Yes</v>
      </c>
      <c r="C425" s="778"/>
      <c r="D425" s="30"/>
      <c r="E425" s="30"/>
      <c r="F425" s="30"/>
      <c r="G425" s="30"/>
      <c r="H425" s="177">
        <f>SUM(H423:H424)</f>
        <v>0</v>
      </c>
      <c r="I425" s="177">
        <f t="shared" ref="I425:M425" si="103">SUM(I423:I424)</f>
        <v>0</v>
      </c>
      <c r="J425" s="177">
        <f t="shared" si="103"/>
        <v>0</v>
      </c>
      <c r="K425" s="177">
        <f t="shared" si="103"/>
        <v>0</v>
      </c>
      <c r="L425" s="177">
        <f t="shared" si="103"/>
        <v>0</v>
      </c>
      <c r="M425" s="177">
        <f t="shared" si="103"/>
        <v>0</v>
      </c>
      <c r="N425" s="759"/>
      <c r="O425" s="204"/>
      <c r="P425" s="571"/>
      <c r="Q425" s="571"/>
    </row>
    <row r="426" spans="1:21" s="50" customFormat="1" ht="13.5" thickTop="1" x14ac:dyDescent="0.25">
      <c r="B426" s="54" t="str">
        <f t="shared" si="101"/>
        <v>Yes</v>
      </c>
      <c r="C426" s="778"/>
      <c r="D426" s="30"/>
      <c r="E426" s="30"/>
      <c r="F426" s="30"/>
      <c r="G426" s="30"/>
      <c r="H426" s="137"/>
      <c r="I426" s="137"/>
      <c r="J426" s="137"/>
      <c r="K426" s="137"/>
      <c r="L426" s="137"/>
      <c r="M426" s="137"/>
      <c r="N426" s="759"/>
      <c r="O426" s="204"/>
    </row>
    <row r="427" spans="1:21" s="50" customFormat="1" ht="13" x14ac:dyDescent="0.3">
      <c r="B427" s="826" t="str">
        <f>IF(OR($B$434="Yes",$B$435="Yes"),"Yes","No")</f>
        <v>Yes</v>
      </c>
      <c r="C427" s="778"/>
      <c r="D427" s="1743" t="str">
        <f>N427&amp;". Funds held in Trust"</f>
        <v>13. Funds held in Trust</v>
      </c>
      <c r="E427" s="1743"/>
      <c r="F427" s="1743"/>
      <c r="G427" s="1743"/>
      <c r="H427" s="1743"/>
      <c r="I427" s="1743"/>
      <c r="J427" s="1743"/>
      <c r="K427" s="521"/>
      <c r="L427" s="521"/>
      <c r="M427" s="521"/>
      <c r="N427" s="760">
        <f>IF($B427="Yes",$N406+1,$N406)</f>
        <v>13</v>
      </c>
      <c r="O427" s="355" t="str">
        <f>'Guidance - Specific Disclosures'!A124</f>
        <v>[S41]</v>
      </c>
    </row>
    <row r="428" spans="1:21" s="50" customFormat="1" ht="13" x14ac:dyDescent="0.3">
      <c r="B428" s="54" t="str">
        <f>$B$427</f>
        <v>Yes</v>
      </c>
      <c r="C428" s="778"/>
      <c r="D428" s="485"/>
      <c r="E428" s="485"/>
      <c r="F428" s="485"/>
      <c r="G428" s="485"/>
      <c r="H428" s="485"/>
      <c r="I428" s="485"/>
      <c r="J428" s="485"/>
      <c r="K428" s="485"/>
      <c r="L428" s="485"/>
      <c r="M428" s="485"/>
      <c r="N428" s="759"/>
      <c r="O428" s="355"/>
    </row>
    <row r="429" spans="1:21" s="50" customFormat="1" ht="13" x14ac:dyDescent="0.3">
      <c r="B429" s="54" t="str">
        <f t="shared" ref="B429:B433" si="104">$B$427</f>
        <v>Yes</v>
      </c>
      <c r="C429" s="778"/>
      <c r="D429" s="485"/>
      <c r="E429" s="485"/>
      <c r="F429" s="485"/>
      <c r="G429" s="485"/>
      <c r="H429" s="1682" t="s">
        <v>457</v>
      </c>
      <c r="I429" s="1682"/>
      <c r="J429" s="1682"/>
      <c r="K429" s="1682" t="s">
        <v>458</v>
      </c>
      <c r="L429" s="1682"/>
      <c r="M429" s="1682"/>
      <c r="N429" s="759"/>
      <c r="O429" s="355"/>
    </row>
    <row r="430" spans="1:21" s="50" customFormat="1" ht="12.75" customHeight="1" x14ac:dyDescent="0.3">
      <c r="B430" s="54" t="str">
        <f t="shared" si="104"/>
        <v>Yes</v>
      </c>
      <c r="C430" s="778"/>
      <c r="D430" s="378"/>
      <c r="E430" s="378"/>
      <c r="H430" s="124">
        <f>FY</f>
        <v>2026</v>
      </c>
      <c r="I430" s="124">
        <f>FY</f>
        <v>2026</v>
      </c>
      <c r="J430" s="124">
        <f>FY-1</f>
        <v>2025</v>
      </c>
      <c r="K430" s="124">
        <f>FY</f>
        <v>2026</v>
      </c>
      <c r="L430" s="124">
        <f>FY</f>
        <v>2026</v>
      </c>
      <c r="M430" s="124">
        <f>FY-1</f>
        <v>2025</v>
      </c>
      <c r="N430" s="759"/>
    </row>
    <row r="431" spans="1:21" s="50" customFormat="1" ht="26" x14ac:dyDescent="0.3">
      <c r="B431" s="54" t="str">
        <f t="shared" si="104"/>
        <v>Yes</v>
      </c>
      <c r="C431" s="778"/>
      <c r="D431" s="378"/>
      <c r="E431" s="378"/>
      <c r="H431" s="124" t="str">
        <f>+'Group Inputs'!$C$7</f>
        <v>Actual</v>
      </c>
      <c r="I431" s="56" t="str">
        <f>+'Group Inputs'!$D$7</f>
        <v>Budget (Unaudited)</v>
      </c>
      <c r="J431" s="124" t="str">
        <f>+'Group Inputs'!$E$7</f>
        <v>Actual</v>
      </c>
      <c r="K431" s="124" t="str">
        <f>+'Group Inputs'!$C$7</f>
        <v>Actual</v>
      </c>
      <c r="L431" s="56" t="str">
        <f>+'Group Inputs'!$D$7</f>
        <v>Budget (Unaudited)</v>
      </c>
      <c r="M431" s="124" t="str">
        <f>+'Group Inputs'!$E$7</f>
        <v>Actual</v>
      </c>
      <c r="N431" s="759"/>
      <c r="O431" s="370"/>
      <c r="P431" s="30"/>
    </row>
    <row r="432" spans="1:21" s="50" customFormat="1" ht="15.75" customHeight="1" thickBot="1" x14ac:dyDescent="0.35">
      <c r="B432" s="54" t="str">
        <f t="shared" si="104"/>
        <v>Yes</v>
      </c>
      <c r="C432" s="778"/>
      <c r="D432" s="378"/>
      <c r="E432" s="378"/>
      <c r="H432" s="474" t="s">
        <v>294</v>
      </c>
      <c r="I432" s="474" t="s">
        <v>294</v>
      </c>
      <c r="J432" s="474" t="s">
        <v>294</v>
      </c>
      <c r="K432" s="474" t="s">
        <v>294</v>
      </c>
      <c r="L432" s="474" t="s">
        <v>294</v>
      </c>
      <c r="M432" s="474" t="s">
        <v>294</v>
      </c>
      <c r="N432" s="759"/>
      <c r="O432" s="5"/>
      <c r="P432" s="5"/>
      <c r="Q432" s="5"/>
      <c r="R432" s="5"/>
      <c r="S432" s="5"/>
      <c r="T432" s="5"/>
      <c r="U432" s="5"/>
    </row>
    <row r="433" spans="1:21" s="50" customFormat="1" ht="15.75" customHeight="1" x14ac:dyDescent="0.3">
      <c r="B433" s="54" t="str">
        <f t="shared" si="104"/>
        <v>Yes</v>
      </c>
      <c r="C433" s="778"/>
      <c r="D433" s="378"/>
      <c r="E433" s="378"/>
      <c r="H433" s="85"/>
      <c r="I433" s="85"/>
      <c r="J433" s="85"/>
      <c r="K433" s="85"/>
      <c r="L433" s="85"/>
      <c r="M433" s="85"/>
      <c r="N433" s="759"/>
      <c r="O433" s="5"/>
      <c r="P433" s="5"/>
      <c r="Q433" s="5"/>
      <c r="R433" s="5"/>
      <c r="S433" s="5"/>
      <c r="T433" s="5"/>
      <c r="U433" s="5"/>
    </row>
    <row r="434" spans="1:21" s="50" customFormat="1" ht="13" x14ac:dyDescent="0.25">
      <c r="B434" s="54" t="str">
        <f>'Statement of Financial Position'!$B$28</f>
        <v>Yes</v>
      </c>
      <c r="C434" s="778"/>
      <c r="D434" s="30" t="s">
        <v>266</v>
      </c>
      <c r="E434" s="30"/>
      <c r="H434" s="137">
        <f>-'Sch Parent Inputs'!C230</f>
        <v>0</v>
      </c>
      <c r="I434" s="137">
        <f>-'Sch Parent Inputs'!D230</f>
        <v>0</v>
      </c>
      <c r="J434" s="137">
        <f>-'Sch Parent Inputs'!E230</f>
        <v>0</v>
      </c>
      <c r="K434" s="137">
        <f>-'Group Inputs'!C233</f>
        <v>0</v>
      </c>
      <c r="L434" s="137">
        <f>-'Group Inputs'!D233</f>
        <v>0</v>
      </c>
      <c r="M434" s="137">
        <f>-'Group Inputs'!E233</f>
        <v>0</v>
      </c>
      <c r="N434" s="759"/>
      <c r="O434" s="5"/>
      <c r="P434" s="5"/>
      <c r="Q434" s="5"/>
      <c r="R434" s="5"/>
      <c r="S434" s="5"/>
      <c r="T434" s="5"/>
      <c r="U434" s="5"/>
    </row>
    <row r="435" spans="1:21" x14ac:dyDescent="0.25">
      <c r="B435" s="54" t="str">
        <f>'Statement of Financial Position'!$B$46</f>
        <v>Yes</v>
      </c>
      <c r="D435" s="30" t="s">
        <v>267</v>
      </c>
      <c r="H435" s="137">
        <f>-'Sch Parent Inputs'!C231</f>
        <v>0</v>
      </c>
      <c r="I435" s="137">
        <f>-'Sch Parent Inputs'!D231</f>
        <v>0</v>
      </c>
      <c r="J435" s="137">
        <f>-'Sch Parent Inputs'!E231</f>
        <v>0</v>
      </c>
      <c r="K435" s="137">
        <f>-'Group Inputs'!C234</f>
        <v>0</v>
      </c>
      <c r="L435" s="137">
        <f>-'Group Inputs'!D234</f>
        <v>0</v>
      </c>
      <c r="M435" s="137">
        <f>-'Group Inputs'!E234</f>
        <v>0</v>
      </c>
      <c r="O435" s="5"/>
      <c r="P435" s="5"/>
      <c r="Q435" s="5"/>
      <c r="R435" s="5"/>
      <c r="S435" s="5"/>
      <c r="T435" s="5"/>
      <c r="U435" s="5"/>
    </row>
    <row r="436" spans="1:21" x14ac:dyDescent="0.25">
      <c r="B436" s="54" t="str">
        <f t="shared" ref="B436:B438" si="105">$B$427</f>
        <v>Yes</v>
      </c>
      <c r="H436" s="137"/>
      <c r="I436" s="137"/>
      <c r="J436" s="137"/>
      <c r="K436" s="137"/>
      <c r="L436" s="137"/>
      <c r="M436" s="137"/>
      <c r="O436" s="5"/>
      <c r="P436" s="5"/>
      <c r="Q436" s="5"/>
      <c r="R436" s="5"/>
      <c r="S436" s="5"/>
      <c r="T436" s="5"/>
      <c r="U436" s="5"/>
    </row>
    <row r="437" spans="1:21" ht="13" thickBot="1" x14ac:dyDescent="0.3">
      <c r="B437" s="54" t="str">
        <f t="shared" si="105"/>
        <v>Yes</v>
      </c>
      <c r="E437" s="54"/>
      <c r="H437" s="177">
        <f t="shared" ref="H437:M437" si="106">SUM(H434:H436)</f>
        <v>0</v>
      </c>
      <c r="I437" s="177">
        <f t="shared" si="106"/>
        <v>0</v>
      </c>
      <c r="J437" s="177">
        <f t="shared" si="106"/>
        <v>0</v>
      </c>
      <c r="K437" s="177">
        <f t="shared" si="106"/>
        <v>0</v>
      </c>
      <c r="L437" s="177">
        <f t="shared" si="106"/>
        <v>0</v>
      </c>
      <c r="M437" s="177">
        <f t="shared" si="106"/>
        <v>0</v>
      </c>
    </row>
    <row r="438" spans="1:21" ht="13" thickTop="1" x14ac:dyDescent="0.25">
      <c r="B438" s="54" t="str">
        <f t="shared" si="105"/>
        <v>Yes</v>
      </c>
      <c r="E438" s="54"/>
      <c r="H438" s="91"/>
      <c r="I438" s="91"/>
      <c r="J438" s="91"/>
      <c r="K438" s="91"/>
      <c r="L438" s="91"/>
      <c r="M438" s="91"/>
    </row>
    <row r="439" spans="1:21" ht="12.75" customHeight="1" x14ac:dyDescent="0.25">
      <c r="B439" s="888" t="s">
        <v>626</v>
      </c>
      <c r="C439" s="54" t="s">
        <v>811</v>
      </c>
      <c r="D439" s="1536" t="s">
        <v>892</v>
      </c>
      <c r="E439" s="1536"/>
      <c r="F439" s="1536"/>
      <c r="G439" s="1536"/>
      <c r="H439" s="1536"/>
      <c r="I439" s="1536"/>
      <c r="J439" s="1536"/>
      <c r="K439" s="1536"/>
      <c r="L439" s="1536"/>
      <c r="M439" s="1536"/>
    </row>
    <row r="440" spans="1:21" x14ac:dyDescent="0.25">
      <c r="B440" s="826" t="str">
        <f>$B$439</f>
        <v>No</v>
      </c>
      <c r="C440" s="778" t="s">
        <v>811</v>
      </c>
      <c r="D440" s="1536"/>
      <c r="E440" s="1536"/>
      <c r="F440" s="1536"/>
      <c r="G440" s="1536"/>
      <c r="H440" s="1536"/>
      <c r="I440" s="1536"/>
      <c r="J440" s="1536"/>
      <c r="K440" s="1536"/>
      <c r="L440" s="1536"/>
      <c r="M440" s="1536"/>
    </row>
    <row r="441" spans="1:21" x14ac:dyDescent="0.25">
      <c r="B441" s="826" t="str">
        <f>$B$439</f>
        <v>No</v>
      </c>
      <c r="C441" s="778" t="s">
        <v>811</v>
      </c>
      <c r="F441" s="46"/>
      <c r="G441" s="46"/>
      <c r="H441" s="46"/>
    </row>
    <row r="442" spans="1:21" x14ac:dyDescent="0.25">
      <c r="B442" s="54" t="str">
        <f t="shared" ref="B442" si="107">$B$427</f>
        <v>Yes</v>
      </c>
      <c r="F442" s="46"/>
      <c r="G442" s="46"/>
      <c r="H442" s="46"/>
    </row>
    <row r="443" spans="1:21" ht="13" x14ac:dyDescent="0.3">
      <c r="A443" s="54" t="s">
        <v>893</v>
      </c>
      <c r="B443" s="54" t="str">
        <f>'Statement of Financial Position'!$B$29</f>
        <v>Yes</v>
      </c>
      <c r="C443" s="778"/>
      <c r="D443" s="1775" t="str">
        <f>N443&amp;". Funds Held for Capital Works Projects"</f>
        <v>14. Funds Held for Capital Works Projects</v>
      </c>
      <c r="E443" s="1775"/>
      <c r="F443" s="1775"/>
      <c r="G443" s="1775"/>
      <c r="H443" s="1775"/>
      <c r="I443" s="1775"/>
      <c r="J443" s="1775"/>
      <c r="K443" s="662"/>
      <c r="L443" s="662"/>
      <c r="M443" s="662"/>
      <c r="N443" s="760">
        <f>IF($B443="Yes",$N427+1,$N427)</f>
        <v>14</v>
      </c>
      <c r="O443" s="357" t="str">
        <f>'Guidance - Specific Disclosures'!A127</f>
        <v>[S42]</v>
      </c>
      <c r="P443" s="59"/>
      <c r="Q443" s="59"/>
      <c r="R443" s="59"/>
      <c r="S443" s="59"/>
      <c r="T443" s="59"/>
      <c r="U443" s="59"/>
    </row>
    <row r="444" spans="1:21" x14ac:dyDescent="0.25">
      <c r="B444" s="54" t="str">
        <f t="shared" ref="B444:B504" si="108">$B$443</f>
        <v>Yes</v>
      </c>
      <c r="D444" s="62"/>
      <c r="E444" s="34"/>
      <c r="F444" s="53"/>
      <c r="G444" s="53"/>
      <c r="H444" s="53"/>
    </row>
    <row r="445" spans="1:21" ht="43.4" customHeight="1" x14ac:dyDescent="0.25">
      <c r="B445" s="54" t="str">
        <f t="shared" si="108"/>
        <v>Yes</v>
      </c>
      <c r="D445" s="1536" t="s">
        <v>894</v>
      </c>
      <c r="E445" s="1536"/>
      <c r="F445" s="1536"/>
      <c r="G445" s="1536"/>
      <c r="H445" s="1536"/>
      <c r="I445" s="1536"/>
      <c r="J445" s="1536"/>
      <c r="K445" s="1521"/>
      <c r="L445" s="1521"/>
      <c r="M445" s="1521"/>
    </row>
    <row r="446" spans="1:21" ht="25.5" customHeight="1" x14ac:dyDescent="0.3">
      <c r="B446" s="54" t="str">
        <f t="shared" si="108"/>
        <v>Yes</v>
      </c>
      <c r="D446" s="97"/>
      <c r="F446" s="97"/>
      <c r="G446" s="97"/>
      <c r="H446" s="97"/>
      <c r="I446" s="97"/>
      <c r="O446" s="59"/>
      <c r="P446" s="59"/>
      <c r="Q446" s="59"/>
      <c r="R446" s="59"/>
      <c r="S446" s="59"/>
      <c r="T446" s="59"/>
      <c r="U446" s="59"/>
    </row>
    <row r="447" spans="1:21" ht="12.75" customHeight="1" x14ac:dyDescent="0.25">
      <c r="B447" s="54" t="str">
        <f t="shared" si="108"/>
        <v>Yes</v>
      </c>
      <c r="D447" s="62"/>
      <c r="F447" s="34"/>
      <c r="G447" s="53"/>
      <c r="H447" s="53"/>
      <c r="I447" s="53"/>
      <c r="J447" s="34"/>
      <c r="K447" s="34"/>
      <c r="L447" s="34"/>
      <c r="M447" s="34"/>
      <c r="O447" s="528" t="str">
        <f>'Guidance - General'!B34</f>
        <v>Board Contributions</v>
      </c>
    </row>
    <row r="448" spans="1:21" ht="12.75" customHeight="1" x14ac:dyDescent="0.3">
      <c r="B448" s="54" t="str">
        <f t="shared" si="108"/>
        <v>Yes</v>
      </c>
      <c r="D448" s="50" t="s">
        <v>871</v>
      </c>
      <c r="E448" s="124"/>
      <c r="H448" s="135"/>
      <c r="I448" s="808"/>
      <c r="N448" s="775"/>
      <c r="P448" s="59"/>
      <c r="Q448" s="59"/>
      <c r="R448" s="59"/>
      <c r="S448" s="59"/>
      <c r="T448" s="59"/>
      <c r="U448" s="59"/>
    </row>
    <row r="449" spans="2:21" ht="13" x14ac:dyDescent="0.3">
      <c r="B449" s="54" t="str">
        <f t="shared" si="108"/>
        <v>Yes</v>
      </c>
      <c r="D449" s="169"/>
      <c r="E449" s="124"/>
      <c r="F449" s="135"/>
      <c r="G449" s="135"/>
      <c r="H449" s="135"/>
      <c r="I449" s="808"/>
      <c r="J449" s="135"/>
      <c r="K449" s="135"/>
      <c r="L449" s="135"/>
      <c r="M449" s="135"/>
      <c r="N449" s="775"/>
      <c r="P449" s="59"/>
      <c r="Q449" s="59"/>
      <c r="R449" s="59"/>
      <c r="S449" s="59"/>
      <c r="T449" s="59"/>
      <c r="U449" s="59"/>
    </row>
    <row r="450" spans="2:21" ht="13" customHeight="1" x14ac:dyDescent="0.3">
      <c r="B450" s="54" t="str">
        <f t="shared" si="108"/>
        <v>Yes</v>
      </c>
      <c r="D450" s="169"/>
      <c r="F450" s="30"/>
      <c r="G450" s="30"/>
      <c r="H450" s="124"/>
      <c r="I450" s="1348" t="s">
        <v>895</v>
      </c>
      <c r="J450" s="1348" t="s">
        <v>896</v>
      </c>
      <c r="K450" s="1348"/>
      <c r="L450" s="1348" t="s">
        <v>897</v>
      </c>
      <c r="M450" s="1348" t="s">
        <v>898</v>
      </c>
      <c r="N450" s="775"/>
      <c r="P450" s="59"/>
      <c r="Q450" s="59"/>
      <c r="R450" s="59"/>
      <c r="S450" s="59"/>
      <c r="T450" s="59"/>
      <c r="U450" s="59"/>
    </row>
    <row r="451" spans="2:21" ht="26.15" customHeight="1" x14ac:dyDescent="0.3">
      <c r="B451" s="54" t="str">
        <f t="shared" si="108"/>
        <v>Yes</v>
      </c>
      <c r="D451" s="169"/>
      <c r="F451" s="30"/>
      <c r="G451" s="30"/>
      <c r="H451" s="124">
        <f>FY</f>
        <v>2026</v>
      </c>
      <c r="I451" s="1348" t="s">
        <v>899</v>
      </c>
      <c r="J451" s="1348" t="s">
        <v>900</v>
      </c>
      <c r="K451" s="1348" t="s">
        <v>901</v>
      </c>
      <c r="L451" s="1348" t="s">
        <v>902</v>
      </c>
      <c r="M451" s="1348" t="s">
        <v>899</v>
      </c>
      <c r="N451" s="775"/>
    </row>
    <row r="452" spans="2:21" ht="13" customHeight="1" x14ac:dyDescent="0.3">
      <c r="B452" s="54" t="str">
        <f t="shared" si="108"/>
        <v>Yes</v>
      </c>
      <c r="D452" s="169"/>
      <c r="F452" s="30"/>
      <c r="G452" s="30"/>
      <c r="H452" s="39"/>
      <c r="I452" s="805" t="s">
        <v>294</v>
      </c>
      <c r="J452" s="805" t="s">
        <v>294</v>
      </c>
      <c r="K452" s="805" t="s">
        <v>294</v>
      </c>
      <c r="L452" s="805" t="s">
        <v>294</v>
      </c>
      <c r="M452" s="805" t="s">
        <v>294</v>
      </c>
      <c r="N452" s="776"/>
      <c r="P452" s="1340" t="s">
        <v>420</v>
      </c>
    </row>
    <row r="453" spans="2:21" ht="13" x14ac:dyDescent="0.3">
      <c r="B453" s="54" t="str">
        <f t="shared" si="108"/>
        <v>Yes</v>
      </c>
      <c r="D453" s="62" t="s">
        <v>903</v>
      </c>
      <c r="F453" s="30"/>
      <c r="G453" s="30"/>
      <c r="H453" s="143"/>
      <c r="I453" s="41">
        <f>M482</f>
        <v>0</v>
      </c>
      <c r="J453" s="891"/>
      <c r="K453" s="891"/>
      <c r="L453" s="891"/>
      <c r="M453" s="144">
        <f t="shared" ref="M453:M468" si="109">SUM(I453:L453)</f>
        <v>0</v>
      </c>
      <c r="N453" s="761"/>
    </row>
    <row r="454" spans="2:21" ht="12.75" customHeight="1" x14ac:dyDescent="0.3">
      <c r="B454" s="54" t="str">
        <f t="shared" si="108"/>
        <v>Yes</v>
      </c>
      <c r="D454" s="62" t="s">
        <v>904</v>
      </c>
      <c r="F454" s="30"/>
      <c r="G454" s="30"/>
      <c r="H454" s="143"/>
      <c r="I454" s="41">
        <f t="shared" ref="I454:I468" si="110">M483</f>
        <v>0</v>
      </c>
      <c r="J454" s="891"/>
      <c r="K454" s="891"/>
      <c r="L454" s="891"/>
      <c r="M454" s="144">
        <f t="shared" si="109"/>
        <v>0</v>
      </c>
      <c r="N454" s="761"/>
    </row>
    <row r="455" spans="2:21" s="54" customFormat="1" ht="12.75" customHeight="1" x14ac:dyDescent="0.3">
      <c r="B455" s="54" t="str">
        <f t="shared" si="108"/>
        <v>Yes</v>
      </c>
      <c r="C455" s="778"/>
      <c r="D455" s="62" t="s">
        <v>905</v>
      </c>
      <c r="H455" s="143"/>
      <c r="I455" s="41">
        <f t="shared" si="110"/>
        <v>0</v>
      </c>
      <c r="J455" s="891"/>
      <c r="K455" s="891"/>
      <c r="L455" s="891"/>
      <c r="M455" s="144">
        <f t="shared" si="109"/>
        <v>0</v>
      </c>
      <c r="N455" s="761"/>
      <c r="O455" s="379"/>
    </row>
    <row r="456" spans="2:21" s="54" customFormat="1" ht="12.75" customHeight="1" x14ac:dyDescent="0.3">
      <c r="B456" s="54" t="str">
        <f t="shared" si="108"/>
        <v>Yes</v>
      </c>
      <c r="C456" s="778"/>
      <c r="D456" s="62" t="s">
        <v>906</v>
      </c>
      <c r="H456" s="143"/>
      <c r="I456" s="41">
        <f t="shared" si="110"/>
        <v>0</v>
      </c>
      <c r="J456" s="891"/>
      <c r="K456" s="891"/>
      <c r="L456" s="891"/>
      <c r="M456" s="144">
        <f t="shared" si="109"/>
        <v>0</v>
      </c>
      <c r="N456" s="761"/>
      <c r="O456" s="379"/>
      <c r="P456" s="1342" t="s">
        <v>907</v>
      </c>
      <c r="Q456" s="1343"/>
    </row>
    <row r="457" spans="2:21" s="54" customFormat="1" ht="12.75" hidden="1" customHeight="1" x14ac:dyDescent="0.3">
      <c r="B457" s="1341" t="s">
        <v>626</v>
      </c>
      <c r="C457" s="7" t="s">
        <v>811</v>
      </c>
      <c r="D457" s="1341" t="s">
        <v>908</v>
      </c>
      <c r="H457" s="143"/>
      <c r="I457" s="41">
        <f t="shared" si="110"/>
        <v>0</v>
      </c>
      <c r="J457" s="891">
        <v>0</v>
      </c>
      <c r="K457" s="891">
        <v>0</v>
      </c>
      <c r="L457" s="891">
        <v>0</v>
      </c>
      <c r="M457" s="144">
        <f t="shared" si="109"/>
        <v>0</v>
      </c>
      <c r="N457" s="761"/>
      <c r="O457" s="379"/>
    </row>
    <row r="458" spans="2:21" s="54" customFormat="1" ht="12.75" hidden="1" customHeight="1" x14ac:dyDescent="0.3">
      <c r="B458" s="1341" t="s">
        <v>626</v>
      </c>
      <c r="C458" s="7" t="s">
        <v>811</v>
      </c>
      <c r="D458" s="1341" t="s">
        <v>908</v>
      </c>
      <c r="H458" s="143"/>
      <c r="I458" s="41">
        <f t="shared" si="110"/>
        <v>0</v>
      </c>
      <c r="J458" s="891">
        <v>0</v>
      </c>
      <c r="K458" s="891">
        <v>0</v>
      </c>
      <c r="L458" s="891">
        <v>0</v>
      </c>
      <c r="M458" s="144">
        <f t="shared" si="109"/>
        <v>0</v>
      </c>
      <c r="N458" s="761"/>
      <c r="O458" s="379"/>
    </row>
    <row r="459" spans="2:21" s="54" customFormat="1" ht="12.75" hidden="1" customHeight="1" x14ac:dyDescent="0.3">
      <c r="B459" s="1341" t="s">
        <v>626</v>
      </c>
      <c r="C459" s="7" t="s">
        <v>811</v>
      </c>
      <c r="D459" s="1341" t="s">
        <v>908</v>
      </c>
      <c r="H459" s="143"/>
      <c r="I459" s="41">
        <f t="shared" si="110"/>
        <v>0</v>
      </c>
      <c r="J459" s="891">
        <v>0</v>
      </c>
      <c r="K459" s="891">
        <v>0</v>
      </c>
      <c r="L459" s="891">
        <v>0</v>
      </c>
      <c r="M459" s="144">
        <f t="shared" si="109"/>
        <v>0</v>
      </c>
      <c r="N459" s="761"/>
      <c r="O459" s="379"/>
    </row>
    <row r="460" spans="2:21" s="54" customFormat="1" ht="12.75" hidden="1" customHeight="1" x14ac:dyDescent="0.3">
      <c r="B460" s="1341" t="s">
        <v>626</v>
      </c>
      <c r="C460" s="7" t="s">
        <v>811</v>
      </c>
      <c r="D460" s="1341" t="s">
        <v>908</v>
      </c>
      <c r="H460" s="143"/>
      <c r="I460" s="41">
        <f t="shared" si="110"/>
        <v>0</v>
      </c>
      <c r="J460" s="891">
        <v>0</v>
      </c>
      <c r="K460" s="891">
        <v>0</v>
      </c>
      <c r="L460" s="891">
        <v>0</v>
      </c>
      <c r="M460" s="144">
        <f t="shared" si="109"/>
        <v>0</v>
      </c>
      <c r="N460" s="761"/>
      <c r="O460" s="379"/>
    </row>
    <row r="461" spans="2:21" s="54" customFormat="1" ht="12.75" hidden="1" customHeight="1" x14ac:dyDescent="0.3">
      <c r="B461" s="1341" t="s">
        <v>626</v>
      </c>
      <c r="C461" s="7" t="s">
        <v>811</v>
      </c>
      <c r="D461" s="1341" t="s">
        <v>908</v>
      </c>
      <c r="H461" s="143"/>
      <c r="I461" s="41">
        <f t="shared" si="110"/>
        <v>0</v>
      </c>
      <c r="J461" s="891">
        <v>0</v>
      </c>
      <c r="K461" s="891">
        <v>0</v>
      </c>
      <c r="L461" s="891">
        <v>0</v>
      </c>
      <c r="M461" s="144">
        <f t="shared" si="109"/>
        <v>0</v>
      </c>
      <c r="N461" s="761"/>
      <c r="O461" s="379"/>
    </row>
    <row r="462" spans="2:21" s="54" customFormat="1" ht="12.75" hidden="1" customHeight="1" x14ac:dyDescent="0.3">
      <c r="B462" s="1341" t="s">
        <v>626</v>
      </c>
      <c r="C462" s="7" t="s">
        <v>811</v>
      </c>
      <c r="D462" s="1341" t="s">
        <v>908</v>
      </c>
      <c r="H462" s="143"/>
      <c r="I462" s="41">
        <f t="shared" si="110"/>
        <v>0</v>
      </c>
      <c r="J462" s="891">
        <v>0</v>
      </c>
      <c r="K462" s="891">
        <v>0</v>
      </c>
      <c r="L462" s="891">
        <v>0</v>
      </c>
      <c r="M462" s="144">
        <f t="shared" si="109"/>
        <v>0</v>
      </c>
      <c r="N462" s="761"/>
      <c r="O462" s="379"/>
    </row>
    <row r="463" spans="2:21" s="54" customFormat="1" ht="12.75" hidden="1" customHeight="1" x14ac:dyDescent="0.3">
      <c r="B463" s="1341" t="s">
        <v>626</v>
      </c>
      <c r="C463" s="7" t="s">
        <v>811</v>
      </c>
      <c r="D463" s="1341" t="s">
        <v>908</v>
      </c>
      <c r="H463" s="143"/>
      <c r="I463" s="41">
        <f t="shared" si="110"/>
        <v>0</v>
      </c>
      <c r="J463" s="891">
        <v>0</v>
      </c>
      <c r="K463" s="891">
        <v>0</v>
      </c>
      <c r="L463" s="891">
        <v>0</v>
      </c>
      <c r="M463" s="144">
        <f t="shared" si="109"/>
        <v>0</v>
      </c>
      <c r="N463" s="761"/>
      <c r="O463" s="379"/>
    </row>
    <row r="464" spans="2:21" s="54" customFormat="1" ht="12.75" hidden="1" customHeight="1" x14ac:dyDescent="0.3">
      <c r="B464" s="1341" t="s">
        <v>626</v>
      </c>
      <c r="C464" s="7" t="s">
        <v>811</v>
      </c>
      <c r="D464" s="1341" t="s">
        <v>908</v>
      </c>
      <c r="H464" s="143"/>
      <c r="I464" s="41">
        <f t="shared" si="110"/>
        <v>0</v>
      </c>
      <c r="J464" s="891">
        <v>0</v>
      </c>
      <c r="K464" s="891">
        <v>0</v>
      </c>
      <c r="L464" s="891">
        <v>0</v>
      </c>
      <c r="M464" s="144">
        <f t="shared" si="109"/>
        <v>0</v>
      </c>
      <c r="N464" s="761"/>
      <c r="O464" s="379"/>
    </row>
    <row r="465" spans="2:21" s="54" customFormat="1" ht="12.75" hidden="1" customHeight="1" x14ac:dyDescent="0.3">
      <c r="B465" s="1341" t="s">
        <v>626</v>
      </c>
      <c r="C465" s="7" t="s">
        <v>811</v>
      </c>
      <c r="D465" s="1341" t="s">
        <v>908</v>
      </c>
      <c r="H465" s="143"/>
      <c r="I465" s="41">
        <f t="shared" si="110"/>
        <v>0</v>
      </c>
      <c r="J465" s="891">
        <v>0</v>
      </c>
      <c r="K465" s="891">
        <v>0</v>
      </c>
      <c r="L465" s="891">
        <v>0</v>
      </c>
      <c r="M465" s="144">
        <f t="shared" si="109"/>
        <v>0</v>
      </c>
      <c r="N465" s="761"/>
      <c r="O465" s="379"/>
    </row>
    <row r="466" spans="2:21" s="54" customFormat="1" ht="12.75" hidden="1" customHeight="1" x14ac:dyDescent="0.3">
      <c r="B466" s="1341" t="s">
        <v>626</v>
      </c>
      <c r="C466" s="7" t="s">
        <v>811</v>
      </c>
      <c r="D466" s="1341" t="s">
        <v>908</v>
      </c>
      <c r="H466" s="143"/>
      <c r="I466" s="41">
        <f t="shared" si="110"/>
        <v>0</v>
      </c>
      <c r="J466" s="891">
        <v>0</v>
      </c>
      <c r="K466" s="891">
        <v>0</v>
      </c>
      <c r="L466" s="891">
        <v>0</v>
      </c>
      <c r="M466" s="144">
        <f t="shared" si="109"/>
        <v>0</v>
      </c>
      <c r="N466" s="761"/>
      <c r="O466" s="379"/>
    </row>
    <row r="467" spans="2:21" s="54" customFormat="1" ht="12.75" hidden="1" customHeight="1" x14ac:dyDescent="0.3">
      <c r="B467" s="1341" t="s">
        <v>626</v>
      </c>
      <c r="C467" s="7" t="s">
        <v>811</v>
      </c>
      <c r="D467" s="1341" t="s">
        <v>908</v>
      </c>
      <c r="H467" s="143"/>
      <c r="I467" s="41">
        <f t="shared" si="110"/>
        <v>0</v>
      </c>
      <c r="J467" s="891">
        <v>0</v>
      </c>
      <c r="K467" s="891">
        <v>0</v>
      </c>
      <c r="L467" s="891">
        <v>0</v>
      </c>
      <c r="M467" s="144">
        <f t="shared" si="109"/>
        <v>0</v>
      </c>
      <c r="N467" s="761"/>
      <c r="O467" s="379"/>
    </row>
    <row r="468" spans="2:21" s="54" customFormat="1" ht="12.75" hidden="1" customHeight="1" x14ac:dyDescent="0.3">
      <c r="B468" s="1341" t="s">
        <v>626</v>
      </c>
      <c r="C468" s="7" t="s">
        <v>811</v>
      </c>
      <c r="D468" s="1341" t="s">
        <v>908</v>
      </c>
      <c r="H468" s="143"/>
      <c r="I468" s="41">
        <f t="shared" si="110"/>
        <v>0</v>
      </c>
      <c r="J468" s="891">
        <v>0</v>
      </c>
      <c r="K468" s="891">
        <v>0</v>
      </c>
      <c r="L468" s="891">
        <v>0</v>
      </c>
      <c r="M468" s="144">
        <f t="shared" si="109"/>
        <v>0</v>
      </c>
      <c r="N468" s="761"/>
      <c r="O468" s="379"/>
    </row>
    <row r="469" spans="2:21" s="54" customFormat="1" ht="12.75" customHeight="1" x14ac:dyDescent="0.3">
      <c r="B469" s="54" t="str">
        <f t="shared" si="108"/>
        <v>Yes</v>
      </c>
      <c r="C469" s="778"/>
      <c r="D469" s="62"/>
      <c r="H469" s="143"/>
      <c r="I469" s="41"/>
      <c r="J469" s="17"/>
      <c r="K469" s="17"/>
      <c r="L469" s="17"/>
      <c r="M469" s="144"/>
      <c r="N469" s="761"/>
      <c r="O469" s="379"/>
    </row>
    <row r="470" spans="2:21" ht="12.75" customHeight="1" thickBot="1" x14ac:dyDescent="0.3">
      <c r="B470" s="54" t="str">
        <f t="shared" si="108"/>
        <v>Yes</v>
      </c>
      <c r="D470" s="62" t="s">
        <v>909</v>
      </c>
      <c r="F470" s="30"/>
      <c r="G470" s="30"/>
      <c r="H470" s="144"/>
      <c r="I470" s="145">
        <f>SUM(I453:I469)</f>
        <v>0</v>
      </c>
      <c r="J470" s="145">
        <f>SUM(J453:J469)</f>
        <v>0</v>
      </c>
      <c r="K470" s="145">
        <f>SUM(K453:K469)</f>
        <v>0</v>
      </c>
      <c r="L470" s="145">
        <f>SUM(L453:L469)</f>
        <v>0</v>
      </c>
      <c r="M470" s="145">
        <f>SUM(M453:M469)</f>
        <v>0</v>
      </c>
      <c r="N470" s="768"/>
      <c r="O470" s="1254" t="s">
        <v>811</v>
      </c>
      <c r="P470" s="1253">
        <f>M470+SUM('Group Inputs'!C238:C247)</f>
        <v>0</v>
      </c>
    </row>
    <row r="471" spans="2:21" ht="12.75" customHeight="1" thickTop="1" x14ac:dyDescent="0.25">
      <c r="B471" s="54" t="str">
        <f t="shared" si="108"/>
        <v>Yes</v>
      </c>
      <c r="D471" s="62"/>
      <c r="F471" s="30"/>
      <c r="G471" s="30"/>
      <c r="H471" s="30"/>
      <c r="I471" s="34"/>
      <c r="J471" s="47"/>
      <c r="K471" s="47"/>
      <c r="L471" s="47"/>
      <c r="M471" s="41"/>
      <c r="N471" s="768"/>
      <c r="O471" s="5"/>
      <c r="P471" s="1612" t="s">
        <v>910</v>
      </c>
      <c r="Q471" s="1613"/>
      <c r="R471" s="1613"/>
      <c r="S471" s="1614"/>
      <c r="T471" s="5"/>
      <c r="U471" s="5"/>
    </row>
    <row r="472" spans="2:21" ht="12.75" customHeight="1" x14ac:dyDescent="0.25">
      <c r="B472" s="54" t="str">
        <f t="shared" si="108"/>
        <v>Yes</v>
      </c>
      <c r="D472" s="968" t="s">
        <v>911</v>
      </c>
      <c r="F472" s="30"/>
      <c r="G472" s="30"/>
      <c r="H472" s="30"/>
      <c r="I472" s="34"/>
      <c r="J472" s="47"/>
      <c r="K472" s="47"/>
      <c r="L472" s="47"/>
      <c r="M472" s="45"/>
      <c r="N472" s="768"/>
      <c r="O472" s="5"/>
      <c r="P472" s="1615"/>
      <c r="Q472" s="1616"/>
      <c r="R472" s="1616"/>
      <c r="S472" s="1617"/>
      <c r="T472" s="5"/>
      <c r="U472" s="5"/>
    </row>
    <row r="473" spans="2:21" ht="12.75" customHeight="1" x14ac:dyDescent="0.25">
      <c r="B473" s="54" t="str">
        <f t="shared" si="108"/>
        <v>Yes</v>
      </c>
      <c r="D473" s="62" t="s">
        <v>912</v>
      </c>
      <c r="F473" s="30"/>
      <c r="G473" s="30"/>
      <c r="H473" s="30"/>
      <c r="I473" s="34"/>
      <c r="J473" s="47"/>
      <c r="K473" s="47"/>
      <c r="L473" s="47"/>
      <c r="M473" s="45">
        <f>SUMIF(M453:M468,"&gt;0")</f>
        <v>0</v>
      </c>
      <c r="N473" s="768"/>
      <c r="O473" s="5"/>
      <c r="P473" s="1615"/>
      <c r="Q473" s="1616"/>
      <c r="R473" s="1616"/>
      <c r="S473" s="1617"/>
      <c r="T473" s="5"/>
      <c r="U473" s="5"/>
    </row>
    <row r="474" spans="2:21" ht="12.75" customHeight="1" x14ac:dyDescent="0.25">
      <c r="B474" s="54" t="str">
        <f t="shared" si="108"/>
        <v>Yes</v>
      </c>
      <c r="D474" s="62" t="s">
        <v>913</v>
      </c>
      <c r="F474" s="30"/>
      <c r="G474" s="30"/>
      <c r="H474" s="30"/>
      <c r="I474" s="34"/>
      <c r="J474" s="47"/>
      <c r="K474" s="47"/>
      <c r="L474" s="47"/>
      <c r="M474" s="137">
        <f>SUMIF(M453:M468,"&lt;0")</f>
        <v>0</v>
      </c>
      <c r="N474" s="768"/>
      <c r="O474" s="5"/>
      <c r="P474" s="1615"/>
      <c r="Q474" s="1616"/>
      <c r="R474" s="1616"/>
      <c r="S474" s="1617"/>
      <c r="T474" s="5"/>
      <c r="U474" s="5"/>
    </row>
    <row r="475" spans="2:21" ht="12.75" customHeight="1" x14ac:dyDescent="0.3">
      <c r="B475" s="54" t="str">
        <f t="shared" si="108"/>
        <v>Yes</v>
      </c>
      <c r="D475" s="62"/>
      <c r="F475" s="34"/>
      <c r="G475" s="47"/>
      <c r="H475" s="47"/>
      <c r="I475" s="808"/>
      <c r="J475" s="47"/>
      <c r="K475" s="47"/>
      <c r="L475" s="47"/>
      <c r="M475" s="47"/>
      <c r="N475" s="773"/>
      <c r="P475" s="1618"/>
      <c r="Q475" s="1619"/>
      <c r="R475" s="1619"/>
      <c r="S475" s="1620"/>
      <c r="T475" s="100"/>
      <c r="U475" s="100"/>
    </row>
    <row r="476" spans="2:21" ht="29.15" customHeight="1" x14ac:dyDescent="0.25">
      <c r="B476" s="730" t="s">
        <v>288</v>
      </c>
      <c r="C476" s="7" t="s">
        <v>811</v>
      </c>
      <c r="D476" s="1677" t="s">
        <v>914</v>
      </c>
      <c r="E476" s="1677"/>
      <c r="F476" s="1677"/>
      <c r="G476" s="1677"/>
      <c r="H476" s="1677"/>
      <c r="I476" s="1677"/>
      <c r="J476" s="1677"/>
      <c r="K476" s="1130"/>
      <c r="L476" s="1130"/>
      <c r="M476" s="1130"/>
      <c r="N476" s="773"/>
      <c r="T476" s="100"/>
      <c r="U476" s="100"/>
    </row>
    <row r="477" spans="2:21" ht="30.65" customHeight="1" x14ac:dyDescent="0.25">
      <c r="B477" s="730" t="s">
        <v>288</v>
      </c>
      <c r="C477" s="7" t="s">
        <v>811</v>
      </c>
      <c r="D477" s="1677" t="s">
        <v>915</v>
      </c>
      <c r="E477" s="1677"/>
      <c r="F477" s="1677"/>
      <c r="G477" s="1677"/>
      <c r="H477" s="1677"/>
      <c r="I477" s="1677"/>
      <c r="J477" s="1677"/>
      <c r="K477" s="1130"/>
      <c r="L477" s="1130"/>
      <c r="M477" s="1130"/>
      <c r="N477" s="773"/>
      <c r="P477" s="1678" t="s">
        <v>916</v>
      </c>
      <c r="Q477" s="1679"/>
      <c r="R477" s="1679"/>
      <c r="S477" s="1680"/>
      <c r="T477" s="100"/>
      <c r="U477" s="100"/>
    </row>
    <row r="478" spans="2:21" ht="12.75" customHeight="1" x14ac:dyDescent="0.25">
      <c r="B478" s="730" t="str">
        <f>B$324</f>
        <v>Yes</v>
      </c>
      <c r="C478" s="7"/>
      <c r="D478" s="1130"/>
      <c r="E478" s="1130"/>
      <c r="F478" s="1130"/>
      <c r="G478" s="1130"/>
      <c r="H478" s="1130"/>
      <c r="I478" s="1348" t="s">
        <v>895</v>
      </c>
      <c r="J478" s="1348" t="s">
        <v>896</v>
      </c>
      <c r="K478" s="1348"/>
      <c r="L478" s="1348" t="s">
        <v>897</v>
      </c>
      <c r="M478" s="1348" t="s">
        <v>898</v>
      </c>
      <c r="N478" s="773"/>
      <c r="P478" s="100"/>
      <c r="Q478" s="100"/>
      <c r="R478" s="100"/>
      <c r="S478" s="100"/>
      <c r="T478" s="100"/>
      <c r="U478" s="100"/>
    </row>
    <row r="479" spans="2:21" ht="13" customHeight="1" x14ac:dyDescent="0.3">
      <c r="B479" s="54" t="str">
        <f t="shared" si="108"/>
        <v>Yes</v>
      </c>
      <c r="D479" s="169"/>
      <c r="F479" s="30"/>
      <c r="G479" s="30"/>
      <c r="H479" s="124"/>
      <c r="I479" s="1348" t="s">
        <v>899</v>
      </c>
      <c r="J479" s="1348" t="s">
        <v>900</v>
      </c>
      <c r="K479" s="1348" t="s">
        <v>901</v>
      </c>
      <c r="L479" s="1691" t="s">
        <v>902</v>
      </c>
      <c r="M479" s="1348" t="s">
        <v>899</v>
      </c>
      <c r="N479" s="777"/>
      <c r="P479" s="100"/>
      <c r="Q479" s="100"/>
      <c r="R479" s="100"/>
      <c r="S479" s="100"/>
      <c r="T479" s="100"/>
      <c r="U479" s="100"/>
    </row>
    <row r="480" spans="2:21" ht="13" customHeight="1" x14ac:dyDescent="0.3">
      <c r="B480" s="54" t="str">
        <f t="shared" si="108"/>
        <v>Yes</v>
      </c>
      <c r="D480" s="169"/>
      <c r="F480" s="30"/>
      <c r="G480" s="30"/>
      <c r="H480" s="124">
        <f>FY-1</f>
        <v>2025</v>
      </c>
      <c r="I480" s="1349"/>
      <c r="J480" s="1349"/>
      <c r="K480" s="1349"/>
      <c r="L480" s="1691"/>
      <c r="M480" s="1349"/>
      <c r="N480" s="777"/>
      <c r="P480" s="162"/>
      <c r="Q480" s="162"/>
      <c r="R480" s="162"/>
      <c r="S480" s="162"/>
      <c r="T480" s="162"/>
      <c r="U480" s="162"/>
    </row>
    <row r="481" spans="2:21" ht="13" customHeight="1" x14ac:dyDescent="0.3">
      <c r="B481" s="54" t="str">
        <f t="shared" si="108"/>
        <v>Yes</v>
      </c>
      <c r="D481" s="169"/>
      <c r="F481" s="30"/>
      <c r="G481" s="30"/>
      <c r="H481" s="39"/>
      <c r="I481" s="805" t="s">
        <v>294</v>
      </c>
      <c r="J481" s="805" t="s">
        <v>294</v>
      </c>
      <c r="K481" s="805" t="s">
        <v>294</v>
      </c>
      <c r="L481" s="805" t="s">
        <v>294</v>
      </c>
      <c r="M481" s="805" t="s">
        <v>294</v>
      </c>
      <c r="N481" s="775"/>
      <c r="P481" s="1340" t="s">
        <v>420</v>
      </c>
      <c r="R481" s="162"/>
      <c r="S481" s="162"/>
      <c r="T481" s="162"/>
      <c r="U481" s="162"/>
    </row>
    <row r="482" spans="2:21" ht="12.75" customHeight="1" x14ac:dyDescent="0.3">
      <c r="B482" s="54" t="str">
        <f t="shared" si="108"/>
        <v>Yes</v>
      </c>
      <c r="D482" s="62" t="s">
        <v>903</v>
      </c>
      <c r="F482" s="30"/>
      <c r="G482" s="30"/>
      <c r="H482" s="226"/>
      <c r="I482" s="156"/>
      <c r="J482" s="156"/>
      <c r="K482" s="156"/>
      <c r="L482" s="156"/>
      <c r="M482" s="144">
        <f>-'Group Inputs'!E238</f>
        <v>0</v>
      </c>
      <c r="N482" s="761"/>
      <c r="P482" s="162"/>
      <c r="Q482" s="162"/>
      <c r="R482" s="162"/>
      <c r="S482" s="162"/>
      <c r="T482" s="162"/>
      <c r="U482" s="162"/>
    </row>
    <row r="483" spans="2:21" ht="12.75" customHeight="1" x14ac:dyDescent="0.3">
      <c r="B483" s="54" t="str">
        <f t="shared" si="108"/>
        <v>Yes</v>
      </c>
      <c r="D483" s="62" t="s">
        <v>904</v>
      </c>
      <c r="F483" s="30"/>
      <c r="G483" s="30"/>
      <c r="H483" s="226"/>
      <c r="I483" s="156"/>
      <c r="J483" s="156"/>
      <c r="K483" s="156"/>
      <c r="L483" s="156"/>
      <c r="M483" s="144">
        <f>-'Group Inputs'!E239</f>
        <v>0</v>
      </c>
      <c r="N483" s="761"/>
    </row>
    <row r="484" spans="2:21" ht="12.75" customHeight="1" x14ac:dyDescent="0.3">
      <c r="B484" s="54" t="str">
        <f t="shared" si="108"/>
        <v>Yes</v>
      </c>
      <c r="D484" s="62" t="s">
        <v>905</v>
      </c>
      <c r="F484" s="30"/>
      <c r="G484" s="30"/>
      <c r="H484" s="226"/>
      <c r="I484" s="156"/>
      <c r="J484" s="156"/>
      <c r="K484" s="156"/>
      <c r="L484" s="156"/>
      <c r="M484" s="144">
        <f>-'Group Inputs'!E240</f>
        <v>0</v>
      </c>
      <c r="N484" s="761"/>
    </row>
    <row r="485" spans="2:21" ht="12.75" hidden="1" customHeight="1" x14ac:dyDescent="0.3">
      <c r="B485" s="1341" t="s">
        <v>626</v>
      </c>
      <c r="C485" s="7" t="s">
        <v>811</v>
      </c>
      <c r="D485" s="1341" t="s">
        <v>908</v>
      </c>
      <c r="F485" s="30"/>
      <c r="G485" s="30"/>
      <c r="H485" s="226"/>
      <c r="I485" s="156">
        <v>0</v>
      </c>
      <c r="J485" s="156">
        <v>0</v>
      </c>
      <c r="K485" s="156">
        <v>0</v>
      </c>
      <c r="L485" s="156">
        <v>0</v>
      </c>
      <c r="M485" s="144">
        <f>-'Group Inputs'!E241</f>
        <v>0</v>
      </c>
      <c r="N485" s="761"/>
    </row>
    <row r="486" spans="2:21" ht="12.75" hidden="1" customHeight="1" x14ac:dyDescent="0.3">
      <c r="B486" s="1341" t="s">
        <v>626</v>
      </c>
      <c r="C486" s="7" t="s">
        <v>811</v>
      </c>
      <c r="D486" s="1341" t="s">
        <v>908</v>
      </c>
      <c r="F486" s="30"/>
      <c r="G486" s="30"/>
      <c r="H486" s="226"/>
      <c r="I486" s="156">
        <v>0</v>
      </c>
      <c r="J486" s="156">
        <v>0</v>
      </c>
      <c r="K486" s="156">
        <v>0</v>
      </c>
      <c r="L486" s="156">
        <v>0</v>
      </c>
      <c r="M486" s="144">
        <f>-'Group Inputs'!E242</f>
        <v>0</v>
      </c>
      <c r="N486" s="761"/>
    </row>
    <row r="487" spans="2:21" ht="12.75" hidden="1" customHeight="1" x14ac:dyDescent="0.3">
      <c r="B487" s="1341" t="s">
        <v>626</v>
      </c>
      <c r="C487" s="7" t="s">
        <v>811</v>
      </c>
      <c r="D487" s="1341" t="s">
        <v>908</v>
      </c>
      <c r="F487" s="30"/>
      <c r="G487" s="30"/>
      <c r="H487" s="226"/>
      <c r="I487" s="156">
        <v>0</v>
      </c>
      <c r="J487" s="156">
        <v>0</v>
      </c>
      <c r="K487" s="156">
        <v>0</v>
      </c>
      <c r="L487" s="156">
        <v>0</v>
      </c>
      <c r="M487" s="144">
        <f>-'Group Inputs'!E243</f>
        <v>0</v>
      </c>
      <c r="N487" s="761"/>
    </row>
    <row r="488" spans="2:21" ht="12.75" hidden="1" customHeight="1" x14ac:dyDescent="0.3">
      <c r="B488" s="1341" t="s">
        <v>626</v>
      </c>
      <c r="C488" s="7" t="s">
        <v>811</v>
      </c>
      <c r="D488" s="1341" t="s">
        <v>908</v>
      </c>
      <c r="F488" s="30"/>
      <c r="G488" s="30"/>
      <c r="H488" s="226"/>
      <c r="I488" s="156">
        <v>0</v>
      </c>
      <c r="J488" s="156">
        <v>0</v>
      </c>
      <c r="K488" s="156">
        <v>0</v>
      </c>
      <c r="L488" s="156">
        <v>0</v>
      </c>
      <c r="M488" s="144">
        <f>-'Group Inputs'!E244</f>
        <v>0</v>
      </c>
      <c r="N488" s="761"/>
    </row>
    <row r="489" spans="2:21" ht="12.75" hidden="1" customHeight="1" x14ac:dyDescent="0.3">
      <c r="B489" s="1341" t="s">
        <v>626</v>
      </c>
      <c r="C489" s="7" t="s">
        <v>811</v>
      </c>
      <c r="D489" s="1341" t="s">
        <v>908</v>
      </c>
      <c r="F489" s="30"/>
      <c r="G489" s="30"/>
      <c r="H489" s="226"/>
      <c r="I489" s="156">
        <v>0</v>
      </c>
      <c r="J489" s="156">
        <v>0</v>
      </c>
      <c r="K489" s="156">
        <v>0</v>
      </c>
      <c r="L489" s="156">
        <v>0</v>
      </c>
      <c r="M489" s="144">
        <f>-'Group Inputs'!E245</f>
        <v>0</v>
      </c>
      <c r="N489" s="761"/>
    </row>
    <row r="490" spans="2:21" ht="12.75" hidden="1" customHeight="1" x14ac:dyDescent="0.3">
      <c r="B490" s="1341" t="s">
        <v>626</v>
      </c>
      <c r="C490" s="7" t="s">
        <v>811</v>
      </c>
      <c r="D490" s="1341" t="s">
        <v>908</v>
      </c>
      <c r="F490" s="30"/>
      <c r="G490" s="30"/>
      <c r="H490" s="226"/>
      <c r="I490" s="156">
        <v>0</v>
      </c>
      <c r="J490" s="156">
        <v>0</v>
      </c>
      <c r="K490" s="156">
        <v>0</v>
      </c>
      <c r="L490" s="156">
        <v>0</v>
      </c>
      <c r="M490" s="144">
        <f>-'Group Inputs'!E246</f>
        <v>0</v>
      </c>
      <c r="N490" s="761"/>
    </row>
    <row r="491" spans="2:21" ht="12.75" hidden="1" customHeight="1" x14ac:dyDescent="0.3">
      <c r="B491" s="1341" t="s">
        <v>626</v>
      </c>
      <c r="C491" s="7" t="s">
        <v>811</v>
      </c>
      <c r="D491" s="1341" t="s">
        <v>908</v>
      </c>
      <c r="F491" s="30"/>
      <c r="G491" s="30"/>
      <c r="H491" s="226"/>
      <c r="I491" s="156">
        <v>0</v>
      </c>
      <c r="J491" s="156">
        <v>0</v>
      </c>
      <c r="K491" s="156">
        <v>0</v>
      </c>
      <c r="L491" s="156">
        <v>0</v>
      </c>
      <c r="M491" s="144">
        <f>-'Group Inputs'!E247</f>
        <v>0</v>
      </c>
      <c r="N491" s="761"/>
    </row>
    <row r="492" spans="2:21" ht="12.75" hidden="1" customHeight="1" x14ac:dyDescent="0.3">
      <c r="B492" s="1341" t="s">
        <v>626</v>
      </c>
      <c r="C492" s="7" t="s">
        <v>811</v>
      </c>
      <c r="D492" s="1341" t="s">
        <v>908</v>
      </c>
      <c r="F492" s="30"/>
      <c r="G492" s="30"/>
      <c r="H492" s="226"/>
      <c r="I492" s="156">
        <v>0</v>
      </c>
      <c r="J492" s="156">
        <v>0</v>
      </c>
      <c r="K492" s="156">
        <v>0</v>
      </c>
      <c r="L492" s="156">
        <v>0</v>
      </c>
      <c r="M492" s="144">
        <f>-'Group Inputs'!E248</f>
        <v>0</v>
      </c>
      <c r="N492" s="761"/>
    </row>
    <row r="493" spans="2:21" ht="12.75" hidden="1" customHeight="1" x14ac:dyDescent="0.3">
      <c r="B493" s="1341" t="s">
        <v>626</v>
      </c>
      <c r="C493" s="7" t="s">
        <v>811</v>
      </c>
      <c r="D493" s="1341" t="s">
        <v>908</v>
      </c>
      <c r="F493" s="30"/>
      <c r="G493" s="30"/>
      <c r="H493" s="226"/>
      <c r="I493" s="156">
        <v>0</v>
      </c>
      <c r="J493" s="156">
        <v>0</v>
      </c>
      <c r="K493" s="156">
        <v>0</v>
      </c>
      <c r="L493" s="156">
        <v>0</v>
      </c>
      <c r="M493" s="144">
        <f>-'Group Inputs'!E249</f>
        <v>0</v>
      </c>
      <c r="N493" s="761"/>
    </row>
    <row r="494" spans="2:21" ht="12.75" hidden="1" customHeight="1" x14ac:dyDescent="0.3">
      <c r="B494" s="1341" t="s">
        <v>626</v>
      </c>
      <c r="C494" s="7" t="s">
        <v>811</v>
      </c>
      <c r="D494" s="1341" t="s">
        <v>908</v>
      </c>
      <c r="F494" s="30"/>
      <c r="G494" s="30"/>
      <c r="H494" s="226"/>
      <c r="I494" s="156">
        <v>0</v>
      </c>
      <c r="J494" s="156">
        <v>0</v>
      </c>
      <c r="K494" s="156">
        <v>0</v>
      </c>
      <c r="L494" s="156">
        <v>0</v>
      </c>
      <c r="M494" s="144">
        <f>-'Group Inputs'!E250</f>
        <v>0</v>
      </c>
      <c r="N494" s="761"/>
    </row>
    <row r="495" spans="2:21" ht="12.75" hidden="1" customHeight="1" x14ac:dyDescent="0.3">
      <c r="B495" s="1341" t="s">
        <v>626</v>
      </c>
      <c r="C495" s="7" t="s">
        <v>811</v>
      </c>
      <c r="D495" s="1341" t="s">
        <v>908</v>
      </c>
      <c r="F495" s="30"/>
      <c r="G495" s="30"/>
      <c r="H495" s="226"/>
      <c r="I495" s="156">
        <v>0</v>
      </c>
      <c r="J495" s="156">
        <v>0</v>
      </c>
      <c r="K495" s="156">
        <v>0</v>
      </c>
      <c r="L495" s="156">
        <v>0</v>
      </c>
      <c r="M495" s="144">
        <f>-'Group Inputs'!E251</f>
        <v>0</v>
      </c>
      <c r="N495" s="761"/>
    </row>
    <row r="496" spans="2:21" ht="12.75" hidden="1" customHeight="1" x14ac:dyDescent="0.3">
      <c r="B496" s="1341" t="s">
        <v>626</v>
      </c>
      <c r="C496" s="7" t="s">
        <v>811</v>
      </c>
      <c r="D496" s="1341" t="s">
        <v>908</v>
      </c>
      <c r="F496" s="30"/>
      <c r="G496" s="30"/>
      <c r="H496" s="226"/>
      <c r="I496" s="156">
        <v>0</v>
      </c>
      <c r="J496" s="156">
        <v>0</v>
      </c>
      <c r="K496" s="156">
        <v>0</v>
      </c>
      <c r="L496" s="156">
        <v>0</v>
      </c>
      <c r="M496" s="144">
        <f>-'Group Inputs'!E252</f>
        <v>0</v>
      </c>
      <c r="N496" s="761"/>
    </row>
    <row r="497" spans="2:21" ht="12.75" hidden="1" customHeight="1" x14ac:dyDescent="0.3">
      <c r="B497" s="1341" t="s">
        <v>626</v>
      </c>
      <c r="C497" s="7" t="s">
        <v>811</v>
      </c>
      <c r="D497" s="1341" t="s">
        <v>908</v>
      </c>
      <c r="F497" s="30"/>
      <c r="G497" s="30"/>
      <c r="H497" s="226"/>
      <c r="I497" s="156">
        <v>0</v>
      </c>
      <c r="J497" s="156">
        <v>0</v>
      </c>
      <c r="K497" s="156">
        <v>0</v>
      </c>
      <c r="L497" s="156">
        <v>0</v>
      </c>
      <c r="M497" s="144">
        <f>-'Group Inputs'!E253</f>
        <v>0</v>
      </c>
      <c r="N497" s="761"/>
    </row>
    <row r="498" spans="2:21" ht="12.75" customHeight="1" x14ac:dyDescent="0.3">
      <c r="B498" s="54" t="str">
        <f t="shared" si="108"/>
        <v>Yes</v>
      </c>
      <c r="D498" s="62"/>
      <c r="F498" s="30"/>
      <c r="G498" s="30"/>
      <c r="H498" s="226"/>
      <c r="I498" s="17"/>
      <c r="J498" s="17"/>
      <c r="K498" s="17"/>
      <c r="L498" s="17"/>
      <c r="M498" s="144"/>
      <c r="N498" s="761"/>
      <c r="P498" s="1342" t="s">
        <v>907</v>
      </c>
      <c r="Q498" s="1343"/>
    </row>
    <row r="499" spans="2:21" ht="13" thickBot="1" x14ac:dyDescent="0.3">
      <c r="B499" s="54" t="str">
        <f t="shared" si="108"/>
        <v>Yes</v>
      </c>
      <c r="D499" s="62" t="s">
        <v>909</v>
      </c>
      <c r="F499" s="30"/>
      <c r="G499" s="30"/>
      <c r="H499" s="34"/>
      <c r="I499" s="145">
        <f>SUM(I482:I498)</f>
        <v>0</v>
      </c>
      <c r="J499" s="145">
        <f>SUM(J482:J498)</f>
        <v>0</v>
      </c>
      <c r="K499" s="145">
        <f>SUM(K482:K498)</f>
        <v>0</v>
      </c>
      <c r="L499" s="145">
        <f>SUM(L482:L498)</f>
        <v>0</v>
      </c>
      <c r="M499" s="145">
        <f>SUM(M482:M498)</f>
        <v>0</v>
      </c>
      <c r="N499" s="768"/>
    </row>
    <row r="500" spans="2:21" ht="13" thickTop="1" x14ac:dyDescent="0.25">
      <c r="B500" s="54" t="str">
        <f t="shared" si="108"/>
        <v>Yes</v>
      </c>
      <c r="D500" s="62"/>
      <c r="F500" s="30"/>
      <c r="G500" s="30"/>
      <c r="H500" s="34"/>
      <c r="I500" s="41"/>
      <c r="J500" s="41"/>
      <c r="K500" s="41"/>
      <c r="L500" s="41"/>
      <c r="M500" s="41"/>
      <c r="N500" s="768"/>
    </row>
    <row r="501" spans="2:21" ht="13" x14ac:dyDescent="0.25">
      <c r="B501" s="54" t="str">
        <f t="shared" si="108"/>
        <v>Yes</v>
      </c>
      <c r="D501" s="968" t="s">
        <v>911</v>
      </c>
      <c r="F501" s="30"/>
      <c r="G501" s="30"/>
      <c r="H501" s="30"/>
      <c r="I501" s="34"/>
      <c r="J501" s="47"/>
      <c r="K501" s="47"/>
      <c r="L501" s="47"/>
      <c r="M501" s="45"/>
      <c r="N501" s="768"/>
    </row>
    <row r="502" spans="2:21" x14ac:dyDescent="0.25">
      <c r="B502" s="54" t="str">
        <f t="shared" si="108"/>
        <v>Yes</v>
      </c>
      <c r="D502" s="62" t="s">
        <v>912</v>
      </c>
      <c r="F502" s="30"/>
      <c r="G502" s="30"/>
      <c r="H502" s="30"/>
      <c r="I502" s="34"/>
      <c r="J502" s="47"/>
      <c r="K502" s="47"/>
      <c r="L502" s="47"/>
      <c r="M502" s="45">
        <f>SUMIF(M482:M497,"&gt;0")</f>
        <v>0</v>
      </c>
      <c r="N502" s="768"/>
    </row>
    <row r="503" spans="2:21" x14ac:dyDescent="0.25">
      <c r="B503" s="54" t="str">
        <f t="shared" si="108"/>
        <v>Yes</v>
      </c>
      <c r="D503" s="62" t="s">
        <v>913</v>
      </c>
      <c r="F503" s="30"/>
      <c r="G503" s="30"/>
      <c r="H503" s="30"/>
      <c r="I503" s="34"/>
      <c r="J503" s="47"/>
      <c r="K503" s="47"/>
      <c r="L503" s="47"/>
      <c r="M503" s="137">
        <f>SUMIF(M482:M497,"&lt;0")</f>
        <v>0</v>
      </c>
      <c r="N503" s="768"/>
    </row>
    <row r="504" spans="2:21" ht="13" x14ac:dyDescent="0.3">
      <c r="B504" s="54" t="str">
        <f t="shared" si="108"/>
        <v>Yes</v>
      </c>
      <c r="C504" s="778"/>
      <c r="D504" s="1733"/>
      <c r="E504" s="1733"/>
      <c r="F504" s="1733"/>
      <c r="G504" s="1733"/>
      <c r="H504" s="1733"/>
      <c r="I504" s="1733"/>
      <c r="J504" s="1733"/>
      <c r="K504" s="1733"/>
      <c r="L504" s="1733"/>
      <c r="M504" s="1733"/>
      <c r="N504" s="760">
        <f>IF($B504="Yes",$N443+1,$N443)</f>
        <v>15</v>
      </c>
      <c r="O504" s="30"/>
      <c r="P504" s="1693"/>
      <c r="Q504" s="1693"/>
      <c r="R504" s="1693"/>
      <c r="S504" s="1693"/>
      <c r="T504" s="1693"/>
    </row>
    <row r="505" spans="2:21" ht="12.75" customHeight="1" x14ac:dyDescent="0.25">
      <c r="B505" s="54" t="str">
        <f>'Statement of Financial Position'!$B$30</f>
        <v>Yes</v>
      </c>
      <c r="D505" s="524"/>
      <c r="E505" s="524"/>
      <c r="F505" s="524"/>
      <c r="G505" s="524"/>
      <c r="H505" s="524"/>
      <c r="I505" s="524"/>
      <c r="J505" s="524"/>
      <c r="K505" s="841"/>
      <c r="L505" s="841"/>
      <c r="M505" s="841"/>
      <c r="O505" s="5"/>
      <c r="P505" s="1693"/>
      <c r="Q505" s="1693"/>
      <c r="R505" s="1693"/>
      <c r="S505" s="1693"/>
      <c r="T505" s="1693"/>
      <c r="U505" s="5"/>
    </row>
    <row r="506" spans="2:21" ht="13" x14ac:dyDescent="0.3">
      <c r="B506" s="54" t="str">
        <f>'Statement of Financial Position'!$B$30</f>
        <v>Yes</v>
      </c>
      <c r="C506" s="778"/>
      <c r="D506" s="1732" t="str">
        <f>N506&amp;". Funds Held on Behalf of Cluster / Transport Network"</f>
        <v>15. Funds Held on Behalf of Cluster / Transport Network</v>
      </c>
      <c r="E506" s="1732"/>
      <c r="F506" s="1732"/>
      <c r="G506" s="1732"/>
      <c r="H506" s="1732"/>
      <c r="I506" s="1732"/>
      <c r="J506" s="1732"/>
      <c r="K506" s="522"/>
      <c r="L506" s="522"/>
      <c r="M506" s="522"/>
      <c r="N506" s="760">
        <f>IF($B506="Yes",N443+1,N443)</f>
        <v>15</v>
      </c>
    </row>
    <row r="507" spans="2:21" ht="12.75" customHeight="1" x14ac:dyDescent="0.3">
      <c r="B507" s="54" t="str">
        <f>$B$506</f>
        <v>Yes</v>
      </c>
      <c r="D507" s="29"/>
      <c r="F507" s="85"/>
      <c r="G507" s="85"/>
      <c r="J507" s="48"/>
      <c r="K507" s="48"/>
      <c r="L507" s="48"/>
      <c r="M507" s="48"/>
      <c r="N507" s="760"/>
      <c r="O507" s="358" t="str">
        <f>'Guidance - Specific Disclosures'!A130</f>
        <v>[S43]</v>
      </c>
    </row>
    <row r="508" spans="2:21" ht="12.75" customHeight="1" x14ac:dyDescent="0.25">
      <c r="B508" s="54" t="str">
        <f t="shared" ref="B508:B514" si="111">$B$506</f>
        <v>Yes</v>
      </c>
      <c r="D508" s="1492" t="str">
        <f>SchoolName&amp;" is the lead school funded by the Ministry of Education to provide X services to its cluster of schools."</f>
        <v>Kiwi Park School is the lead school funded by the Ministry of Education to provide X services to its cluster of schools.</v>
      </c>
      <c r="E508" s="1492"/>
      <c r="F508" s="1492"/>
      <c r="G508" s="1492"/>
      <c r="H508" s="1492"/>
      <c r="I508" s="1492"/>
      <c r="J508" s="1492"/>
      <c r="K508" s="841"/>
      <c r="L508" s="841"/>
      <c r="M508" s="841"/>
      <c r="O508" s="359" t="str">
        <f>'Guidance - Specific Disclosures'!A152</f>
        <v>[S50]</v>
      </c>
      <c r="P508" s="5"/>
      <c r="Q508" s="5"/>
      <c r="R508" s="5"/>
      <c r="T508" s="5"/>
      <c r="U508" s="5"/>
    </row>
    <row r="509" spans="2:21" ht="12.75" customHeight="1" x14ac:dyDescent="0.25">
      <c r="B509" s="54" t="str">
        <f t="shared" si="111"/>
        <v>Yes</v>
      </c>
      <c r="D509" s="1492"/>
      <c r="E509" s="1492"/>
      <c r="F509" s="1492"/>
      <c r="G509" s="1492"/>
      <c r="H509" s="1492"/>
      <c r="I509" s="1492"/>
      <c r="J509" s="1492"/>
      <c r="K509" s="841"/>
      <c r="L509" s="841"/>
      <c r="M509" s="841"/>
      <c r="O509" s="912" t="str">
        <f>'Guidance - Specific Disclosures'!A161</f>
        <v>[S53]</v>
      </c>
      <c r="P509" s="5"/>
      <c r="Q509" s="5"/>
      <c r="R509" s="5"/>
      <c r="T509" s="5"/>
      <c r="U509" s="5"/>
    </row>
    <row r="510" spans="2:21" ht="12.75" customHeight="1" x14ac:dyDescent="0.25">
      <c r="B510" s="54" t="str">
        <f t="shared" si="111"/>
        <v>Yes</v>
      </c>
      <c r="D510" s="162"/>
      <c r="E510" s="375"/>
      <c r="H510" s="375"/>
      <c r="I510" s="375"/>
      <c r="J510" s="375"/>
      <c r="K510" s="375"/>
      <c r="L510" s="375"/>
      <c r="M510" s="375"/>
      <c r="O510" s="5"/>
      <c r="P510" s="5"/>
      <c r="Q510" s="5"/>
      <c r="R510" s="5"/>
      <c r="T510" s="5"/>
      <c r="U510" s="5"/>
    </row>
    <row r="511" spans="2:21" ht="12.75" customHeight="1" x14ac:dyDescent="0.3">
      <c r="B511" s="54" t="str">
        <f t="shared" si="111"/>
        <v>Yes</v>
      </c>
      <c r="D511" s="50" t="s">
        <v>871</v>
      </c>
      <c r="H511" s="30"/>
      <c r="K511" s="124">
        <f>FY</f>
        <v>2026</v>
      </c>
      <c r="L511" s="124">
        <f>FY</f>
        <v>2026</v>
      </c>
      <c r="M511" s="124">
        <f>FY-1</f>
        <v>2025</v>
      </c>
      <c r="O511" s="5"/>
      <c r="P511" s="5"/>
      <c r="Q511" s="5"/>
      <c r="R511" s="5"/>
      <c r="T511" s="5"/>
      <c r="U511" s="5"/>
    </row>
    <row r="512" spans="2:21" ht="26" x14ac:dyDescent="0.25">
      <c r="B512" s="54" t="str">
        <f t="shared" si="111"/>
        <v>Yes</v>
      </c>
      <c r="D512" s="54"/>
      <c r="H512" s="30"/>
      <c r="K512" s="551" t="str">
        <f>+'Group Inputs'!$C$7</f>
        <v>Actual</v>
      </c>
      <c r="L512" s="164" t="str">
        <f>+'Group Inputs'!$D$7</f>
        <v>Budget (Unaudited)</v>
      </c>
      <c r="M512" s="551" t="str">
        <f>+'Group Inputs'!$E$7</f>
        <v>Actual</v>
      </c>
      <c r="O512" s="5"/>
      <c r="P512" s="5"/>
      <c r="Q512" s="5"/>
      <c r="R512" s="5"/>
      <c r="T512" s="5"/>
      <c r="U512" s="5"/>
    </row>
    <row r="513" spans="1:20" ht="12.75" customHeight="1" x14ac:dyDescent="0.3">
      <c r="A513" s="1" t="s">
        <v>150</v>
      </c>
      <c r="B513" s="54" t="str">
        <f t="shared" si="111"/>
        <v>Yes</v>
      </c>
      <c r="D513" s="54"/>
      <c r="H513" s="30"/>
      <c r="K513" s="85" t="s">
        <v>294</v>
      </c>
      <c r="L513" s="85" t="s">
        <v>294</v>
      </c>
      <c r="M513" s="85" t="s">
        <v>294</v>
      </c>
    </row>
    <row r="514" spans="1:20" ht="12.75" customHeight="1" x14ac:dyDescent="0.25">
      <c r="A514" s="730">
        <v>9201</v>
      </c>
      <c r="B514" s="54" t="str">
        <f t="shared" si="111"/>
        <v>Yes</v>
      </c>
      <c r="D514" s="54" t="s">
        <v>917</v>
      </c>
      <c r="H514" s="30"/>
      <c r="K514" s="45">
        <f>+M530</f>
        <v>0</v>
      </c>
      <c r="L514" s="155"/>
      <c r="M514" s="155"/>
      <c r="O514" s="118"/>
      <c r="P514" s="118"/>
      <c r="Q514" s="118"/>
      <c r="R514" s="118"/>
      <c r="S514" s="118"/>
      <c r="T514" s="118"/>
    </row>
    <row r="515" spans="1:20" ht="12.75" customHeight="1" x14ac:dyDescent="0.25">
      <c r="A515" s="730">
        <v>9202</v>
      </c>
      <c r="B515" s="826" t="str">
        <f>IF(AND(ROUND($K515,0)=0,ROUND($L515,0)=0,ROUND($M515,0)=0),"No","Yes")</f>
        <v>No</v>
      </c>
      <c r="D515" s="54" t="s">
        <v>918</v>
      </c>
      <c r="H515" s="30"/>
      <c r="K515" s="156"/>
      <c r="L515" s="155"/>
      <c r="M515" s="155"/>
      <c r="P515" s="1340" t="s">
        <v>420</v>
      </c>
      <c r="Q515" s="54"/>
      <c r="R515" s="162"/>
      <c r="S515" s="162"/>
      <c r="T515" s="162"/>
    </row>
    <row r="516" spans="1:20" ht="12.75" customHeight="1" x14ac:dyDescent="0.3">
      <c r="A516" s="730">
        <v>9205</v>
      </c>
      <c r="B516" s="826" t="str">
        <f>IF(AND(ROUND($K516,0)=0,ROUND($L516,0)=0,ROUND($M516,0)=0),"No","Yes")</f>
        <v>No</v>
      </c>
      <c r="D516" s="54" t="s">
        <v>919</v>
      </c>
      <c r="H516" s="30"/>
      <c r="K516" s="156"/>
      <c r="L516" s="155"/>
      <c r="M516" s="155"/>
      <c r="P516" s="136"/>
      <c r="Q516" s="162"/>
      <c r="R516" s="162"/>
      <c r="S516" s="162"/>
      <c r="T516" s="162"/>
    </row>
    <row r="517" spans="1:20" ht="12.75" customHeight="1" x14ac:dyDescent="0.3">
      <c r="A517" s="730"/>
      <c r="B517" s="54" t="str">
        <f t="shared" ref="B517:B524" si="112">$B$506</f>
        <v>Yes</v>
      </c>
      <c r="D517" s="54"/>
      <c r="H517" s="30"/>
      <c r="K517" s="654"/>
      <c r="L517" s="653"/>
      <c r="M517" s="653"/>
      <c r="P517" s="136"/>
      <c r="Q517" s="162"/>
      <c r="R517" s="162"/>
      <c r="S517" s="162"/>
      <c r="T517" s="162"/>
    </row>
    <row r="518" spans="1:20" ht="12.75" customHeight="1" x14ac:dyDescent="0.3">
      <c r="A518" s="730"/>
      <c r="B518" s="54" t="str">
        <f t="shared" si="112"/>
        <v>Yes</v>
      </c>
      <c r="D518" s="54" t="s">
        <v>920</v>
      </c>
      <c r="H518" s="30"/>
      <c r="K518" s="45">
        <f>SUM(K514:K517)</f>
        <v>0</v>
      </c>
      <c r="L518" s="45">
        <f>SUM(L514:L517)</f>
        <v>0</v>
      </c>
      <c r="M518" s="45">
        <f>SUM(M514:M517)</f>
        <v>0</v>
      </c>
      <c r="P518" s="136"/>
      <c r="Q518" s="162"/>
      <c r="R518" s="162"/>
      <c r="S518" s="162"/>
      <c r="T518" s="162"/>
    </row>
    <row r="519" spans="1:20" ht="12.75" customHeight="1" x14ac:dyDescent="0.3">
      <c r="A519" s="730"/>
      <c r="B519" s="54" t="str">
        <f t="shared" si="112"/>
        <v>Yes</v>
      </c>
      <c r="D519" s="54"/>
      <c r="H519" s="30"/>
      <c r="K519" s="45"/>
      <c r="L519" s="137"/>
      <c r="M519" s="137"/>
      <c r="P519" s="136"/>
      <c r="Q519" s="162"/>
      <c r="R519" s="162"/>
      <c r="S519" s="162"/>
      <c r="T519" s="162"/>
    </row>
    <row r="520" spans="1:20" ht="12.75" customHeight="1" x14ac:dyDescent="0.25">
      <c r="A520" s="730">
        <v>9210</v>
      </c>
      <c r="B520" s="54" t="str">
        <f t="shared" si="112"/>
        <v>Yes</v>
      </c>
      <c r="D520" s="54" t="s">
        <v>921</v>
      </c>
      <c r="H520" s="30"/>
      <c r="K520" s="156"/>
      <c r="L520" s="155"/>
      <c r="M520" s="155"/>
      <c r="O520" s="162"/>
      <c r="P520" s="162"/>
      <c r="Q520" s="162"/>
      <c r="R520" s="162"/>
      <c r="S520" s="162"/>
      <c r="T520" s="162"/>
    </row>
    <row r="521" spans="1:20" ht="12.75" customHeight="1" x14ac:dyDescent="0.25">
      <c r="A521" s="730"/>
      <c r="B521" s="54" t="str">
        <f t="shared" si="112"/>
        <v>Yes</v>
      </c>
      <c r="D521" s="54"/>
      <c r="H521" s="30"/>
      <c r="K521" s="654"/>
      <c r="L521" s="653"/>
      <c r="M521" s="653"/>
      <c r="O521" s="162"/>
      <c r="P521" s="162"/>
      <c r="Q521" s="162"/>
      <c r="R521" s="162"/>
      <c r="S521" s="162"/>
      <c r="T521" s="162"/>
    </row>
    <row r="522" spans="1:20" ht="12.75" customHeight="1" x14ac:dyDescent="0.25">
      <c r="A522" s="730"/>
      <c r="B522" s="54" t="str">
        <f t="shared" si="112"/>
        <v>Yes</v>
      </c>
      <c r="D522" s="54" t="s">
        <v>922</v>
      </c>
      <c r="H522" s="30"/>
      <c r="K522" s="45">
        <f>K518-K520</f>
        <v>0</v>
      </c>
      <c r="L522" s="45">
        <f>L518-L520</f>
        <v>0</v>
      </c>
      <c r="M522" s="45">
        <f>M518-M520</f>
        <v>0</v>
      </c>
      <c r="O522" s="162"/>
      <c r="P522" s="162"/>
      <c r="Q522" s="162"/>
      <c r="R522" s="162"/>
      <c r="S522" s="162"/>
      <c r="T522" s="162"/>
    </row>
    <row r="523" spans="1:20" ht="12.75" customHeight="1" x14ac:dyDescent="0.25">
      <c r="A523" s="730"/>
      <c r="B523" s="54" t="str">
        <f t="shared" si="112"/>
        <v>Yes</v>
      </c>
      <c r="D523" s="54"/>
      <c r="H523" s="30"/>
      <c r="K523" s="147"/>
      <c r="L523" s="148"/>
      <c r="M523" s="148"/>
      <c r="N523" s="755"/>
      <c r="O523" s="8"/>
      <c r="P523" s="8"/>
      <c r="Q523" s="8"/>
      <c r="R523" s="8"/>
      <c r="S523" s="8"/>
      <c r="T523" s="162"/>
    </row>
    <row r="524" spans="1:20" ht="12.75" customHeight="1" x14ac:dyDescent="0.25">
      <c r="A524" s="730"/>
      <c r="B524" s="54" t="str">
        <f t="shared" si="112"/>
        <v>Yes</v>
      </c>
      <c r="D524" s="54" t="s">
        <v>923</v>
      </c>
      <c r="H524" s="30"/>
      <c r="K524" s="147"/>
      <c r="L524" s="148"/>
      <c r="M524" s="148"/>
      <c r="N524" s="380"/>
      <c r="O524" s="401"/>
      <c r="P524" s="401"/>
      <c r="Q524" s="401"/>
      <c r="R524" s="8"/>
      <c r="S524" s="8"/>
      <c r="T524" s="162"/>
    </row>
    <row r="525" spans="1:20" ht="12.75" customHeight="1" x14ac:dyDescent="0.3">
      <c r="A525" s="730">
        <v>9213</v>
      </c>
      <c r="B525" s="826" t="str">
        <f>IF(AND(ROUND($K525,0)=0,ROUND($L525,0)=0,ROUND($M525,0)=0),"No","Yes")</f>
        <v>No</v>
      </c>
      <c r="D525" s="180" t="s">
        <v>924</v>
      </c>
      <c r="H525" s="30"/>
      <c r="K525" s="156"/>
      <c r="L525" s="156"/>
      <c r="M525" s="156"/>
      <c r="N525" s="5"/>
      <c r="O525" s="985"/>
      <c r="P525" s="552"/>
      <c r="Q525" s="985"/>
      <c r="R525" s="8"/>
      <c r="S525" s="8"/>
      <c r="T525" s="162"/>
    </row>
    <row r="526" spans="1:20" ht="12.75" customHeight="1" x14ac:dyDescent="0.25">
      <c r="A526" s="730">
        <v>9213</v>
      </c>
      <c r="B526" s="826" t="str">
        <f t="shared" ref="B526:B528" si="113">IF(AND(ROUND($K526,0)=0,ROUND($L526,0)=0,ROUND($M526,0)=0),"No","Yes")</f>
        <v>No</v>
      </c>
      <c r="D526" s="180" t="s">
        <v>925</v>
      </c>
      <c r="H526" s="30"/>
      <c r="K526" s="156"/>
      <c r="L526" s="156"/>
      <c r="M526" s="156"/>
      <c r="N526" s="5"/>
      <c r="O526" s="552"/>
      <c r="P526" s="552"/>
      <c r="Q526" s="552"/>
      <c r="R526" s="8"/>
      <c r="S526" s="8"/>
      <c r="T526" s="162"/>
    </row>
    <row r="527" spans="1:20" ht="12.75" customHeight="1" x14ac:dyDescent="0.25">
      <c r="A527" s="730">
        <v>9213</v>
      </c>
      <c r="B527" s="826" t="str">
        <f t="shared" si="113"/>
        <v>No</v>
      </c>
      <c r="D527" s="180" t="s">
        <v>926</v>
      </c>
      <c r="H527" s="30"/>
      <c r="K527" s="156"/>
      <c r="L527" s="156"/>
      <c r="M527" s="156"/>
      <c r="N527"/>
      <c r="O527" s="984"/>
      <c r="P527" s="984"/>
      <c r="Q527" s="984"/>
      <c r="R527" s="8"/>
      <c r="S527" s="8"/>
      <c r="T527" s="162"/>
    </row>
    <row r="528" spans="1:20" ht="12.75" customHeight="1" x14ac:dyDescent="0.25">
      <c r="A528" s="730">
        <v>9213</v>
      </c>
      <c r="B528" s="826" t="str">
        <f t="shared" si="113"/>
        <v>No</v>
      </c>
      <c r="D528" s="180" t="s">
        <v>927</v>
      </c>
      <c r="H528" s="30"/>
      <c r="K528" s="156"/>
      <c r="L528" s="156"/>
      <c r="M528" s="156"/>
      <c r="N528" s="5"/>
      <c r="O528" s="836"/>
      <c r="P528" s="836"/>
      <c r="Q528" s="836"/>
      <c r="R528" s="8"/>
      <c r="S528" s="8"/>
      <c r="T528" s="162"/>
    </row>
    <row r="529" spans="1:21" ht="12.75" customHeight="1" x14ac:dyDescent="0.25">
      <c r="B529" s="54" t="str">
        <f t="shared" ref="B529:B534" si="114">$B$506</f>
        <v>Yes</v>
      </c>
      <c r="D529" s="180"/>
      <c r="H529" s="30"/>
      <c r="K529" s="147"/>
      <c r="L529" s="148"/>
      <c r="M529" s="148"/>
      <c r="N529" s="5"/>
      <c r="O529" s="5"/>
      <c r="P529" s="5"/>
      <c r="Q529" s="5"/>
      <c r="R529" s="8"/>
      <c r="S529" s="8"/>
      <c r="T529" s="162"/>
    </row>
    <row r="530" spans="1:21" ht="12.75" customHeight="1" thickBot="1" x14ac:dyDescent="0.3">
      <c r="B530" s="54" t="str">
        <f t="shared" si="114"/>
        <v>Yes</v>
      </c>
      <c r="D530" s="54" t="s">
        <v>928</v>
      </c>
      <c r="H530" s="30"/>
      <c r="K530" s="175">
        <f>-'Group Inputs'!C257</f>
        <v>0</v>
      </c>
      <c r="L530" s="175">
        <f>-'Group Inputs'!D257</f>
        <v>0</v>
      </c>
      <c r="M530" s="175">
        <f>-'Group Inputs'!E257</f>
        <v>0</v>
      </c>
      <c r="N530" s="5"/>
      <c r="O530" s="5"/>
      <c r="P530" s="5"/>
      <c r="Q530" s="5"/>
      <c r="R530" s="5"/>
      <c r="S530" s="5"/>
    </row>
    <row r="531" spans="1:21" ht="12.75" customHeight="1" thickTop="1" x14ac:dyDescent="0.25">
      <c r="B531" s="54" t="str">
        <f t="shared" si="114"/>
        <v>Yes</v>
      </c>
      <c r="D531" s="54"/>
      <c r="I531" s="48"/>
      <c r="J531" s="48"/>
      <c r="K531" s="48"/>
      <c r="L531" s="48"/>
      <c r="M531" s="48"/>
      <c r="N531" s="5"/>
      <c r="O531" s="5"/>
      <c r="P531" s="5"/>
      <c r="Q531" s="5"/>
      <c r="R531" s="5"/>
      <c r="S531" s="5"/>
    </row>
    <row r="532" spans="1:21" ht="12.75" customHeight="1" x14ac:dyDescent="0.25">
      <c r="B532" s="54" t="str">
        <f t="shared" si="114"/>
        <v>Yes</v>
      </c>
      <c r="D532" s="54"/>
      <c r="I532" s="48"/>
      <c r="J532" s="48"/>
      <c r="K532" s="48"/>
      <c r="L532" s="48"/>
      <c r="M532" s="48"/>
      <c r="N532" s="30"/>
      <c r="O532" s="30"/>
    </row>
    <row r="533" spans="1:21" ht="12.75" customHeight="1" x14ac:dyDescent="0.25">
      <c r="B533" s="54" t="str">
        <f t="shared" si="114"/>
        <v>Yes</v>
      </c>
      <c r="D533" s="54"/>
      <c r="I533" s="48"/>
      <c r="J533" s="48"/>
      <c r="K533" s="48"/>
      <c r="L533" s="48"/>
      <c r="M533" s="48"/>
      <c r="N533" s="30"/>
      <c r="O533" s="30"/>
    </row>
    <row r="534" spans="1:21" ht="12.75" customHeight="1" x14ac:dyDescent="0.3">
      <c r="B534" s="54" t="str">
        <f t="shared" si="114"/>
        <v>Yes</v>
      </c>
      <c r="D534" s="54"/>
      <c r="F534" s="85"/>
      <c r="G534" s="85"/>
    </row>
    <row r="535" spans="1:21" ht="12.75" customHeight="1" x14ac:dyDescent="0.25">
      <c r="B535" s="888" t="s">
        <v>626</v>
      </c>
      <c r="C535" s="54" t="s">
        <v>811</v>
      </c>
      <c r="D535" s="1717" t="str">
        <f>N535&amp;". Funds Held for Teen Parent Unit"</f>
        <v>15. Funds Held for Teen Parent Unit</v>
      </c>
      <c r="E535" s="1717"/>
      <c r="F535" s="1717"/>
      <c r="G535" s="1717"/>
      <c r="H535" s="1717"/>
      <c r="I535" s="1717"/>
      <c r="J535" s="1717"/>
      <c r="K535" s="523"/>
      <c r="L535" s="523"/>
      <c r="M535" s="523"/>
      <c r="N535" s="760">
        <f>IF($B535="Yes",$N506+1,$N506)</f>
        <v>15</v>
      </c>
    </row>
    <row r="536" spans="1:21" ht="12.75" customHeight="1" x14ac:dyDescent="0.25">
      <c r="B536" s="54" t="str">
        <f>$B$535</f>
        <v>No</v>
      </c>
      <c r="C536" s="779" t="s">
        <v>811</v>
      </c>
      <c r="D536" s="862"/>
      <c r="E536" s="862"/>
      <c r="F536" s="381"/>
      <c r="G536" s="381"/>
      <c r="H536" s="381"/>
    </row>
    <row r="537" spans="1:21" ht="12.75" customHeight="1" x14ac:dyDescent="0.25">
      <c r="B537" s="54" t="str">
        <f t="shared" ref="B537:B541" si="115">$B$535</f>
        <v>No</v>
      </c>
      <c r="C537" s="779" t="s">
        <v>811</v>
      </c>
      <c r="D537" s="1536" t="s">
        <v>929</v>
      </c>
      <c r="E537" s="1536"/>
      <c r="F537" s="1536"/>
      <c r="G537" s="1536"/>
      <c r="H537" s="1536"/>
      <c r="I537" s="1536"/>
      <c r="J537" s="1536"/>
      <c r="K537" s="1536"/>
      <c r="L537" s="1536"/>
      <c r="M537" s="1536"/>
      <c r="P537" s="1692" t="s">
        <v>930</v>
      </c>
      <c r="Q537" s="1692"/>
    </row>
    <row r="538" spans="1:21" ht="12.75" customHeight="1" x14ac:dyDescent="0.25">
      <c r="B538" s="54" t="str">
        <f t="shared" si="115"/>
        <v>No</v>
      </c>
      <c r="C538" s="779" t="s">
        <v>811</v>
      </c>
      <c r="D538" s="1536"/>
      <c r="E538" s="1536"/>
      <c r="F538" s="1536"/>
      <c r="G538" s="1536"/>
      <c r="H538" s="1536"/>
      <c r="I538" s="1536"/>
      <c r="J538" s="1536"/>
      <c r="K538" s="1536"/>
      <c r="L538" s="1536"/>
      <c r="M538" s="1536"/>
      <c r="P538" s="1692"/>
      <c r="Q538" s="1692"/>
    </row>
    <row r="539" spans="1:21" ht="12.75" customHeight="1" x14ac:dyDescent="0.25">
      <c r="B539" s="54" t="str">
        <f t="shared" si="115"/>
        <v>No</v>
      </c>
      <c r="C539" s="779" t="s">
        <v>811</v>
      </c>
      <c r="D539" s="1536"/>
      <c r="E539" s="1536"/>
      <c r="F539" s="1536"/>
      <c r="G539" s="1536"/>
      <c r="H539" s="1536"/>
      <c r="I539" s="1536"/>
      <c r="J539" s="1536"/>
      <c r="K539" s="1536"/>
      <c r="L539" s="1536"/>
      <c r="M539" s="1536"/>
    </row>
    <row r="540" spans="1:21" ht="12.75" customHeight="1" x14ac:dyDescent="0.25">
      <c r="B540" s="54" t="str">
        <f t="shared" si="115"/>
        <v>No</v>
      </c>
      <c r="C540" s="779" t="s">
        <v>811</v>
      </c>
      <c r="D540" s="862"/>
      <c r="E540" s="862"/>
      <c r="F540" s="381"/>
      <c r="G540" s="381"/>
      <c r="H540" s="381"/>
    </row>
    <row r="541" spans="1:21" ht="12.75" customHeight="1" x14ac:dyDescent="0.25">
      <c r="B541" s="54" t="str">
        <f t="shared" si="115"/>
        <v>No</v>
      </c>
      <c r="C541" s="779" t="s">
        <v>811</v>
      </c>
      <c r="D541" s="862"/>
      <c r="E541" s="862"/>
      <c r="F541" s="381"/>
      <c r="G541" s="381"/>
      <c r="H541" s="381"/>
    </row>
    <row r="542" spans="1:21" ht="13" x14ac:dyDescent="0.25">
      <c r="B542" s="54" t="s">
        <v>288</v>
      </c>
      <c r="C542" s="778"/>
      <c r="D542" s="1716" t="str">
        <f>N542&amp;". Related Party Transactions"</f>
        <v>16. Related Party Transactions</v>
      </c>
      <c r="E542" s="1716"/>
      <c r="F542" s="1716"/>
      <c r="G542" s="1716"/>
      <c r="H542" s="1716"/>
      <c r="I542" s="1716"/>
      <c r="J542" s="1716"/>
      <c r="K542" s="71"/>
      <c r="L542" s="71"/>
      <c r="M542" s="71"/>
      <c r="N542" s="760">
        <f>IF($B542="Yes",$N535+1,$N535)</f>
        <v>16</v>
      </c>
    </row>
    <row r="543" spans="1:21" x14ac:dyDescent="0.25">
      <c r="B543" s="54" t="s">
        <v>288</v>
      </c>
      <c r="J543" s="48"/>
      <c r="K543" s="48"/>
      <c r="L543" s="48"/>
      <c r="M543" s="48"/>
    </row>
    <row r="544" spans="1:21" ht="12.75" customHeight="1" x14ac:dyDescent="0.25">
      <c r="A544" s="30" t="s">
        <v>633</v>
      </c>
      <c r="B544" s="54" t="s">
        <v>288</v>
      </c>
      <c r="D544" s="1492" t="s">
        <v>931</v>
      </c>
      <c r="E544" s="1492"/>
      <c r="F544" s="1492"/>
      <c r="G544" s="1492"/>
      <c r="H544" s="1492"/>
      <c r="I544" s="1492"/>
      <c r="J544" s="1492"/>
      <c r="K544" s="1492"/>
      <c r="L544" s="1492"/>
      <c r="M544" s="1492"/>
      <c r="O544" s="360" t="str">
        <f>'Guidance - Specific Disclosures'!A136</f>
        <v>[S45]</v>
      </c>
      <c r="P544" s="5"/>
      <c r="Q544" s="5"/>
      <c r="R544" s="5"/>
      <c r="T544" s="5"/>
      <c r="U544" s="5"/>
    </row>
    <row r="545" spans="1:21" ht="12.75" customHeight="1" x14ac:dyDescent="0.25">
      <c r="B545" s="54" t="s">
        <v>288</v>
      </c>
      <c r="D545" s="1492"/>
      <c r="E545" s="1492"/>
      <c r="F545" s="1492"/>
      <c r="G545" s="1492"/>
      <c r="H545" s="1492"/>
      <c r="I545" s="1492"/>
      <c r="J545" s="1492"/>
      <c r="K545" s="1492"/>
      <c r="L545" s="1492"/>
      <c r="M545" s="1492"/>
      <c r="O545" s="204"/>
      <c r="P545" s="5"/>
      <c r="Q545" s="5"/>
      <c r="R545" s="5"/>
      <c r="T545" s="5"/>
      <c r="U545" s="5"/>
    </row>
    <row r="546" spans="1:21" ht="12.75" customHeight="1" x14ac:dyDescent="0.25">
      <c r="B546" s="54" t="s">
        <v>288</v>
      </c>
      <c r="D546" s="1492"/>
      <c r="E546" s="1492"/>
      <c r="F546" s="1492"/>
      <c r="G546" s="1492"/>
      <c r="H546" s="1492"/>
      <c r="I546" s="1492"/>
      <c r="J546" s="1492"/>
      <c r="K546" s="1492"/>
      <c r="L546" s="1492"/>
      <c r="M546" s="1492"/>
      <c r="O546" s="204"/>
      <c r="P546" s="116"/>
      <c r="Q546" s="116"/>
      <c r="R546" s="116"/>
      <c r="S546" s="116"/>
      <c r="T546" s="116"/>
      <c r="U546" s="116"/>
    </row>
    <row r="547" spans="1:21" ht="12.75" customHeight="1" x14ac:dyDescent="0.25">
      <c r="B547" s="54" t="s">
        <v>288</v>
      </c>
      <c r="D547" s="1492"/>
      <c r="E547" s="1492"/>
      <c r="F547" s="1492"/>
      <c r="G547" s="1492"/>
      <c r="H547" s="1492"/>
      <c r="I547" s="1492"/>
      <c r="J547" s="1492"/>
      <c r="K547" s="1492"/>
      <c r="L547" s="1492"/>
      <c r="M547" s="1492"/>
      <c r="O547" s="204"/>
      <c r="P547" s="116"/>
      <c r="Q547" s="116"/>
      <c r="R547" s="116"/>
      <c r="S547" s="116"/>
      <c r="T547" s="116"/>
      <c r="U547" s="116"/>
    </row>
    <row r="548" spans="1:21" x14ac:dyDescent="0.25">
      <c r="B548" s="54" t="s">
        <v>288</v>
      </c>
      <c r="D548" s="1492" t="s">
        <v>932</v>
      </c>
      <c r="E548" s="1492"/>
      <c r="F548" s="1492"/>
      <c r="G548" s="1492"/>
      <c r="H548" s="1492"/>
      <c r="I548" s="1492"/>
      <c r="J548" s="1492"/>
      <c r="K548" s="1492"/>
      <c r="L548" s="1492"/>
      <c r="M548" s="1492"/>
      <c r="O548" s="204"/>
      <c r="P548" s="5"/>
      <c r="Q548" s="5"/>
      <c r="R548" s="5"/>
      <c r="T548" s="5"/>
      <c r="U548" s="5"/>
    </row>
    <row r="549" spans="1:21" ht="12.75" customHeight="1" x14ac:dyDescent="0.25">
      <c r="B549" s="54" t="s">
        <v>288</v>
      </c>
      <c r="D549" s="1492"/>
      <c r="E549" s="1492"/>
      <c r="F549" s="1492"/>
      <c r="G549" s="1492"/>
      <c r="H549" s="1492"/>
      <c r="I549" s="1492"/>
      <c r="J549" s="1492"/>
      <c r="K549" s="1492"/>
      <c r="L549" s="1492"/>
      <c r="M549" s="1492"/>
      <c r="O549" s="204"/>
      <c r="P549" s="5"/>
      <c r="Q549" s="5"/>
      <c r="R549" s="5"/>
      <c r="T549" s="5"/>
      <c r="U549" s="5"/>
    </row>
    <row r="550" spans="1:21" ht="12.75" customHeight="1" x14ac:dyDescent="0.25">
      <c r="B550" s="54" t="s">
        <v>288</v>
      </c>
      <c r="D550" s="1492"/>
      <c r="E550" s="1492"/>
      <c r="F550" s="1492"/>
      <c r="G550" s="1492"/>
      <c r="H550" s="1492"/>
      <c r="I550" s="1492"/>
      <c r="J550" s="1492"/>
      <c r="K550" s="1492"/>
      <c r="L550" s="1492"/>
      <c r="M550" s="1492"/>
      <c r="O550" s="204"/>
      <c r="P550" s="5"/>
      <c r="Q550" s="5"/>
      <c r="R550" s="5"/>
      <c r="T550" s="5"/>
      <c r="U550" s="5"/>
    </row>
    <row r="551" spans="1:21" ht="12.75" customHeight="1" x14ac:dyDescent="0.25">
      <c r="B551" s="54" t="s">
        <v>288</v>
      </c>
      <c r="D551" s="1492"/>
      <c r="E551" s="1492"/>
      <c r="F551" s="1492"/>
      <c r="G551" s="1492"/>
      <c r="H551" s="1492"/>
      <c r="I551" s="1492"/>
      <c r="J551" s="1492"/>
      <c r="K551" s="1492"/>
      <c r="L551" s="1492"/>
      <c r="M551" s="1492"/>
      <c r="O551" s="204"/>
      <c r="P551" s="5"/>
      <c r="Q551" s="5"/>
      <c r="R551" s="5"/>
      <c r="T551" s="5"/>
      <c r="U551" s="5"/>
    </row>
    <row r="552" spans="1:21" ht="12.75" customHeight="1" x14ac:dyDescent="0.25">
      <c r="B552" s="54" t="s">
        <v>288</v>
      </c>
      <c r="D552" s="1492"/>
      <c r="E552" s="1492"/>
      <c r="F552" s="1492"/>
      <c r="G552" s="1492"/>
      <c r="H552" s="1492"/>
      <c r="I552" s="1492"/>
      <c r="J552" s="1492"/>
      <c r="K552" s="1492"/>
      <c r="L552" s="1492"/>
      <c r="M552" s="1492"/>
      <c r="O552" s="204"/>
      <c r="P552" s="5"/>
      <c r="Q552" s="5"/>
      <c r="R552" s="5"/>
      <c r="T552" s="5"/>
      <c r="U552" s="5"/>
    </row>
    <row r="553" spans="1:21" ht="12.75" customHeight="1" x14ac:dyDescent="0.25">
      <c r="A553" s="30" t="s">
        <v>933</v>
      </c>
      <c r="B553" s="730" t="s">
        <v>626</v>
      </c>
      <c r="C553" s="7"/>
      <c r="D553" s="1536" t="s">
        <v>934</v>
      </c>
      <c r="E553" s="1536"/>
      <c r="F553" s="1536"/>
      <c r="G553" s="1536"/>
      <c r="H553" s="1536"/>
      <c r="I553" s="1536"/>
      <c r="J553" s="1536"/>
      <c r="K553" s="1536"/>
      <c r="L553" s="1536"/>
      <c r="M553" s="1536"/>
      <c r="O553" s="204"/>
      <c r="P553" s="97"/>
      <c r="Q553" s="97"/>
      <c r="R553" s="97"/>
      <c r="S553" s="97"/>
      <c r="T553" s="97"/>
    </row>
    <row r="554" spans="1:21" ht="12.75" customHeight="1" x14ac:dyDescent="0.25">
      <c r="B554" s="54" t="str">
        <f>$B$553</f>
        <v>No</v>
      </c>
      <c r="C554" s="779" t="s">
        <v>811</v>
      </c>
      <c r="D554" s="1536"/>
      <c r="E554" s="1536"/>
      <c r="F554" s="1536"/>
      <c r="G554" s="1536"/>
      <c r="H554" s="1536"/>
      <c r="I554" s="1536"/>
      <c r="J554" s="1536"/>
      <c r="K554" s="1536"/>
      <c r="L554" s="1536"/>
      <c r="M554" s="1536"/>
      <c r="O554" s="204"/>
      <c r="P554" s="97"/>
      <c r="Q554" s="97"/>
      <c r="R554" s="97"/>
      <c r="S554" s="97"/>
      <c r="T554" s="97"/>
    </row>
    <row r="555" spans="1:21" ht="12.75" customHeight="1" x14ac:dyDescent="0.25">
      <c r="B555" s="54" t="str">
        <f t="shared" ref="B555:B559" si="116">$B$553</f>
        <v>No</v>
      </c>
      <c r="C555" s="779" t="s">
        <v>811</v>
      </c>
      <c r="D555" s="1536"/>
      <c r="E555" s="1536"/>
      <c r="F555" s="1536"/>
      <c r="G555" s="1536"/>
      <c r="H555" s="1536"/>
      <c r="I555" s="1536"/>
      <c r="J555" s="1536"/>
      <c r="K555" s="1536"/>
      <c r="L555" s="1536"/>
      <c r="M555" s="1536"/>
      <c r="O555" s="204"/>
      <c r="P555" s="97"/>
      <c r="Q555" s="97"/>
      <c r="R555" s="97"/>
      <c r="S555" s="97"/>
      <c r="T555" s="97"/>
    </row>
    <row r="556" spans="1:21" ht="12.75" customHeight="1" x14ac:dyDescent="0.25">
      <c r="B556" s="54" t="str">
        <f t="shared" si="116"/>
        <v>No</v>
      </c>
      <c r="C556" s="779" t="s">
        <v>811</v>
      </c>
      <c r="D556" s="1536"/>
      <c r="E556" s="1536"/>
      <c r="F556" s="1536"/>
      <c r="G556" s="1536"/>
      <c r="H556" s="1536"/>
      <c r="I556" s="1536"/>
      <c r="J556" s="1536"/>
      <c r="K556" s="1536"/>
      <c r="L556" s="1536"/>
      <c r="M556" s="1536"/>
      <c r="O556" s="204"/>
      <c r="P556" s="97"/>
      <c r="Q556" s="97"/>
      <c r="R556" s="97"/>
      <c r="S556" s="97"/>
      <c r="T556" s="97"/>
    </row>
    <row r="557" spans="1:21" ht="12.75" customHeight="1" x14ac:dyDescent="0.25">
      <c r="B557" s="54" t="str">
        <f t="shared" si="116"/>
        <v>No</v>
      </c>
      <c r="C557" s="779" t="s">
        <v>811</v>
      </c>
      <c r="D557" s="1536"/>
      <c r="E557" s="1536"/>
      <c r="F557" s="1536"/>
      <c r="G557" s="1536"/>
      <c r="H557" s="1536"/>
      <c r="I557" s="1536"/>
      <c r="J557" s="1536"/>
      <c r="K557" s="1536"/>
      <c r="L557" s="1536"/>
      <c r="M557" s="1536"/>
      <c r="O557" s="204"/>
      <c r="P557" s="97"/>
      <c r="Q557" s="97"/>
      <c r="R557" s="97"/>
      <c r="S557" s="97"/>
      <c r="T557" s="97"/>
    </row>
    <row r="558" spans="1:21" ht="12.75" customHeight="1" x14ac:dyDescent="0.25">
      <c r="B558" s="54" t="str">
        <f t="shared" si="116"/>
        <v>No</v>
      </c>
      <c r="C558" s="779" t="s">
        <v>811</v>
      </c>
      <c r="D558" s="1536"/>
      <c r="E558" s="1536"/>
      <c r="F558" s="1536"/>
      <c r="G558" s="1536"/>
      <c r="H558" s="1536"/>
      <c r="I558" s="1536"/>
      <c r="J558" s="1536"/>
      <c r="K558" s="1536"/>
      <c r="L558" s="1536"/>
      <c r="M558" s="1536"/>
      <c r="O558" s="204"/>
      <c r="P558" s="97"/>
      <c r="Q558" s="97"/>
      <c r="R558" s="97"/>
      <c r="S558" s="97"/>
      <c r="T558" s="97"/>
    </row>
    <row r="559" spans="1:21" ht="12.75" customHeight="1" x14ac:dyDescent="0.25">
      <c r="B559" s="54" t="str">
        <f t="shared" si="116"/>
        <v>No</v>
      </c>
      <c r="C559" s="779" t="s">
        <v>811</v>
      </c>
      <c r="D559" s="1536"/>
      <c r="E559" s="1536"/>
      <c r="F559" s="1536"/>
      <c r="G559" s="1536"/>
      <c r="H559" s="1536"/>
      <c r="I559" s="1536"/>
      <c r="J559" s="1536"/>
      <c r="K559" s="1536"/>
      <c r="L559" s="1536"/>
      <c r="M559" s="1536"/>
      <c r="O559" s="204"/>
      <c r="P559" s="97"/>
      <c r="Q559" s="97"/>
      <c r="R559" s="97"/>
      <c r="S559" s="97"/>
      <c r="T559" s="97"/>
    </row>
    <row r="560" spans="1:21" ht="12.75" customHeight="1" x14ac:dyDescent="0.25">
      <c r="B560" s="730" t="s">
        <v>626</v>
      </c>
      <c r="C560" s="779" t="s">
        <v>811</v>
      </c>
      <c r="D560" s="1536" t="s">
        <v>1704</v>
      </c>
      <c r="E560" s="1536"/>
      <c r="F560" s="1536"/>
      <c r="G560" s="1536"/>
      <c r="H560" s="1536"/>
      <c r="I560" s="1536"/>
      <c r="J560" s="1536"/>
      <c r="K560" s="1536"/>
      <c r="L560" s="1536"/>
      <c r="M560" s="1536"/>
      <c r="O560" s="204"/>
      <c r="P560" s="97"/>
      <c r="Q560" s="97"/>
      <c r="R560" s="97"/>
      <c r="S560" s="97"/>
      <c r="T560" s="97"/>
    </row>
    <row r="561" spans="2:20" ht="12.75" customHeight="1" x14ac:dyDescent="0.25">
      <c r="B561" s="54" t="str">
        <f>$B$560</f>
        <v>No</v>
      </c>
      <c r="C561" s="779" t="s">
        <v>811</v>
      </c>
      <c r="D561" s="1536"/>
      <c r="E561" s="1536"/>
      <c r="F561" s="1536"/>
      <c r="G561" s="1536"/>
      <c r="H561" s="1536"/>
      <c r="I561" s="1536"/>
      <c r="J561" s="1536"/>
      <c r="K561" s="1536"/>
      <c r="L561" s="1536"/>
      <c r="M561" s="1536"/>
      <c r="O561" s="204"/>
      <c r="P561" s="97"/>
      <c r="Q561" s="97"/>
      <c r="R561" s="97"/>
      <c r="S561" s="97"/>
      <c r="T561" s="97"/>
    </row>
    <row r="562" spans="2:20" x14ac:dyDescent="0.25">
      <c r="B562" s="54" t="str">
        <f t="shared" ref="B562:B563" si="117">$B$560</f>
        <v>No</v>
      </c>
      <c r="C562" s="779" t="s">
        <v>811</v>
      </c>
      <c r="D562" s="1536"/>
      <c r="E562" s="1536"/>
      <c r="F562" s="1536"/>
      <c r="G562" s="1536"/>
      <c r="H562" s="1536"/>
      <c r="I562" s="1536"/>
      <c r="J562" s="1536"/>
      <c r="K562" s="1536"/>
      <c r="L562" s="1536"/>
      <c r="M562" s="1536"/>
      <c r="O562" s="204"/>
      <c r="P562" s="97"/>
      <c r="Q562" s="97"/>
      <c r="R562" s="97"/>
      <c r="S562" s="97"/>
      <c r="T562" s="97"/>
    </row>
    <row r="563" spans="2:20" ht="12.75" customHeight="1" x14ac:dyDescent="0.25">
      <c r="B563" s="54" t="str">
        <f t="shared" si="117"/>
        <v>No</v>
      </c>
      <c r="C563" s="779" t="s">
        <v>811</v>
      </c>
      <c r="D563" s="1536"/>
      <c r="E563" s="1536"/>
      <c r="F563" s="1536"/>
      <c r="G563" s="1536"/>
      <c r="H563" s="1536"/>
      <c r="I563" s="1536"/>
      <c r="J563" s="1536"/>
      <c r="K563" s="1536"/>
      <c r="L563" s="1536"/>
      <c r="M563" s="1536"/>
      <c r="O563" s="204"/>
    </row>
    <row r="564" spans="2:20" ht="12.75" customHeight="1" x14ac:dyDescent="0.25">
      <c r="B564" s="730" t="s">
        <v>626</v>
      </c>
      <c r="C564" s="779" t="s">
        <v>811</v>
      </c>
      <c r="D564" s="1536"/>
      <c r="E564" s="1536"/>
      <c r="F564" s="1536"/>
      <c r="G564" s="1536"/>
      <c r="H564" s="1536"/>
      <c r="I564" s="1536"/>
      <c r="J564" s="1536"/>
      <c r="K564" s="1536"/>
      <c r="L564" s="1536"/>
      <c r="M564" s="1536"/>
      <c r="O564" s="361" t="str">
        <f>'Guidance - Specific Disclosures'!A139</f>
        <v>[S46]</v>
      </c>
    </row>
    <row r="565" spans="2:20" ht="12.75" customHeight="1" x14ac:dyDescent="0.25">
      <c r="B565" s="54" t="str">
        <f>$B$564</f>
        <v>No</v>
      </c>
      <c r="C565" s="779" t="s">
        <v>811</v>
      </c>
      <c r="D565" s="1536"/>
      <c r="E565" s="1536"/>
      <c r="F565" s="1536"/>
      <c r="G565" s="1536"/>
      <c r="H565" s="1536"/>
      <c r="I565" s="1536"/>
      <c r="J565" s="1536"/>
      <c r="K565" s="1536"/>
      <c r="L565" s="1536"/>
      <c r="M565" s="1536"/>
    </row>
    <row r="566" spans="2:20" ht="12.75" customHeight="1" x14ac:dyDescent="0.25">
      <c r="B566" s="730" t="s">
        <v>626</v>
      </c>
      <c r="C566" s="779" t="s">
        <v>811</v>
      </c>
      <c r="D566" s="1536"/>
      <c r="E566" s="1536"/>
      <c r="F566" s="1536"/>
      <c r="G566" s="1536"/>
      <c r="H566" s="1536"/>
      <c r="I566" s="1536"/>
      <c r="J566" s="1536"/>
      <c r="K566" s="1536"/>
      <c r="L566" s="1536"/>
      <c r="M566" s="1536"/>
    </row>
    <row r="567" spans="2:20" ht="12.75" customHeight="1" x14ac:dyDescent="0.25">
      <c r="B567" s="54" t="str">
        <f>$B$566</f>
        <v>No</v>
      </c>
      <c r="C567" s="779" t="s">
        <v>811</v>
      </c>
      <c r="D567" s="1536"/>
      <c r="E567" s="1536"/>
      <c r="F567" s="1536"/>
      <c r="G567" s="1536"/>
      <c r="H567" s="1536"/>
      <c r="I567" s="1536"/>
      <c r="J567" s="1536"/>
      <c r="K567" s="1536"/>
      <c r="L567" s="1536"/>
      <c r="M567" s="1536"/>
    </row>
    <row r="568" spans="2:20" ht="12.75" customHeight="1" x14ac:dyDescent="0.25">
      <c r="B568" s="54" t="s">
        <v>626</v>
      </c>
      <c r="C568" s="779" t="s">
        <v>811</v>
      </c>
      <c r="D568" s="1536" t="s">
        <v>1705</v>
      </c>
      <c r="E568" s="1536"/>
      <c r="F568" s="1536"/>
      <c r="G568" s="1536"/>
      <c r="H568" s="1536"/>
      <c r="I568" s="1536"/>
      <c r="J568" s="1536"/>
      <c r="K568" s="1536"/>
      <c r="L568" s="1536"/>
      <c r="M568" s="1536"/>
    </row>
    <row r="569" spans="2:20" x14ac:dyDescent="0.25">
      <c r="B569" s="54" t="s">
        <v>626</v>
      </c>
      <c r="C569" s="779" t="s">
        <v>811</v>
      </c>
      <c r="D569" s="1536"/>
      <c r="E569" s="1536"/>
      <c r="F569" s="1536"/>
      <c r="G569" s="1536"/>
      <c r="H569" s="1536"/>
      <c r="I569" s="1536"/>
      <c r="J569" s="1536"/>
      <c r="K569" s="1536"/>
      <c r="L569" s="1536"/>
      <c r="M569" s="1536"/>
    </row>
    <row r="570" spans="2:20" x14ac:dyDescent="0.25">
      <c r="B570" s="730" t="s">
        <v>626</v>
      </c>
      <c r="C570" s="779" t="s">
        <v>811</v>
      </c>
      <c r="D570" s="1536"/>
      <c r="E570" s="1536"/>
      <c r="F570" s="1536"/>
      <c r="G570" s="1536"/>
      <c r="H570" s="1536"/>
      <c r="I570" s="1536"/>
      <c r="J570" s="1536"/>
      <c r="K570" s="1536"/>
      <c r="L570" s="1536"/>
      <c r="M570" s="1536"/>
      <c r="O570" s="30"/>
    </row>
    <row r="571" spans="2:20" x14ac:dyDescent="0.25">
      <c r="B571" s="54" t="str">
        <f>$B$570</f>
        <v>No</v>
      </c>
      <c r="C571" s="779" t="s">
        <v>811</v>
      </c>
      <c r="D571" s="1536"/>
      <c r="E571" s="1536"/>
      <c r="F571" s="1536"/>
      <c r="G571" s="1536"/>
      <c r="H571" s="1536"/>
      <c r="I571" s="1536"/>
      <c r="J571" s="1536"/>
      <c r="K571" s="1536"/>
      <c r="L571" s="1536"/>
      <c r="M571" s="1536"/>
      <c r="O571" s="30"/>
    </row>
    <row r="572" spans="2:20" x14ac:dyDescent="0.25">
      <c r="B572" s="54" t="str">
        <f t="shared" ref="B572:B575" si="118">$B$570</f>
        <v>No</v>
      </c>
      <c r="C572" s="779" t="s">
        <v>811</v>
      </c>
      <c r="D572" s="1536"/>
      <c r="E572" s="1536"/>
      <c r="F572" s="1536"/>
      <c r="G572" s="1536"/>
      <c r="H572" s="1536"/>
      <c r="I572" s="1536"/>
      <c r="J572" s="1536"/>
      <c r="K572" s="1536"/>
      <c r="L572" s="1536"/>
      <c r="M572" s="1536"/>
      <c r="O572" s="30"/>
    </row>
    <row r="573" spans="2:20" x14ac:dyDescent="0.25">
      <c r="B573" s="54" t="str">
        <f t="shared" si="118"/>
        <v>No</v>
      </c>
      <c r="C573" s="779" t="s">
        <v>811</v>
      </c>
      <c r="D573" s="1536"/>
      <c r="E573" s="1536"/>
      <c r="F573" s="1536"/>
      <c r="G573" s="1536"/>
      <c r="H573" s="1536"/>
      <c r="I573" s="1536"/>
      <c r="J573" s="1536"/>
      <c r="K573" s="1536"/>
      <c r="L573" s="1536"/>
      <c r="M573" s="1536"/>
      <c r="O573" s="30"/>
    </row>
    <row r="574" spans="2:20" x14ac:dyDescent="0.25">
      <c r="B574" s="54" t="str">
        <f t="shared" si="118"/>
        <v>No</v>
      </c>
      <c r="C574" s="779" t="s">
        <v>811</v>
      </c>
      <c r="D574" s="1536"/>
      <c r="E574" s="1536"/>
      <c r="F574" s="1536"/>
      <c r="G574" s="1536"/>
      <c r="H574" s="1536"/>
      <c r="I574" s="1536"/>
      <c r="J574" s="1536"/>
      <c r="K574" s="1536"/>
      <c r="L574" s="1536"/>
      <c r="M574" s="1536"/>
      <c r="O574" s="30"/>
    </row>
    <row r="575" spans="2:20" x14ac:dyDescent="0.25">
      <c r="B575" s="54" t="str">
        <f t="shared" si="118"/>
        <v>No</v>
      </c>
      <c r="D575" s="54"/>
      <c r="E575" s="54"/>
      <c r="F575" s="54"/>
      <c r="G575" s="54"/>
      <c r="H575" s="54"/>
      <c r="I575" s="54"/>
      <c r="J575" s="54"/>
      <c r="K575" s="54"/>
      <c r="L575" s="54"/>
      <c r="M575" s="54"/>
      <c r="O575" s="30"/>
    </row>
    <row r="576" spans="2:20" ht="13.4" customHeight="1" x14ac:dyDescent="0.25">
      <c r="B576" s="54" t="s">
        <v>626</v>
      </c>
      <c r="D576" s="1536" t="s">
        <v>935</v>
      </c>
      <c r="E576" s="1536"/>
      <c r="F576" s="1536"/>
      <c r="G576" s="1536"/>
      <c r="H576" s="1536"/>
      <c r="I576" s="1536"/>
      <c r="J576" s="1536"/>
      <c r="K576" s="1536"/>
      <c r="L576" s="1536"/>
      <c r="M576" s="1536"/>
      <c r="O576" s="30"/>
    </row>
    <row r="577" spans="1:21" x14ac:dyDescent="0.25">
      <c r="B577" s="54" t="s">
        <v>626</v>
      </c>
      <c r="D577" s="99"/>
      <c r="E577" s="99"/>
      <c r="F577" s="99"/>
      <c r="G577" s="99"/>
      <c r="J577" s="99"/>
      <c r="K577" s="99"/>
      <c r="L577" s="99"/>
      <c r="M577" s="99"/>
      <c r="O577" s="162"/>
      <c r="P577" s="162"/>
      <c r="Q577" s="162"/>
      <c r="R577" s="162"/>
      <c r="S577" s="162"/>
      <c r="T577" s="162"/>
    </row>
    <row r="578" spans="1:21" hidden="1" x14ac:dyDescent="0.25">
      <c r="B578" s="54" t="s">
        <v>626</v>
      </c>
      <c r="D578" s="162"/>
      <c r="E578" s="162"/>
      <c r="F578" s="86"/>
      <c r="G578" s="86"/>
      <c r="H578" s="86"/>
    </row>
    <row r="579" spans="1:21" ht="13" x14ac:dyDescent="0.25">
      <c r="A579" s="30" t="s">
        <v>936</v>
      </c>
      <c r="B579" s="54" t="s">
        <v>288</v>
      </c>
      <c r="C579" s="778"/>
      <c r="D579" s="1704" t="str">
        <f>N579&amp;". Remuneration"</f>
        <v>17. Remuneration</v>
      </c>
      <c r="E579" s="1704"/>
      <c r="F579" s="1704"/>
      <c r="G579" s="1704"/>
      <c r="H579" s="1704"/>
      <c r="I579" s="1704"/>
      <c r="J579" s="1704"/>
      <c r="K579" s="652"/>
      <c r="L579" s="652"/>
      <c r="M579" s="652"/>
      <c r="N579" s="760">
        <f>IF($B579="Yes",$N542+1,$N542)</f>
        <v>17</v>
      </c>
      <c r="O579" s="362" t="str">
        <f>'Guidance - Specific Disclosures'!A142</f>
        <v>[S47]</v>
      </c>
      <c r="P579" s="5"/>
      <c r="Q579" s="5"/>
      <c r="R579" s="5"/>
      <c r="T579" s="5"/>
      <c r="U579" s="5"/>
    </row>
    <row r="580" spans="1:21" ht="13" x14ac:dyDescent="0.25">
      <c r="B580" s="54" t="s">
        <v>288</v>
      </c>
      <c r="D580" s="50"/>
      <c r="E580" s="50"/>
      <c r="F580" s="119"/>
      <c r="G580" s="119"/>
      <c r="J580" s="119"/>
      <c r="K580" s="119"/>
      <c r="L580" s="119"/>
      <c r="M580" s="119"/>
      <c r="O580" s="5"/>
      <c r="P580" s="5"/>
      <c r="Q580" s="5"/>
      <c r="R580" s="5"/>
      <c r="T580" s="5"/>
      <c r="U580" s="5"/>
    </row>
    <row r="581" spans="1:21" ht="12.75" customHeight="1" x14ac:dyDescent="0.3">
      <c r="A581" s="30" t="s">
        <v>937</v>
      </c>
      <c r="B581" s="54" t="s">
        <v>288</v>
      </c>
      <c r="D581" s="59" t="s">
        <v>938</v>
      </c>
      <c r="F581" s="46"/>
      <c r="G581" s="46"/>
      <c r="J581" s="46"/>
      <c r="K581" s="46"/>
      <c r="L581" s="46"/>
      <c r="M581" s="46"/>
      <c r="O581" s="5"/>
      <c r="P581" s="5"/>
      <c r="Q581" s="5"/>
      <c r="R581" s="5"/>
      <c r="T581" s="5"/>
      <c r="U581" s="5"/>
    </row>
    <row r="582" spans="1:21" ht="12.75" customHeight="1" x14ac:dyDescent="0.25">
      <c r="B582" s="54" t="s">
        <v>288</v>
      </c>
      <c r="D582" s="1630" t="s">
        <v>939</v>
      </c>
      <c r="E582" s="1630"/>
      <c r="F582" s="1630"/>
      <c r="G582" s="1630"/>
      <c r="H582" s="1630"/>
      <c r="I582" s="1630"/>
      <c r="J582" s="1630"/>
      <c r="K582" s="857"/>
      <c r="L582" s="857"/>
      <c r="M582" s="857"/>
      <c r="O582" s="5"/>
      <c r="P582" s="5"/>
      <c r="Q582" s="5"/>
      <c r="R582" s="5"/>
      <c r="T582" s="5"/>
      <c r="U582" s="5"/>
    </row>
    <row r="583" spans="1:21" ht="12.75" customHeight="1" x14ac:dyDescent="0.25">
      <c r="B583" s="54" t="s">
        <v>288</v>
      </c>
      <c r="D583" s="1630"/>
      <c r="E583" s="1630"/>
      <c r="F583" s="1630"/>
      <c r="G583" s="1630"/>
      <c r="H583" s="1630"/>
      <c r="I583" s="1630"/>
      <c r="J583" s="1630"/>
      <c r="K583" s="857"/>
      <c r="L583" s="857"/>
      <c r="M583" s="857"/>
      <c r="O583" s="5"/>
      <c r="P583" s="5"/>
      <c r="Q583" s="5"/>
      <c r="R583" s="5"/>
      <c r="S583" s="5"/>
      <c r="T583" s="5"/>
      <c r="U583" s="5"/>
    </row>
    <row r="584" spans="1:21" ht="13" x14ac:dyDescent="0.3">
      <c r="B584" s="54" t="s">
        <v>288</v>
      </c>
      <c r="D584" s="29"/>
      <c r="F584" s="30"/>
      <c r="G584" s="30"/>
      <c r="H584" s="30"/>
      <c r="K584" s="125"/>
      <c r="L584" s="125">
        <f>FY</f>
        <v>2026</v>
      </c>
      <c r="M584" s="125">
        <f>FY-1</f>
        <v>2025</v>
      </c>
      <c r="O584" s="5"/>
      <c r="P584" s="5"/>
      <c r="Q584" s="5"/>
      <c r="R584" s="5"/>
      <c r="S584" s="5"/>
      <c r="T584" s="5"/>
      <c r="U584" s="5"/>
    </row>
    <row r="585" spans="1:21" ht="13" x14ac:dyDescent="0.3">
      <c r="B585" s="54" t="s">
        <v>288</v>
      </c>
      <c r="D585" s="29"/>
      <c r="F585" s="30"/>
      <c r="G585" s="30"/>
      <c r="H585" s="30"/>
      <c r="K585" s="85"/>
      <c r="L585" s="85" t="s">
        <v>291</v>
      </c>
      <c r="M585" s="85" t="s">
        <v>291</v>
      </c>
      <c r="O585" s="5"/>
      <c r="P585" s="5"/>
      <c r="Q585" s="5"/>
      <c r="R585" s="5"/>
      <c r="S585" s="5"/>
      <c r="T585" s="5"/>
      <c r="U585" s="5"/>
    </row>
    <row r="586" spans="1:21" ht="12.75" customHeight="1" x14ac:dyDescent="0.3">
      <c r="B586" s="54" t="s">
        <v>288</v>
      </c>
      <c r="D586" s="29"/>
      <c r="F586" s="30"/>
      <c r="G586" s="30"/>
      <c r="H586" s="30"/>
      <c r="K586" s="85"/>
      <c r="L586" s="85" t="s">
        <v>294</v>
      </c>
      <c r="M586" s="85" t="s">
        <v>294</v>
      </c>
      <c r="O586" s="5"/>
      <c r="P586" s="5"/>
      <c r="Q586" s="5"/>
      <c r="R586" s="5"/>
      <c r="S586" s="5"/>
      <c r="T586" s="5"/>
      <c r="U586" s="5"/>
    </row>
    <row r="587" spans="1:21" ht="12.75" customHeight="1" x14ac:dyDescent="0.3">
      <c r="A587" s="30" t="s">
        <v>940</v>
      </c>
      <c r="B587" s="54" t="s">
        <v>288</v>
      </c>
      <c r="D587" s="59" t="s">
        <v>941</v>
      </c>
      <c r="F587" s="30"/>
      <c r="G587" s="30"/>
      <c r="H587" s="30"/>
      <c r="K587" s="85"/>
      <c r="L587" s="85"/>
      <c r="M587" s="85"/>
      <c r="O587" s="5"/>
      <c r="P587" s="5"/>
      <c r="Q587" s="5"/>
      <c r="R587" s="5"/>
      <c r="S587" s="5"/>
      <c r="T587" s="5"/>
      <c r="U587" s="5"/>
    </row>
    <row r="588" spans="1:21" ht="12.75" customHeight="1" x14ac:dyDescent="0.25">
      <c r="B588" s="54" t="s">
        <v>288</v>
      </c>
      <c r="D588" s="30" t="s">
        <v>942</v>
      </c>
      <c r="F588" s="30"/>
      <c r="G588" s="30"/>
      <c r="H588" s="30"/>
      <c r="K588" s="45"/>
      <c r="L588" s="156"/>
      <c r="M588" s="156"/>
      <c r="O588" s="1344" t="s">
        <v>420</v>
      </c>
      <c r="P588" s="1345"/>
      <c r="Q588" s="5"/>
      <c r="R588" s="5"/>
      <c r="S588" s="5"/>
      <c r="T588" s="5"/>
      <c r="U588" s="5"/>
    </row>
    <row r="589" spans="1:21" x14ac:dyDescent="0.25">
      <c r="B589" s="54" t="s">
        <v>288</v>
      </c>
      <c r="F589" s="30"/>
      <c r="G589" s="30"/>
      <c r="H589" s="30"/>
      <c r="K589" s="309"/>
      <c r="L589" s="309"/>
      <c r="M589" s="309"/>
      <c r="O589" s="5"/>
      <c r="P589" s="5"/>
      <c r="Q589" s="5"/>
      <c r="R589" s="5"/>
      <c r="S589" s="5"/>
      <c r="T589" s="5"/>
      <c r="U589" s="5"/>
    </row>
    <row r="590" spans="1:21" ht="13" x14ac:dyDescent="0.3">
      <c r="B590" s="54" t="s">
        <v>288</v>
      </c>
      <c r="D590" s="59" t="s">
        <v>943</v>
      </c>
      <c r="F590" s="30"/>
      <c r="G590" s="30"/>
      <c r="H590" s="30"/>
      <c r="K590" s="45"/>
      <c r="L590" s="45"/>
      <c r="M590" s="45"/>
      <c r="O590" s="5"/>
      <c r="P590" s="5"/>
      <c r="Q590" s="5"/>
      <c r="R590" s="5"/>
      <c r="S590" s="5"/>
      <c r="T590" s="5"/>
      <c r="U590" s="5"/>
    </row>
    <row r="591" spans="1:21" ht="13" x14ac:dyDescent="0.25">
      <c r="B591" s="54" t="s">
        <v>288</v>
      </c>
      <c r="D591" s="30" t="s">
        <v>942</v>
      </c>
      <c r="F591" s="30"/>
      <c r="G591" s="30"/>
      <c r="H591" s="30"/>
      <c r="K591" s="45"/>
      <c r="L591" s="156"/>
      <c r="M591" s="156"/>
      <c r="O591" s="1340" t="s">
        <v>420</v>
      </c>
      <c r="P591" s="1345"/>
      <c r="Q591" s="5"/>
      <c r="R591" s="5"/>
      <c r="S591" s="5"/>
      <c r="T591" s="5"/>
      <c r="U591" s="5"/>
    </row>
    <row r="592" spans="1:21" ht="12.75" customHeight="1" x14ac:dyDescent="0.25">
      <c r="B592" s="54" t="s">
        <v>288</v>
      </c>
      <c r="D592" s="30" t="s">
        <v>944</v>
      </c>
      <c r="F592" s="30"/>
      <c r="G592" s="30"/>
      <c r="H592" s="30"/>
      <c r="K592" s="309"/>
      <c r="L592" s="156"/>
      <c r="M592" s="156"/>
      <c r="O592" s="5"/>
      <c r="P592" s="5"/>
      <c r="Q592" s="5"/>
      <c r="R592" s="5"/>
      <c r="S592" s="5"/>
      <c r="T592" s="5"/>
      <c r="U592" s="5"/>
    </row>
    <row r="593" spans="1:21" x14ac:dyDescent="0.25">
      <c r="B593" s="54" t="s">
        <v>288</v>
      </c>
      <c r="F593" s="30"/>
      <c r="G593" s="30"/>
      <c r="H593" s="30"/>
      <c r="K593" s="46"/>
      <c r="L593" s="46"/>
      <c r="M593" s="46"/>
      <c r="O593" s="5"/>
      <c r="P593" s="5"/>
      <c r="Q593" s="5"/>
      <c r="R593" s="5"/>
      <c r="S593" s="5"/>
      <c r="T593" s="5"/>
      <c r="U593" s="5"/>
    </row>
    <row r="594" spans="1:21" ht="13" thickBot="1" x14ac:dyDescent="0.3">
      <c r="B594" s="54" t="s">
        <v>288</v>
      </c>
      <c r="D594" s="30" t="s">
        <v>945</v>
      </c>
      <c r="F594" s="30"/>
      <c r="G594" s="30"/>
      <c r="H594" s="30"/>
      <c r="K594" s="131"/>
      <c r="L594" s="1295">
        <f>SUM(L588+L591)</f>
        <v>0</v>
      </c>
      <c r="M594" s="1295">
        <f>SUM(M588+M591)</f>
        <v>0</v>
      </c>
      <c r="O594" s="5"/>
      <c r="P594" s="5"/>
      <c r="Q594" s="5"/>
      <c r="R594" s="5"/>
      <c r="S594" s="5"/>
      <c r="T594" s="5"/>
      <c r="U594" s="5"/>
    </row>
    <row r="595" spans="1:21" ht="13" thickTop="1" x14ac:dyDescent="0.25">
      <c r="B595" s="54" t="s">
        <v>288</v>
      </c>
      <c r="F595" s="30"/>
      <c r="G595" s="30"/>
      <c r="H595" s="30"/>
      <c r="I595" s="309"/>
      <c r="J595" s="309"/>
      <c r="K595" s="309"/>
      <c r="L595" s="309"/>
      <c r="M595" s="309"/>
      <c r="O595" s="5"/>
      <c r="P595" s="5"/>
      <c r="Q595" s="5"/>
      <c r="R595" s="5"/>
      <c r="S595" s="5"/>
      <c r="T595" s="5"/>
      <c r="U595" s="5"/>
    </row>
    <row r="596" spans="1:21" ht="13.4" customHeight="1" x14ac:dyDescent="0.25">
      <c r="B596" s="54" t="s">
        <v>288</v>
      </c>
      <c r="D596" s="1492" t="s">
        <v>946</v>
      </c>
      <c r="E596" s="1492"/>
      <c r="F596" s="1492"/>
      <c r="G596" s="1492"/>
      <c r="H596" s="1492"/>
      <c r="I596" s="1492"/>
      <c r="J596" s="1492"/>
      <c r="K596" s="1492"/>
      <c r="L596" s="1492"/>
      <c r="M596" s="1492"/>
      <c r="O596" s="1661" t="s">
        <v>947</v>
      </c>
      <c r="P596" s="1697"/>
      <c r="Q596" s="1697"/>
      <c r="R596" s="1697"/>
      <c r="S596" s="1698"/>
      <c r="T596" s="5"/>
      <c r="U596" s="5"/>
    </row>
    <row r="597" spans="1:21" x14ac:dyDescent="0.25">
      <c r="B597" s="54" t="s">
        <v>288</v>
      </c>
      <c r="D597" s="1492"/>
      <c r="E597" s="1492"/>
      <c r="F597" s="1492"/>
      <c r="G597" s="1492"/>
      <c r="H597" s="1492"/>
      <c r="I597" s="1492"/>
      <c r="J597" s="1492"/>
      <c r="K597" s="1492"/>
      <c r="L597" s="1492"/>
      <c r="M597" s="1492"/>
      <c r="O597" s="1699"/>
      <c r="P597" s="1536"/>
      <c r="Q597" s="1536"/>
      <c r="R597" s="1536"/>
      <c r="S597" s="1700"/>
      <c r="T597" s="5"/>
      <c r="U597" s="5"/>
    </row>
    <row r="598" spans="1:21" x14ac:dyDescent="0.25">
      <c r="B598" s="54" t="s">
        <v>288</v>
      </c>
      <c r="D598" s="1492"/>
      <c r="E598" s="1492"/>
      <c r="F598" s="1492"/>
      <c r="G598" s="1492"/>
      <c r="H598" s="1492"/>
      <c r="I598" s="1492"/>
      <c r="J598" s="1492"/>
      <c r="K598" s="1492"/>
      <c r="L598" s="1492"/>
      <c r="M598" s="1492"/>
      <c r="O598" s="1701"/>
      <c r="P598" s="1702"/>
      <c r="Q598" s="1702"/>
      <c r="R598" s="1702"/>
      <c r="S598" s="1703"/>
      <c r="T598" s="5"/>
      <c r="U598" s="5"/>
    </row>
    <row r="599" spans="1:21" s="50" customFormat="1" ht="13" x14ac:dyDescent="0.25">
      <c r="B599" s="54" t="s">
        <v>288</v>
      </c>
      <c r="C599" s="778"/>
      <c r="D599" s="1714"/>
      <c r="E599" s="1714"/>
      <c r="F599" s="1714"/>
      <c r="G599" s="1714"/>
      <c r="H599" s="1714"/>
      <c r="I599" s="1714"/>
      <c r="J599" s="1714"/>
      <c r="K599" s="1714"/>
      <c r="L599" s="1714"/>
      <c r="M599" s="1714"/>
      <c r="N599" s="755"/>
      <c r="O599" s="5"/>
      <c r="P599" s="5"/>
      <c r="Q599" s="5"/>
      <c r="R599" s="5"/>
      <c r="S599" s="5"/>
      <c r="T599" s="5"/>
      <c r="U599" s="5"/>
    </row>
    <row r="600" spans="1:21" ht="15.75" customHeight="1" x14ac:dyDescent="0.3">
      <c r="B600" s="54" t="s">
        <v>288</v>
      </c>
      <c r="D600" s="59" t="s">
        <v>948</v>
      </c>
      <c r="F600" s="30"/>
      <c r="G600" s="30"/>
      <c r="I600" s="48"/>
      <c r="J600" s="119"/>
      <c r="K600" s="119"/>
      <c r="L600" s="119"/>
      <c r="M600" s="119"/>
      <c r="N600" s="755"/>
      <c r="O600" s="5"/>
      <c r="P600" s="5"/>
      <c r="Q600" s="5"/>
      <c r="R600" s="5"/>
      <c r="S600" s="5"/>
      <c r="T600" s="5"/>
      <c r="U600" s="5"/>
    </row>
    <row r="601" spans="1:21" ht="15.75" customHeight="1" x14ac:dyDescent="0.25">
      <c r="B601" s="54" t="s">
        <v>288</v>
      </c>
      <c r="D601" s="1715" t="s">
        <v>949</v>
      </c>
      <c r="E601" s="1715"/>
      <c r="F601" s="1715"/>
      <c r="G601" s="1715"/>
      <c r="H601" s="1715"/>
      <c r="I601" s="1715"/>
      <c r="J601" s="1715"/>
      <c r="K601" s="826"/>
      <c r="L601" s="826"/>
      <c r="M601" s="826"/>
      <c r="N601" s="755"/>
      <c r="O601" s="5"/>
      <c r="P601" s="5"/>
      <c r="Q601" s="5"/>
      <c r="R601" s="5"/>
      <c r="S601" s="5"/>
      <c r="T601" s="5"/>
      <c r="U601" s="5"/>
    </row>
    <row r="602" spans="1:21" ht="13" x14ac:dyDescent="0.3">
      <c r="B602" s="54" t="s">
        <v>288</v>
      </c>
      <c r="E602" s="50"/>
      <c r="F602" s="30"/>
      <c r="G602" s="30"/>
      <c r="H602" s="30"/>
      <c r="K602" s="125"/>
      <c r="L602" s="125">
        <f>FY</f>
        <v>2026</v>
      </c>
      <c r="M602" s="125">
        <f>FY-1</f>
        <v>2025</v>
      </c>
      <c r="N602" s="755"/>
      <c r="O602" s="5"/>
      <c r="P602" s="5"/>
      <c r="Q602" s="5"/>
      <c r="R602" s="5"/>
      <c r="S602" s="5"/>
      <c r="T602" s="5"/>
      <c r="U602" s="5"/>
    </row>
    <row r="603" spans="1:21" ht="12.75" customHeight="1" x14ac:dyDescent="0.3">
      <c r="B603" s="54" t="s">
        <v>288</v>
      </c>
      <c r="E603" s="50"/>
      <c r="F603" s="30"/>
      <c r="G603" s="30"/>
      <c r="H603" s="30"/>
      <c r="K603" s="85"/>
      <c r="L603" s="85" t="s">
        <v>291</v>
      </c>
      <c r="M603" s="85" t="s">
        <v>291</v>
      </c>
      <c r="N603" s="755"/>
      <c r="O603" s="5"/>
      <c r="P603" s="5"/>
      <c r="Q603" s="5"/>
      <c r="R603" s="5"/>
      <c r="S603" s="5"/>
      <c r="T603" s="5"/>
      <c r="U603" s="5"/>
    </row>
    <row r="604" spans="1:21" ht="13" x14ac:dyDescent="0.3">
      <c r="A604" s="30" t="s">
        <v>936</v>
      </c>
      <c r="B604" s="54" t="s">
        <v>288</v>
      </c>
      <c r="D604" s="30" t="s">
        <v>950</v>
      </c>
      <c r="E604" s="50"/>
      <c r="F604" s="30"/>
      <c r="G604" s="30"/>
      <c r="H604" s="30"/>
      <c r="K604" s="93"/>
      <c r="L604" s="93" t="s">
        <v>951</v>
      </c>
      <c r="M604" s="93" t="s">
        <v>951</v>
      </c>
      <c r="N604" s="755"/>
      <c r="O604" s="5"/>
      <c r="P604" s="5"/>
      <c r="Q604" s="5"/>
      <c r="R604" s="5"/>
      <c r="S604" s="5"/>
      <c r="T604" s="5"/>
      <c r="U604" s="5"/>
    </row>
    <row r="605" spans="1:21" ht="13" x14ac:dyDescent="0.25">
      <c r="B605" s="54" t="s">
        <v>288</v>
      </c>
      <c r="D605" s="30" t="s">
        <v>952</v>
      </c>
      <c r="E605" s="50"/>
      <c r="F605" s="30"/>
      <c r="G605" s="30"/>
      <c r="H605" s="30"/>
      <c r="K605" s="51"/>
      <c r="L605" s="157"/>
      <c r="M605" s="157"/>
      <c r="N605" s="755"/>
      <c r="O605" s="1694" t="s">
        <v>953</v>
      </c>
      <c r="P605" s="1694"/>
      <c r="Q605" s="1694"/>
      <c r="R605" s="1694"/>
      <c r="S605" s="5"/>
      <c r="T605" s="5"/>
      <c r="U605" s="5"/>
    </row>
    <row r="606" spans="1:21" ht="13" x14ac:dyDescent="0.25">
      <c r="B606" s="54" t="s">
        <v>288</v>
      </c>
      <c r="D606" s="382" t="s">
        <v>954</v>
      </c>
      <c r="E606" s="50"/>
      <c r="F606" s="30"/>
      <c r="G606" s="30"/>
      <c r="H606" s="30"/>
      <c r="K606" s="486"/>
      <c r="L606" s="157" t="s">
        <v>955</v>
      </c>
      <c r="M606" s="157" t="s">
        <v>955</v>
      </c>
      <c r="N606" s="755"/>
      <c r="O606" s="1694"/>
      <c r="P606" s="1694"/>
      <c r="Q606" s="1694"/>
      <c r="R606" s="1694"/>
      <c r="S606" s="5"/>
      <c r="T606" s="5"/>
      <c r="U606" s="5"/>
    </row>
    <row r="607" spans="1:21" ht="13" x14ac:dyDescent="0.25">
      <c r="B607" s="54" t="s">
        <v>288</v>
      </c>
      <c r="D607" s="30" t="s">
        <v>956</v>
      </c>
      <c r="E607" s="50"/>
      <c r="F607" s="30"/>
      <c r="G607" s="30"/>
      <c r="H607" s="30"/>
      <c r="K607" s="51"/>
      <c r="L607" s="157" t="s">
        <v>955</v>
      </c>
      <c r="M607" s="157" t="s">
        <v>955</v>
      </c>
      <c r="N607" s="755"/>
      <c r="O607" s="1695"/>
      <c r="P607" s="1695"/>
      <c r="Q607" s="1695"/>
      <c r="R607" s="1695"/>
      <c r="S607" s="5"/>
      <c r="T607" s="5"/>
      <c r="U607" s="5"/>
    </row>
    <row r="608" spans="1:21" x14ac:dyDescent="0.25">
      <c r="B608" s="54" t="s">
        <v>288</v>
      </c>
      <c r="F608" s="30"/>
      <c r="G608" s="30"/>
      <c r="I608" s="48"/>
      <c r="J608" s="48"/>
      <c r="K608" s="48"/>
      <c r="L608" s="48"/>
      <c r="M608" s="48"/>
      <c r="N608" s="755"/>
      <c r="O608" s="5"/>
      <c r="P608" s="5"/>
      <c r="Q608" s="5"/>
      <c r="R608" s="5"/>
      <c r="S608" s="5"/>
      <c r="T608" s="5"/>
      <c r="U608" s="5"/>
    </row>
    <row r="609" spans="1:21" ht="15.75" customHeight="1" x14ac:dyDescent="0.3">
      <c r="B609" s="730" t="s">
        <v>626</v>
      </c>
      <c r="C609" s="779" t="s">
        <v>811</v>
      </c>
      <c r="D609" s="59" t="s">
        <v>957</v>
      </c>
      <c r="F609" s="30"/>
      <c r="G609" s="30"/>
      <c r="I609" s="48"/>
      <c r="J609" s="119"/>
      <c r="K609" s="119"/>
      <c r="L609" s="119"/>
      <c r="M609" s="119"/>
      <c r="N609" s="755"/>
      <c r="O609" s="5"/>
      <c r="P609" s="5"/>
      <c r="Q609" s="5"/>
      <c r="R609" s="5"/>
      <c r="S609" s="5"/>
      <c r="T609" s="5"/>
      <c r="U609" s="5"/>
    </row>
    <row r="610" spans="1:21" ht="15.75" customHeight="1" x14ac:dyDescent="0.25">
      <c r="B610" s="54" t="str">
        <f>$B$609</f>
        <v>No</v>
      </c>
      <c r="C610" s="779" t="s">
        <v>811</v>
      </c>
      <c r="D610" s="1715" t="s">
        <v>949</v>
      </c>
      <c r="E610" s="1715"/>
      <c r="F610" s="1715"/>
      <c r="G610" s="1715"/>
      <c r="H610" s="1715"/>
      <c r="I610" s="1715"/>
      <c r="J610" s="1715"/>
      <c r="K610" s="826"/>
      <c r="N610" s="755"/>
      <c r="O610" s="5"/>
      <c r="P610" s="5"/>
      <c r="Q610" s="5"/>
      <c r="R610" s="5"/>
      <c r="S610" s="5"/>
      <c r="T610" s="5"/>
      <c r="U610" s="5"/>
    </row>
    <row r="611" spans="1:21" ht="13" x14ac:dyDescent="0.3">
      <c r="B611" s="54" t="str">
        <f t="shared" ref="B611:B617" si="119">$B$609</f>
        <v>No</v>
      </c>
      <c r="C611" s="779" t="s">
        <v>811</v>
      </c>
      <c r="E611" s="50"/>
      <c r="F611" s="30"/>
      <c r="G611" s="30"/>
      <c r="H611" s="30"/>
      <c r="K611" s="125"/>
      <c r="L611" s="125">
        <f>FY</f>
        <v>2026</v>
      </c>
      <c r="M611" s="125">
        <f>FY-1</f>
        <v>2025</v>
      </c>
      <c r="N611" s="755"/>
      <c r="O611" s="5"/>
      <c r="P611" s="5"/>
      <c r="Q611" s="5"/>
      <c r="R611" s="5"/>
      <c r="S611" s="5"/>
      <c r="T611" s="5"/>
      <c r="U611" s="5"/>
    </row>
    <row r="612" spans="1:21" ht="12.75" customHeight="1" x14ac:dyDescent="0.3">
      <c r="B612" s="54" t="str">
        <f t="shared" si="119"/>
        <v>No</v>
      </c>
      <c r="C612" s="779" t="s">
        <v>811</v>
      </c>
      <c r="E612" s="50"/>
      <c r="F612" s="30"/>
      <c r="G612" s="30"/>
      <c r="H612" s="30"/>
      <c r="K612" s="85"/>
      <c r="L612" s="85" t="s">
        <v>291</v>
      </c>
      <c r="M612" s="85" t="s">
        <v>291</v>
      </c>
      <c r="N612" s="755"/>
      <c r="O612" s="5"/>
      <c r="P612" s="5"/>
      <c r="Q612" s="5"/>
      <c r="R612" s="5"/>
      <c r="S612" s="5"/>
      <c r="T612" s="5"/>
      <c r="U612" s="5"/>
    </row>
    <row r="613" spans="1:21" ht="13" x14ac:dyDescent="0.3">
      <c r="A613" s="30" t="s">
        <v>936</v>
      </c>
      <c r="B613" s="54" t="str">
        <f t="shared" si="119"/>
        <v>No</v>
      </c>
      <c r="C613" s="779" t="s">
        <v>811</v>
      </c>
      <c r="D613" s="30" t="s">
        <v>950</v>
      </c>
      <c r="E613" s="50"/>
      <c r="F613" s="30"/>
      <c r="G613" s="30"/>
      <c r="H613" s="30"/>
      <c r="K613" s="93"/>
      <c r="L613" s="93" t="s">
        <v>951</v>
      </c>
      <c r="M613" s="93" t="s">
        <v>951</v>
      </c>
      <c r="N613" s="755"/>
      <c r="O613" s="5"/>
      <c r="P613" s="5"/>
      <c r="Q613" s="5"/>
      <c r="R613" s="5"/>
      <c r="S613" s="5"/>
      <c r="T613" s="5"/>
      <c r="U613" s="5"/>
    </row>
    <row r="614" spans="1:21" ht="13" x14ac:dyDescent="0.25">
      <c r="B614" s="54" t="str">
        <f t="shared" si="119"/>
        <v>No</v>
      </c>
      <c r="C614" s="779" t="s">
        <v>811</v>
      </c>
      <c r="D614" s="30" t="s">
        <v>952</v>
      </c>
      <c r="E614" s="50"/>
      <c r="F614" s="30"/>
      <c r="G614" s="30"/>
      <c r="H614" s="30"/>
      <c r="K614" s="51"/>
      <c r="L614" s="1357"/>
      <c r="M614" s="1357"/>
      <c r="N614" s="755"/>
      <c r="O614" s="1696" t="s">
        <v>958</v>
      </c>
      <c r="P614" s="1694"/>
      <c r="Q614" s="1694"/>
      <c r="R614" s="1694"/>
      <c r="S614" s="5"/>
      <c r="T614" s="5"/>
      <c r="U614" s="5"/>
    </row>
    <row r="615" spans="1:21" ht="13" x14ac:dyDescent="0.25">
      <c r="B615" s="54" t="str">
        <f t="shared" si="119"/>
        <v>No</v>
      </c>
      <c r="C615" s="779" t="s">
        <v>811</v>
      </c>
      <c r="D615" s="382" t="s">
        <v>954</v>
      </c>
      <c r="E615" s="50"/>
      <c r="F615" s="30"/>
      <c r="G615" s="30"/>
      <c r="H615" s="30"/>
      <c r="K615" s="486"/>
      <c r="L615" s="1358"/>
      <c r="M615" s="1358"/>
      <c r="N615" s="755"/>
      <c r="O615" s="1694"/>
      <c r="P615" s="1694"/>
      <c r="Q615" s="1694"/>
      <c r="R615" s="1694"/>
      <c r="S615" s="5"/>
      <c r="T615" s="5"/>
      <c r="U615" s="5"/>
    </row>
    <row r="616" spans="1:21" ht="13" x14ac:dyDescent="0.25">
      <c r="B616" s="54" t="str">
        <f t="shared" si="119"/>
        <v>No</v>
      </c>
      <c r="C616" s="779" t="s">
        <v>811</v>
      </c>
      <c r="D616" s="30" t="s">
        <v>956</v>
      </c>
      <c r="E616" s="50"/>
      <c r="F616" s="30"/>
      <c r="G616" s="30"/>
      <c r="H616" s="30"/>
      <c r="K616" s="51"/>
      <c r="L616" s="1357" t="s">
        <v>955</v>
      </c>
      <c r="M616" s="1357" t="s">
        <v>955</v>
      </c>
      <c r="N616" s="755"/>
      <c r="O616" s="1695"/>
      <c r="P616" s="1695"/>
      <c r="Q616" s="1695"/>
      <c r="R616" s="1695"/>
      <c r="S616" s="5"/>
      <c r="T616" s="5"/>
      <c r="U616" s="5"/>
    </row>
    <row r="617" spans="1:21" x14ac:dyDescent="0.25">
      <c r="B617" s="54" t="str">
        <f t="shared" si="119"/>
        <v>No</v>
      </c>
      <c r="C617" s="779" t="s">
        <v>811</v>
      </c>
      <c r="F617" s="30"/>
      <c r="G617" s="30"/>
      <c r="K617" s="48"/>
      <c r="L617" s="48"/>
      <c r="M617" s="48"/>
      <c r="N617" s="755"/>
      <c r="O617" s="5"/>
      <c r="P617" s="5"/>
      <c r="Q617" s="5"/>
      <c r="R617" s="5"/>
      <c r="S617" s="5"/>
      <c r="T617" s="5"/>
      <c r="U617" s="5"/>
    </row>
    <row r="618" spans="1:21" ht="13" x14ac:dyDescent="0.3">
      <c r="B618" s="54" t="s">
        <v>288</v>
      </c>
      <c r="D618" s="59" t="s">
        <v>959</v>
      </c>
      <c r="F618" s="30"/>
      <c r="G618" s="30"/>
      <c r="I618" s="48"/>
      <c r="J618" s="48"/>
      <c r="K618" s="48"/>
      <c r="L618" s="48"/>
      <c r="M618" s="48"/>
      <c r="N618" s="755"/>
      <c r="O618" s="5"/>
      <c r="P618" s="5"/>
      <c r="Q618" s="5"/>
      <c r="R618" s="5"/>
      <c r="S618" s="5"/>
      <c r="T618" s="5"/>
      <c r="U618" s="5"/>
    </row>
    <row r="619" spans="1:21" ht="12.75" customHeight="1" x14ac:dyDescent="0.25">
      <c r="B619" s="54" t="s">
        <v>288</v>
      </c>
      <c r="D619" s="1492" t="s">
        <v>960</v>
      </c>
      <c r="E619" s="1492"/>
      <c r="F619" s="1492"/>
      <c r="G619" s="1492"/>
      <c r="H619" s="1492"/>
      <c r="I619" s="1492"/>
      <c r="J619" s="1492"/>
      <c r="K619" s="841"/>
      <c r="L619" s="841"/>
      <c r="M619" s="841"/>
      <c r="N619" s="755"/>
      <c r="O619" s="5"/>
      <c r="P619" s="5"/>
      <c r="Q619" s="5"/>
      <c r="R619" s="5"/>
      <c r="S619" s="5"/>
      <c r="T619" s="5"/>
      <c r="U619" s="5"/>
    </row>
    <row r="620" spans="1:21" x14ac:dyDescent="0.25">
      <c r="B620" s="54" t="s">
        <v>288</v>
      </c>
      <c r="H620" s="30"/>
      <c r="J620" s="48"/>
      <c r="K620" s="48"/>
      <c r="L620" s="48"/>
      <c r="M620" s="48"/>
      <c r="N620" s="755"/>
      <c r="O620" s="5"/>
      <c r="P620" s="5"/>
      <c r="Q620" s="5"/>
      <c r="R620" s="5"/>
      <c r="S620" s="5"/>
      <c r="T620" s="5"/>
      <c r="U620" s="5"/>
    </row>
    <row r="621" spans="1:21" ht="13" x14ac:dyDescent="0.3">
      <c r="B621" s="54" t="s">
        <v>288</v>
      </c>
      <c r="F621" s="30"/>
      <c r="G621" s="30"/>
      <c r="H621" s="30"/>
      <c r="K621" s="87" t="s">
        <v>942</v>
      </c>
      <c r="L621" s="125">
        <f>FY</f>
        <v>2026</v>
      </c>
      <c r="M621" s="125">
        <f>FY-1</f>
        <v>2025</v>
      </c>
      <c r="N621" s="755"/>
      <c r="O621" s="5"/>
      <c r="P621" s="5"/>
      <c r="Q621" s="5"/>
      <c r="R621" s="5"/>
      <c r="S621" s="5"/>
      <c r="T621" s="5"/>
      <c r="U621" s="5"/>
    </row>
    <row r="622" spans="1:21" ht="17.25" customHeight="1" x14ac:dyDescent="0.25">
      <c r="B622" s="54" t="s">
        <v>288</v>
      </c>
      <c r="F622" s="30"/>
      <c r="G622" s="30"/>
      <c r="H622" s="30"/>
      <c r="K622" s="172" t="s">
        <v>951</v>
      </c>
      <c r="L622" s="173" t="s">
        <v>961</v>
      </c>
      <c r="M622" s="173" t="s">
        <v>961</v>
      </c>
      <c r="N622" s="755"/>
      <c r="O622" s="5"/>
      <c r="P622" s="5"/>
      <c r="Q622" s="5"/>
      <c r="R622" s="5"/>
      <c r="S622" s="5"/>
      <c r="T622" s="5"/>
      <c r="U622" s="5"/>
    </row>
    <row r="623" spans="1:21" ht="13" x14ac:dyDescent="0.25">
      <c r="B623" s="54" t="s">
        <v>288</v>
      </c>
      <c r="F623" s="30"/>
      <c r="G623" s="30"/>
      <c r="H623" s="30"/>
      <c r="K623" s="383"/>
      <c r="L623" s="310"/>
      <c r="M623" s="310"/>
      <c r="N623" s="755"/>
      <c r="O623" s="1344" t="s">
        <v>420</v>
      </c>
      <c r="P623" s="376"/>
      <c r="Q623" s="5"/>
      <c r="R623" s="5"/>
      <c r="S623" s="5"/>
      <c r="T623" s="5"/>
      <c r="U623" s="5"/>
    </row>
    <row r="624" spans="1:21" x14ac:dyDescent="0.25">
      <c r="B624" s="54" t="s">
        <v>288</v>
      </c>
      <c r="F624" s="30"/>
      <c r="G624" s="30"/>
      <c r="H624" s="30"/>
      <c r="K624" s="383"/>
      <c r="L624" s="310"/>
      <c r="M624" s="310"/>
      <c r="N624" s="755"/>
      <c r="O624" s="5"/>
      <c r="P624" s="5"/>
      <c r="Q624" s="5"/>
      <c r="R624" s="5"/>
      <c r="S624" s="5"/>
      <c r="T624" s="5"/>
      <c r="U624" s="5"/>
    </row>
    <row r="625" spans="2:21" x14ac:dyDescent="0.25">
      <c r="B625" s="54" t="s">
        <v>288</v>
      </c>
      <c r="F625" s="30"/>
      <c r="G625" s="30"/>
      <c r="H625" s="30"/>
      <c r="K625" s="51"/>
      <c r="L625" s="51"/>
      <c r="M625" s="51"/>
      <c r="N625" s="755"/>
      <c r="O625" s="5"/>
      <c r="P625" s="5"/>
      <c r="Q625" s="5"/>
      <c r="R625" s="5"/>
      <c r="S625" s="5"/>
      <c r="T625" s="5"/>
      <c r="U625" s="5"/>
    </row>
    <row r="626" spans="2:21" ht="13" thickBot="1" x14ac:dyDescent="0.3">
      <c r="B626" s="54" t="s">
        <v>288</v>
      </c>
      <c r="F626" s="30"/>
      <c r="G626" s="30"/>
      <c r="H626" s="30"/>
      <c r="K626" s="48"/>
      <c r="L626" s="311">
        <f>SUM(L623:L625)</f>
        <v>0</v>
      </c>
      <c r="M626" s="311">
        <f>SUM(M623:M625)</f>
        <v>0</v>
      </c>
    </row>
    <row r="627" spans="2:21" ht="13" thickTop="1" x14ac:dyDescent="0.25">
      <c r="B627" s="54" t="s">
        <v>288</v>
      </c>
      <c r="F627" s="30"/>
      <c r="G627" s="30"/>
      <c r="H627" s="51"/>
      <c r="I627" s="51"/>
      <c r="J627" s="48"/>
      <c r="K627" s="48"/>
      <c r="L627" s="48"/>
      <c r="M627" s="48"/>
    </row>
    <row r="628" spans="2:21" x14ac:dyDescent="0.25">
      <c r="B628" s="54" t="s">
        <v>288</v>
      </c>
      <c r="D628" s="54" t="s">
        <v>962</v>
      </c>
      <c r="E628" s="54"/>
      <c r="F628" s="373"/>
      <c r="G628" s="373"/>
      <c r="H628" s="30"/>
      <c r="J628" s="48"/>
      <c r="K628" s="48"/>
      <c r="L628" s="48"/>
      <c r="M628" s="48"/>
    </row>
    <row r="629" spans="2:21" x14ac:dyDescent="0.25">
      <c r="B629" s="54" t="s">
        <v>288</v>
      </c>
      <c r="D629" s="54"/>
      <c r="E629" s="54"/>
      <c r="F629" s="373"/>
      <c r="G629" s="373"/>
      <c r="H629" s="30"/>
      <c r="J629" s="48"/>
      <c r="K629" s="48"/>
      <c r="L629" s="48"/>
      <c r="M629" s="48"/>
    </row>
    <row r="630" spans="2:21" ht="13" x14ac:dyDescent="0.3">
      <c r="B630" s="730" t="s">
        <v>288</v>
      </c>
      <c r="C630" s="778"/>
      <c r="D630" s="1753" t="str">
        <f>N630&amp;". Compensation and Other Benefits Upon Leaving"</f>
        <v>18. Compensation and Other Benefits Upon Leaving</v>
      </c>
      <c r="E630" s="1753"/>
      <c r="F630" s="1753"/>
      <c r="G630" s="1753"/>
      <c r="H630" s="1753"/>
      <c r="I630" s="1753"/>
      <c r="J630" s="1753"/>
      <c r="K630" s="67"/>
      <c r="L630" s="67"/>
      <c r="M630" s="67"/>
      <c r="N630" s="760">
        <f>IF($B630="Yes",$N579+1,$N579)</f>
        <v>18</v>
      </c>
    </row>
    <row r="631" spans="2:21" s="50" customFormat="1" ht="12.75" customHeight="1" x14ac:dyDescent="0.25">
      <c r="B631" s="54" t="str">
        <f t="shared" ref="B631:B640" si="120">$B$630</f>
        <v>Yes</v>
      </c>
      <c r="C631" s="778"/>
      <c r="D631" s="30"/>
      <c r="E631" s="30"/>
      <c r="F631" s="48"/>
      <c r="G631" s="48"/>
      <c r="J631" s="119"/>
      <c r="K631" s="119"/>
      <c r="L631" s="119"/>
      <c r="M631" s="119"/>
      <c r="N631" s="759"/>
      <c r="O631" s="370"/>
    </row>
    <row r="632" spans="2:21" s="50" customFormat="1" ht="12.75" customHeight="1" x14ac:dyDescent="0.25">
      <c r="B632" s="54" t="str">
        <f t="shared" si="120"/>
        <v>Yes</v>
      </c>
      <c r="C632" s="778"/>
      <c r="D632" s="1630" t="s">
        <v>963</v>
      </c>
      <c r="E632" s="1630"/>
      <c r="F632" s="1630"/>
      <c r="G632" s="1630"/>
      <c r="H632" s="1630"/>
      <c r="I632" s="1630"/>
      <c r="J632" s="1630"/>
      <c r="K632" s="857"/>
      <c r="L632" s="857"/>
      <c r="M632" s="857"/>
      <c r="N632" s="759"/>
      <c r="O632" s="370"/>
    </row>
    <row r="633" spans="2:21" s="50" customFormat="1" ht="12.75" customHeight="1" x14ac:dyDescent="0.25">
      <c r="B633" s="54" t="str">
        <f t="shared" si="120"/>
        <v>Yes</v>
      </c>
      <c r="C633" s="778"/>
      <c r="D633" s="1630"/>
      <c r="E633" s="1630"/>
      <c r="F633" s="1630"/>
      <c r="G633" s="1630"/>
      <c r="H633" s="1630"/>
      <c r="I633" s="1630"/>
      <c r="J633" s="1630"/>
      <c r="K633" s="857"/>
      <c r="L633" s="857"/>
      <c r="M633" s="857"/>
      <c r="N633" s="759"/>
      <c r="O633" s="370"/>
    </row>
    <row r="634" spans="2:21" s="50" customFormat="1" ht="12.75" customHeight="1" x14ac:dyDescent="0.25">
      <c r="B634" s="54" t="str">
        <f t="shared" si="120"/>
        <v>Yes</v>
      </c>
      <c r="C634" s="778"/>
      <c r="D634" s="1630"/>
      <c r="E634" s="1630"/>
      <c r="F634" s="1630"/>
      <c r="G634" s="1630"/>
      <c r="H634" s="1630"/>
      <c r="I634" s="1630"/>
      <c r="J634" s="1630"/>
      <c r="K634" s="857"/>
      <c r="L634" s="857"/>
      <c r="M634" s="857"/>
      <c r="N634" s="759"/>
      <c r="O634" s="1705" t="s">
        <v>964</v>
      </c>
      <c r="P634" s="1706"/>
      <c r="Q634" s="1706"/>
      <c r="R634" s="1707"/>
    </row>
    <row r="635" spans="2:21" s="50" customFormat="1" ht="12.75" customHeight="1" x14ac:dyDescent="0.25">
      <c r="B635" s="54" t="str">
        <f t="shared" si="120"/>
        <v>Yes</v>
      </c>
      <c r="C635" s="778"/>
      <c r="D635" s="857"/>
      <c r="E635" s="857"/>
      <c r="F635" s="857"/>
      <c r="G635" s="857"/>
      <c r="H635" s="857"/>
      <c r="I635" s="857"/>
      <c r="J635" s="857"/>
      <c r="K635" s="857"/>
      <c r="L635" s="857"/>
      <c r="M635" s="857"/>
      <c r="N635" s="759"/>
      <c r="O635" s="1708"/>
      <c r="P635" s="1709"/>
      <c r="Q635" s="1709"/>
      <c r="R635" s="1710"/>
    </row>
    <row r="636" spans="2:21" s="50" customFormat="1" ht="13" x14ac:dyDescent="0.3">
      <c r="B636" s="54" t="str">
        <f t="shared" si="120"/>
        <v>Yes</v>
      </c>
      <c r="C636" s="778"/>
      <c r="E636" s="30"/>
      <c r="K636" s="125"/>
      <c r="L636" s="125">
        <f>FY</f>
        <v>2026</v>
      </c>
      <c r="M636" s="125">
        <f>FY-1</f>
        <v>2025</v>
      </c>
      <c r="N636" s="759"/>
      <c r="O636" s="1711"/>
      <c r="P636" s="1712"/>
      <c r="Q636" s="1712"/>
      <c r="R636" s="1713"/>
    </row>
    <row r="637" spans="2:21" s="50" customFormat="1" ht="13" x14ac:dyDescent="0.3">
      <c r="B637" s="54" t="str">
        <f t="shared" si="120"/>
        <v>Yes</v>
      </c>
      <c r="C637" s="778"/>
      <c r="D637" s="50" t="s">
        <v>457</v>
      </c>
      <c r="E637" s="30"/>
      <c r="K637" s="85"/>
      <c r="L637" s="85" t="s">
        <v>291</v>
      </c>
      <c r="M637" s="85" t="s">
        <v>291</v>
      </c>
      <c r="N637" s="759"/>
      <c r="O637" s="370"/>
    </row>
    <row r="638" spans="2:21" s="50" customFormat="1" ht="12.75" customHeight="1" x14ac:dyDescent="0.25">
      <c r="B638" s="54" t="str">
        <f t="shared" si="120"/>
        <v>Yes</v>
      </c>
      <c r="C638" s="778"/>
      <c r="D638" s="30" t="s">
        <v>965</v>
      </c>
      <c r="E638" s="30"/>
      <c r="K638" s="487"/>
      <c r="L638" s="384"/>
      <c r="M638" s="384"/>
      <c r="N638" s="759"/>
      <c r="O638" s="1344" t="s">
        <v>420</v>
      </c>
      <c r="P638" s="376"/>
    </row>
    <row r="639" spans="2:21" s="50" customFormat="1" ht="12.75" customHeight="1" x14ac:dyDescent="0.25">
      <c r="B639" s="54" t="str">
        <f t="shared" si="120"/>
        <v>Yes</v>
      </c>
      <c r="C639" s="778"/>
      <c r="D639" s="30" t="s">
        <v>966</v>
      </c>
      <c r="E639" s="30"/>
      <c r="K639" s="92"/>
      <c r="L639" s="157"/>
      <c r="M639" s="385"/>
      <c r="N639" s="759"/>
      <c r="O639" s="370"/>
    </row>
    <row r="640" spans="2:21" x14ac:dyDescent="0.25">
      <c r="B640" s="54" t="str">
        <f t="shared" si="120"/>
        <v>Yes</v>
      </c>
      <c r="F640" s="51"/>
      <c r="G640" s="92"/>
    </row>
    <row r="641" spans="1:14" ht="13" x14ac:dyDescent="0.25">
      <c r="B641" s="54" t="s">
        <v>288</v>
      </c>
      <c r="C641" s="778"/>
      <c r="D641" s="1704" t="str">
        <f>N641&amp;". Contingencies"</f>
        <v>19. Contingencies</v>
      </c>
      <c r="E641" s="1704"/>
      <c r="F641" s="1704"/>
      <c r="G641" s="1704"/>
      <c r="H641" s="1704"/>
      <c r="I641" s="1704"/>
      <c r="J641" s="1704"/>
      <c r="K641" s="652"/>
      <c r="L641" s="652"/>
      <c r="M641" s="652"/>
      <c r="N641" s="760">
        <f>IF($B641="Yes",$N630+1,$N630)</f>
        <v>19</v>
      </c>
    </row>
    <row r="642" spans="1:14" ht="13" x14ac:dyDescent="0.25">
      <c r="B642" s="54" t="s">
        <v>288</v>
      </c>
      <c r="D642" s="50"/>
      <c r="E642" s="50"/>
      <c r="F642" s="119"/>
      <c r="G642" s="119"/>
      <c r="H642" s="30"/>
      <c r="J642" s="119"/>
      <c r="K642" s="119"/>
      <c r="L642" s="119"/>
      <c r="M642" s="119"/>
    </row>
    <row r="643" spans="1:14" ht="12" customHeight="1" x14ac:dyDescent="0.25">
      <c r="A643" s="54" t="s">
        <v>967</v>
      </c>
      <c r="B643" s="54" t="s">
        <v>288</v>
      </c>
      <c r="D643" s="1536" t="s">
        <v>1706</v>
      </c>
      <c r="E643" s="1536"/>
      <c r="F643" s="1536"/>
      <c r="G643" s="1536"/>
      <c r="H643" s="1536"/>
      <c r="I643" s="1536"/>
      <c r="J643" s="1536"/>
      <c r="K643" s="1536"/>
      <c r="L643" s="1536"/>
      <c r="M643" s="1536"/>
    </row>
    <row r="644" spans="1:14" x14ac:dyDescent="0.25">
      <c r="B644" s="54" t="s">
        <v>288</v>
      </c>
      <c r="D644" s="1536"/>
      <c r="E644" s="1536"/>
      <c r="F644" s="1536"/>
      <c r="G644" s="1536"/>
      <c r="H644" s="1536"/>
      <c r="I644" s="1536"/>
      <c r="J644" s="1536"/>
      <c r="K644" s="1536"/>
      <c r="L644" s="1536"/>
      <c r="M644" s="1536"/>
    </row>
    <row r="645" spans="1:14" x14ac:dyDescent="0.25">
      <c r="B645" s="54" t="s">
        <v>288</v>
      </c>
      <c r="D645" s="6"/>
      <c r="E645" s="6"/>
      <c r="F645" s="982"/>
      <c r="G645" s="982"/>
      <c r="H645" s="5"/>
      <c r="I645" s="5"/>
      <c r="J645" s="982"/>
      <c r="K645" s="982"/>
      <c r="L645" s="982"/>
      <c r="M645" s="982"/>
    </row>
    <row r="646" spans="1:14" ht="12.75" customHeight="1" x14ac:dyDescent="0.25">
      <c r="A646" s="30" t="s">
        <v>967</v>
      </c>
      <c r="B646" s="730" t="s">
        <v>288</v>
      </c>
      <c r="C646" s="7" t="s">
        <v>811</v>
      </c>
      <c r="D646" s="1726" t="s">
        <v>968</v>
      </c>
      <c r="E646" s="1726"/>
      <c r="F646" s="1726"/>
      <c r="G646" s="1726"/>
      <c r="H646" s="1726"/>
      <c r="I646" s="1726"/>
      <c r="J646" s="1726"/>
      <c r="K646" s="1726"/>
      <c r="L646" s="1726"/>
      <c r="M646" s="1726"/>
    </row>
    <row r="647" spans="1:14" x14ac:dyDescent="0.25">
      <c r="B647" s="54" t="str">
        <f>B$646</f>
        <v>Yes</v>
      </c>
      <c r="C647" s="7"/>
      <c r="D647" s="1726"/>
      <c r="E647" s="1726"/>
      <c r="F647" s="1726"/>
      <c r="G647" s="1726"/>
      <c r="H647" s="1726"/>
      <c r="I647" s="1726"/>
      <c r="J647" s="1726"/>
      <c r="K647" s="1726"/>
      <c r="L647" s="1726"/>
      <c r="M647" s="1726"/>
    </row>
    <row r="648" spans="1:14" x14ac:dyDescent="0.25">
      <c r="B648" s="54" t="str">
        <f t="shared" ref="B648:B649" si="121">B$646</f>
        <v>Yes</v>
      </c>
      <c r="D648" s="1726"/>
      <c r="E648" s="1726"/>
      <c r="F648" s="1726"/>
      <c r="G648" s="1726"/>
      <c r="H648" s="1726"/>
      <c r="I648" s="1726"/>
      <c r="J648" s="1726"/>
      <c r="K648" s="1726"/>
      <c r="L648" s="1726"/>
      <c r="M648" s="1726"/>
    </row>
    <row r="649" spans="1:14" x14ac:dyDescent="0.25">
      <c r="B649" s="54" t="str">
        <f t="shared" si="121"/>
        <v>Yes</v>
      </c>
      <c r="D649" s="162"/>
      <c r="E649" s="162"/>
      <c r="F649" s="86"/>
      <c r="G649" s="86"/>
      <c r="H649" s="86"/>
    </row>
    <row r="650" spans="1:14" ht="12.75" customHeight="1" x14ac:dyDescent="0.25">
      <c r="B650" s="54" t="s">
        <v>288</v>
      </c>
      <c r="D650" s="1536" t="s">
        <v>969</v>
      </c>
      <c r="E650" s="1536"/>
      <c r="F650" s="1536"/>
      <c r="G650" s="1536"/>
      <c r="H650" s="1536"/>
      <c r="I650" s="1536"/>
      <c r="J650" s="1536"/>
      <c r="K650" s="1536"/>
      <c r="L650" s="1536"/>
      <c r="M650" s="1536"/>
    </row>
    <row r="651" spans="1:14" x14ac:dyDescent="0.25">
      <c r="B651" s="54" t="s">
        <v>288</v>
      </c>
      <c r="D651" s="1536"/>
      <c r="E651" s="1536"/>
      <c r="F651" s="1536"/>
      <c r="G651" s="1536"/>
      <c r="H651" s="1536"/>
      <c r="I651" s="1536"/>
      <c r="J651" s="1536"/>
      <c r="K651" s="1536"/>
      <c r="L651" s="1536"/>
      <c r="M651" s="1536"/>
    </row>
    <row r="652" spans="1:14" x14ac:dyDescent="0.25">
      <c r="B652" s="54" t="s">
        <v>288</v>
      </c>
      <c r="D652" s="1536"/>
      <c r="E652" s="1536"/>
      <c r="F652" s="1536"/>
      <c r="G652" s="1536"/>
      <c r="H652" s="1536"/>
      <c r="I652" s="1536"/>
      <c r="J652" s="1536"/>
      <c r="K652" s="1536"/>
      <c r="L652" s="1536"/>
      <c r="M652" s="1536"/>
    </row>
    <row r="653" spans="1:14" x14ac:dyDescent="0.25">
      <c r="B653" s="54" t="s">
        <v>288</v>
      </c>
      <c r="D653" s="1536"/>
      <c r="E653" s="1536"/>
      <c r="F653" s="1536"/>
      <c r="G653" s="1536"/>
      <c r="H653" s="1536"/>
      <c r="I653" s="1536"/>
      <c r="J653" s="1536"/>
      <c r="K653" s="1536"/>
      <c r="L653" s="1536"/>
      <c r="M653" s="1536"/>
    </row>
    <row r="654" spans="1:14" x14ac:dyDescent="0.25">
      <c r="B654" s="54" t="s">
        <v>288</v>
      </c>
      <c r="D654" s="1536"/>
      <c r="E654" s="1536"/>
      <c r="F654" s="1536"/>
      <c r="G654" s="1536"/>
      <c r="H654" s="1536"/>
      <c r="I654" s="1536"/>
      <c r="J654" s="1536"/>
      <c r="K654" s="1536"/>
      <c r="L654" s="1536"/>
      <c r="M654" s="1536"/>
    </row>
    <row r="655" spans="1:14" x14ac:dyDescent="0.25">
      <c r="B655" s="54" t="s">
        <v>288</v>
      </c>
      <c r="D655" s="1536"/>
      <c r="E655" s="1536"/>
      <c r="F655" s="1536"/>
      <c r="G655" s="1536"/>
      <c r="H655" s="1536"/>
      <c r="I655" s="1536"/>
      <c r="J655" s="1536"/>
      <c r="K655" s="1536"/>
      <c r="L655" s="1536"/>
      <c r="M655" s="1536"/>
    </row>
    <row r="656" spans="1:14" ht="13" x14ac:dyDescent="0.3">
      <c r="B656" s="54" t="s">
        <v>288</v>
      </c>
      <c r="D656" s="117"/>
      <c r="E656" s="50"/>
      <c r="F656" s="87"/>
      <c r="G656" s="87"/>
      <c r="H656" s="30"/>
      <c r="J656" s="87"/>
      <c r="K656" s="87"/>
      <c r="L656" s="87"/>
      <c r="M656" s="87"/>
    </row>
    <row r="657" spans="1:21" ht="48" customHeight="1" x14ac:dyDescent="0.25">
      <c r="B657" s="54" t="s">
        <v>288</v>
      </c>
      <c r="D657" s="1536" t="s">
        <v>1703</v>
      </c>
      <c r="E657" s="1536"/>
      <c r="F657" s="1536"/>
      <c r="G657" s="1536"/>
      <c r="H657" s="1536"/>
      <c r="I657" s="1536"/>
      <c r="J657" s="1536"/>
      <c r="K657" s="1536"/>
      <c r="L657" s="1536"/>
      <c r="M657" s="1536"/>
      <c r="O657" s="1612" t="s">
        <v>970</v>
      </c>
      <c r="P657" s="1613"/>
      <c r="Q657" s="1613"/>
      <c r="R657" s="1613"/>
      <c r="S657" s="1613"/>
      <c r="T657" s="1613"/>
      <c r="U657" s="1614"/>
    </row>
    <row r="658" spans="1:21" ht="13" x14ac:dyDescent="0.3">
      <c r="B658" s="54" t="s">
        <v>288</v>
      </c>
      <c r="D658" s="117"/>
      <c r="E658" s="50"/>
      <c r="F658" s="87"/>
      <c r="G658" s="87"/>
      <c r="H658" s="30"/>
      <c r="J658" s="87"/>
      <c r="K658" s="87"/>
      <c r="L658" s="87"/>
      <c r="M658" s="87"/>
    </row>
    <row r="659" spans="1:21" ht="13" x14ac:dyDescent="0.3">
      <c r="B659" s="54" t="s">
        <v>288</v>
      </c>
      <c r="D659" s="1704" t="str">
        <f>N659&amp;". Commitments"</f>
        <v>20. Commitments</v>
      </c>
      <c r="E659" s="1704"/>
      <c r="F659" s="1704"/>
      <c r="G659" s="1704"/>
      <c r="H659" s="1704"/>
      <c r="I659" s="1704"/>
      <c r="J659" s="1704"/>
      <c r="K659" s="87"/>
      <c r="L659" s="87"/>
      <c r="M659" s="87"/>
      <c r="N659" s="760">
        <f>IF($B659="Yes",$N641+1,$N641)</f>
        <v>20</v>
      </c>
    </row>
    <row r="660" spans="1:21" ht="13" x14ac:dyDescent="0.3">
      <c r="B660" s="54" t="s">
        <v>288</v>
      </c>
      <c r="D660" s="841"/>
      <c r="E660" s="841"/>
      <c r="F660" s="88"/>
      <c r="G660" s="88"/>
      <c r="H660" s="30"/>
      <c r="J660" s="88"/>
      <c r="K660" s="87"/>
      <c r="L660" s="87"/>
      <c r="M660" s="87"/>
    </row>
    <row r="661" spans="1:21" ht="13" x14ac:dyDescent="0.3">
      <c r="A661" s="30" t="s">
        <v>893</v>
      </c>
      <c r="B661" s="54" t="s">
        <v>288</v>
      </c>
      <c r="C661" s="779" t="s">
        <v>811</v>
      </c>
      <c r="D661" s="859" t="s">
        <v>971</v>
      </c>
      <c r="E661" s="841"/>
      <c r="F661" s="88"/>
      <c r="G661" s="88"/>
      <c r="H661" s="30"/>
      <c r="J661" s="88"/>
      <c r="K661" s="87"/>
      <c r="L661" s="87"/>
      <c r="M661" s="87"/>
    </row>
    <row r="662" spans="1:21" ht="13" x14ac:dyDescent="0.3">
      <c r="B662" s="54" t="s">
        <v>288</v>
      </c>
      <c r="C662" s="779" t="s">
        <v>811</v>
      </c>
      <c r="D662" s="117"/>
      <c r="E662" s="50"/>
      <c r="F662" s="87"/>
      <c r="G662" s="87"/>
      <c r="H662" s="30"/>
      <c r="J662" s="87"/>
      <c r="K662" s="87"/>
      <c r="L662" s="87"/>
      <c r="M662" s="87"/>
    </row>
    <row r="663" spans="1:21" ht="12.75" customHeight="1" x14ac:dyDescent="0.25">
      <c r="B663" s="54" t="s">
        <v>288</v>
      </c>
      <c r="C663" s="779" t="s">
        <v>811</v>
      </c>
      <c r="D663" s="1718" t="str">
        <f>"At 31 December "&amp;FY&amp;", the Board had capital commitments of $273,829 (2025:$229,946) as a result of entering the following contracts:"</f>
        <v>At 31 December 2026, the Board had capital commitments of $273,829 (2025:$229,946) as a result of entering the following contracts:</v>
      </c>
      <c r="E663" s="1718"/>
      <c r="F663" s="1718"/>
      <c r="G663" s="1718"/>
      <c r="H663" s="1718"/>
      <c r="I663" s="1718"/>
      <c r="J663" s="1718"/>
      <c r="K663" s="983"/>
      <c r="L663" s="983"/>
      <c r="M663" s="983"/>
      <c r="O663" s="1612" t="s">
        <v>972</v>
      </c>
      <c r="P663" s="1613"/>
      <c r="Q663" s="1613"/>
      <c r="R663" s="1613"/>
      <c r="S663" s="1613"/>
      <c r="T663" s="1613"/>
      <c r="U663" s="1614"/>
    </row>
    <row r="664" spans="1:21" ht="12.75" customHeight="1" x14ac:dyDescent="0.25">
      <c r="B664" s="54" t="s">
        <v>288</v>
      </c>
      <c r="C664" s="779"/>
      <c r="D664" s="1690"/>
      <c r="E664" s="1690"/>
      <c r="F664" s="1690"/>
      <c r="G664" s="1690"/>
      <c r="H664" s="1690"/>
      <c r="I664" s="1690"/>
      <c r="J664" s="1690"/>
      <c r="K664" s="983"/>
      <c r="L664" s="983"/>
      <c r="M664" s="983"/>
      <c r="O664" s="1615"/>
      <c r="P664" s="1616"/>
      <c r="Q664" s="1616"/>
      <c r="R664" s="1616"/>
      <c r="S664" s="1616"/>
      <c r="T664" s="1616"/>
      <c r="U664" s="1617"/>
    </row>
    <row r="665" spans="1:21" ht="13" x14ac:dyDescent="0.3">
      <c r="B665" s="54" t="s">
        <v>288</v>
      </c>
      <c r="C665" s="779" t="s">
        <v>811</v>
      </c>
      <c r="D665" s="117"/>
      <c r="E665" s="50"/>
      <c r="F665" s="87"/>
      <c r="G665" s="87"/>
      <c r="H665" s="30"/>
      <c r="J665" s="87"/>
      <c r="K665" s="87"/>
      <c r="L665" s="87"/>
      <c r="M665" s="87"/>
      <c r="O665" s="1615"/>
      <c r="P665" s="1616"/>
      <c r="Q665" s="1616"/>
      <c r="R665" s="1616"/>
      <c r="S665" s="1616"/>
      <c r="T665" s="1616"/>
      <c r="U665" s="1617"/>
    </row>
    <row r="666" spans="1:21" ht="28.5" customHeight="1" x14ac:dyDescent="0.3">
      <c r="B666" s="54" t="s">
        <v>288</v>
      </c>
      <c r="C666" s="779" t="s">
        <v>811</v>
      </c>
      <c r="D666" s="1719" t="s">
        <v>973</v>
      </c>
      <c r="E666" s="1715"/>
      <c r="F666" s="1720"/>
      <c r="G666" s="1721"/>
      <c r="H666" s="1722"/>
      <c r="I666" s="1721"/>
      <c r="K666" s="841"/>
      <c r="L666" s="56" t="s">
        <v>1715</v>
      </c>
      <c r="M666" s="56"/>
      <c r="O666" s="1618"/>
      <c r="P666" s="1619"/>
      <c r="Q666" s="1619"/>
      <c r="R666" s="1619"/>
      <c r="S666" s="1619"/>
      <c r="T666" s="1619"/>
      <c r="U666" s="1620"/>
    </row>
    <row r="667" spans="1:21" ht="13" x14ac:dyDescent="0.3">
      <c r="B667" s="54" t="s">
        <v>288</v>
      </c>
      <c r="C667" s="779" t="s">
        <v>811</v>
      </c>
      <c r="D667" s="1723"/>
      <c r="E667" s="1714"/>
      <c r="F667" s="1724"/>
      <c r="G667" s="1725"/>
      <c r="H667" s="1721"/>
      <c r="I667" s="1725"/>
      <c r="K667" s="841"/>
      <c r="L667" s="124" t="s">
        <v>294</v>
      </c>
      <c r="N667" s="758">
        <f>200000-184171</f>
        <v>15829</v>
      </c>
    </row>
    <row r="668" spans="1:21" s="50" customFormat="1" ht="13.4" customHeight="1" x14ac:dyDescent="0.25">
      <c r="B668" s="54" t="s">
        <v>288</v>
      </c>
      <c r="C668" s="779" t="s">
        <v>811</v>
      </c>
      <c r="D668" s="1755" t="s">
        <v>269</v>
      </c>
      <c r="E668" s="1695"/>
      <c r="F668" s="1754"/>
      <c r="G668" s="1756"/>
      <c r="H668" s="1754"/>
      <c r="I668" s="1754"/>
      <c r="K668" s="841"/>
      <c r="L668" s="1294"/>
      <c r="N668" s="759">
        <f>270000-263291</f>
        <v>6709</v>
      </c>
      <c r="O668" s="1763" t="str">
        <f>CONCATENATE("Examples relate to open projects at 31 December ",FY,". While this may match the Ministry capital works projects in note ",N443,", it may also contain other completely board funded projects.")</f>
        <v>Examples relate to open projects at 31 December 2026. While this may match the Ministry capital works projects in note 14, it may also contain other completely board funded projects.</v>
      </c>
      <c r="P668" s="1764"/>
      <c r="Q668" s="1764"/>
      <c r="R668" s="1764"/>
      <c r="S668" s="1764"/>
      <c r="T668" s="1764"/>
      <c r="U668" s="1765"/>
    </row>
    <row r="669" spans="1:21" s="50" customFormat="1" ht="13" x14ac:dyDescent="0.25">
      <c r="B669" s="54" t="s">
        <v>288</v>
      </c>
      <c r="C669" s="779" t="s">
        <v>811</v>
      </c>
      <c r="D669" s="1755" t="s">
        <v>271</v>
      </c>
      <c r="E669" s="1695"/>
      <c r="F669" s="1754"/>
      <c r="G669" s="1756"/>
      <c r="H669" s="1754"/>
      <c r="I669" s="1754"/>
      <c r="K669" s="841"/>
      <c r="L669" s="1294"/>
      <c r="N669" s="759"/>
      <c r="O669" s="1766"/>
      <c r="P669" s="1767"/>
      <c r="Q669" s="1767"/>
      <c r="R669" s="1767"/>
      <c r="S669" s="1767"/>
      <c r="T669" s="1767"/>
      <c r="U669" s="1768"/>
    </row>
    <row r="670" spans="1:21" s="50" customFormat="1" ht="13" x14ac:dyDescent="0.25">
      <c r="B670" s="54"/>
      <c r="C670" s="779"/>
      <c r="D670" s="380" t="s">
        <v>974</v>
      </c>
      <c r="E670"/>
      <c r="F670" s="1308"/>
      <c r="G670" s="1309"/>
      <c r="H670" s="1308"/>
      <c r="I670" s="1308"/>
      <c r="K670" s="841"/>
      <c r="L670" s="1294"/>
      <c r="N670" s="759"/>
      <c r="O670" s="1344" t="s">
        <v>420</v>
      </c>
      <c r="P670" s="1299"/>
      <c r="Q670" s="1130"/>
      <c r="R670" s="1130"/>
      <c r="S670" s="1130"/>
      <c r="T670" s="1130"/>
      <c r="U670" s="1130"/>
    </row>
    <row r="671" spans="1:21" s="50" customFormat="1" ht="13" x14ac:dyDescent="0.3">
      <c r="A671" s="1" t="s">
        <v>150</v>
      </c>
      <c r="B671" s="54" t="s">
        <v>288</v>
      </c>
      <c r="C671" s="779" t="s">
        <v>811</v>
      </c>
      <c r="D671" s="1755" t="s">
        <v>975</v>
      </c>
      <c r="E671" s="1607"/>
      <c r="F671" s="1754"/>
      <c r="G671" s="1756"/>
      <c r="H671" s="1754"/>
      <c r="I671" s="1754"/>
      <c r="J671" s="571"/>
      <c r="K671" s="856"/>
      <c r="L671" s="1294"/>
      <c r="N671" s="959">
        <f>SUM(N666:N669)</f>
        <v>22538</v>
      </c>
      <c r="O671" s="1748" t="s">
        <v>976</v>
      </c>
      <c r="P671" s="1749"/>
      <c r="Q671" s="1749"/>
      <c r="R671" s="1749"/>
      <c r="S671" s="1749"/>
      <c r="T671" s="1749"/>
      <c r="U671" s="1750"/>
    </row>
    <row r="672" spans="1:21" s="50" customFormat="1" ht="12.75" customHeight="1" thickBot="1" x14ac:dyDescent="0.35">
      <c r="A672" s="862">
        <v>8310</v>
      </c>
      <c r="B672" s="54" t="s">
        <v>288</v>
      </c>
      <c r="C672" s="779" t="s">
        <v>811</v>
      </c>
      <c r="D672" s="1761" t="s">
        <v>965</v>
      </c>
      <c r="E672" s="1695"/>
      <c r="F672" s="1762"/>
      <c r="G672" s="1756"/>
      <c r="H672" s="1762"/>
      <c r="I672" s="1756"/>
      <c r="K672" s="372"/>
      <c r="L672" s="1293">
        <f>SUM(L668:L671)</f>
        <v>0</v>
      </c>
      <c r="N672" s="759"/>
    </row>
    <row r="673" spans="1:21" s="50" customFormat="1" ht="12.75" hidden="1" customHeight="1" x14ac:dyDescent="0.25">
      <c r="B673" s="54" t="s">
        <v>288</v>
      </c>
      <c r="C673" s="779"/>
      <c r="D673" s="1310"/>
      <c r="E673" s="1310"/>
      <c r="F673" s="1754"/>
      <c r="G673" s="1756"/>
      <c r="H673" s="571"/>
      <c r="I673" s="571"/>
      <c r="K673" s="372"/>
      <c r="L673" s="372"/>
      <c r="M673" s="372"/>
      <c r="N673" s="759"/>
      <c r="O673" s="370"/>
    </row>
    <row r="674" spans="1:21" s="50" customFormat="1" ht="12.75" hidden="1" customHeight="1" x14ac:dyDescent="0.25">
      <c r="B674" s="54" t="s">
        <v>288</v>
      </c>
      <c r="C674" s="779"/>
      <c r="D674" s="1310"/>
      <c r="E674" s="5"/>
      <c r="F674" s="571"/>
      <c r="G674" s="571"/>
      <c r="H674" s="571"/>
      <c r="I674" s="571"/>
      <c r="J674" s="372"/>
      <c r="K674" s="372"/>
      <c r="L674" s="372"/>
      <c r="M674" s="759"/>
      <c r="O674" s="370"/>
    </row>
    <row r="675" spans="1:21" s="50" customFormat="1" ht="12.75" hidden="1" customHeight="1" x14ac:dyDescent="0.25">
      <c r="B675" s="54" t="s">
        <v>288</v>
      </c>
      <c r="C675" s="779"/>
      <c r="D675" s="8"/>
      <c r="E675" s="8"/>
      <c r="F675" s="1311"/>
      <c r="G675" s="1311"/>
      <c r="H675" s="571"/>
      <c r="I675" s="571"/>
      <c r="J675" s="372"/>
      <c r="K675" s="372"/>
      <c r="L675" s="372"/>
      <c r="M675" s="372"/>
      <c r="N675" s="759"/>
      <c r="O675" s="370"/>
    </row>
    <row r="676" spans="1:21" s="50" customFormat="1" ht="12.75" hidden="1" customHeight="1" x14ac:dyDescent="0.25">
      <c r="B676" s="54" t="s">
        <v>288</v>
      </c>
      <c r="C676" s="779"/>
      <c r="D676" s="8"/>
      <c r="E676" s="8"/>
      <c r="F676" s="1311"/>
      <c r="G676" s="1311"/>
      <c r="H676" s="571"/>
      <c r="I676" s="571"/>
      <c r="J676" s="372"/>
      <c r="K676" s="372"/>
      <c r="L676" s="372"/>
      <c r="M676" s="372"/>
      <c r="N676" s="759"/>
      <c r="O676" s="370"/>
    </row>
    <row r="677" spans="1:21" s="50" customFormat="1" ht="12.75" customHeight="1" thickTop="1" x14ac:dyDescent="0.25">
      <c r="B677" s="54" t="s">
        <v>288</v>
      </c>
      <c r="C677" s="779"/>
      <c r="D677" s="8"/>
      <c r="E677" s="8"/>
      <c r="F677" s="1311"/>
      <c r="G677" s="1311"/>
      <c r="H677" s="571"/>
      <c r="I677" s="571"/>
      <c r="J677" s="372"/>
      <c r="K677" s="372"/>
      <c r="L677" s="372"/>
      <c r="M677" s="372"/>
      <c r="N677" s="759"/>
      <c r="O677" s="1748" t="s">
        <v>977</v>
      </c>
      <c r="P677" s="1749"/>
      <c r="Q677" s="1749"/>
      <c r="R677" s="1749"/>
      <c r="S677" s="1749"/>
      <c r="T677" s="1749"/>
      <c r="U677" s="1750"/>
    </row>
    <row r="678" spans="1:21" s="50" customFormat="1" ht="12.75" customHeight="1" x14ac:dyDescent="0.25">
      <c r="B678" s="54" t="s">
        <v>288</v>
      </c>
      <c r="C678" s="779"/>
      <c r="D678" s="1312" t="str">
        <f>"The Board receives funding from the Ministry of Education for Capital Works which is disclosed in note "&amp;N443&amp;"."</f>
        <v>The Board receives funding from the Ministry of Education for Capital Works which is disclosed in note 14.</v>
      </c>
      <c r="E678" s="8"/>
      <c r="F678" s="1311"/>
      <c r="G678" s="1311"/>
      <c r="H678" s="571"/>
      <c r="I678" s="571"/>
      <c r="J678" s="372"/>
      <c r="K678" s="372"/>
      <c r="L678" s="372"/>
      <c r="M678" s="372"/>
      <c r="N678" s="759"/>
    </row>
    <row r="679" spans="1:21" s="50" customFormat="1" ht="12.75" customHeight="1" x14ac:dyDescent="0.25">
      <c r="B679" s="54" t="s">
        <v>288</v>
      </c>
      <c r="C679" s="779"/>
      <c r="D679" s="162"/>
      <c r="E679" s="162"/>
      <c r="F679" s="86"/>
      <c r="G679" s="86"/>
      <c r="J679" s="372"/>
      <c r="K679" s="372"/>
      <c r="L679" s="372"/>
      <c r="M679" s="372"/>
      <c r="N679" s="759"/>
      <c r="O679" s="370"/>
    </row>
    <row r="680" spans="1:21" ht="13" x14ac:dyDescent="0.3">
      <c r="B680" s="54" t="str">
        <f>B688</f>
        <v>No</v>
      </c>
      <c r="D680" s="29" t="s">
        <v>978</v>
      </c>
      <c r="E680" s="29"/>
      <c r="F680" s="46"/>
      <c r="G680" s="46"/>
      <c r="H680" s="30"/>
      <c r="J680" s="46"/>
      <c r="K680" s="46"/>
      <c r="L680" s="46"/>
      <c r="M680" s="46"/>
    </row>
    <row r="681" spans="1:21" ht="13" x14ac:dyDescent="0.3">
      <c r="B681" s="54" t="str">
        <f>$B$680</f>
        <v>No</v>
      </c>
      <c r="D681" s="29"/>
      <c r="F681" s="46"/>
      <c r="G681" s="46"/>
      <c r="H681" s="30"/>
      <c r="J681" s="46"/>
      <c r="K681" s="46"/>
      <c r="L681" s="46"/>
      <c r="M681" s="46"/>
    </row>
    <row r="682" spans="1:21" x14ac:dyDescent="0.25">
      <c r="B682" s="54" t="str">
        <f t="shared" ref="B682:B687" si="122">$B$680</f>
        <v>No</v>
      </c>
      <c r="D682" s="1660" t="str">
        <f>"As at 31 December "&amp;FY&amp;" the School Board has entered into the following contracts: "</f>
        <v xml:space="preserve">As at 31 December 2026 the School Board has entered into the following contracts: </v>
      </c>
      <c r="E682" s="1660"/>
      <c r="F682" s="1660"/>
      <c r="G682" s="1660"/>
      <c r="J682" s="46"/>
      <c r="K682" s="46"/>
      <c r="L682" s="46"/>
      <c r="M682" s="46"/>
    </row>
    <row r="683" spans="1:21" ht="12.75" customHeight="1" x14ac:dyDescent="0.25">
      <c r="B683" s="54" t="str">
        <f t="shared" si="122"/>
        <v>No</v>
      </c>
      <c r="D683" s="162"/>
      <c r="E683" s="162"/>
      <c r="F683" s="86"/>
      <c r="G683" s="86"/>
      <c r="J683" s="46"/>
      <c r="K683" s="46"/>
      <c r="L683" s="46"/>
      <c r="M683" s="46"/>
    </row>
    <row r="684" spans="1:21" ht="12.75" customHeight="1" x14ac:dyDescent="0.3">
      <c r="B684" s="54" t="str">
        <f t="shared" si="122"/>
        <v>No</v>
      </c>
      <c r="D684" s="30" t="s">
        <v>979</v>
      </c>
      <c r="E684" s="162"/>
      <c r="F684" s="86"/>
      <c r="G684" s="86"/>
      <c r="J684" s="85"/>
      <c r="K684" s="85"/>
      <c r="L684" s="85"/>
      <c r="M684" s="85"/>
      <c r="O684" s="1748" t="s">
        <v>980</v>
      </c>
      <c r="P684" s="1749"/>
      <c r="Q684" s="1749"/>
      <c r="R684" s="1749"/>
      <c r="S684" s="1749"/>
      <c r="T684" s="1749"/>
      <c r="U684" s="1750"/>
    </row>
    <row r="685" spans="1:21" ht="13" x14ac:dyDescent="0.3">
      <c r="B685" s="54" t="str">
        <f t="shared" si="122"/>
        <v>No</v>
      </c>
      <c r="K685" s="125"/>
      <c r="L685" s="125">
        <f>FY</f>
        <v>2026</v>
      </c>
      <c r="M685" s="125">
        <f>FY-1</f>
        <v>2025</v>
      </c>
    </row>
    <row r="686" spans="1:21" ht="13" x14ac:dyDescent="0.3">
      <c r="B686" s="54" t="str">
        <f t="shared" si="122"/>
        <v>No</v>
      </c>
      <c r="K686" s="85"/>
      <c r="L686" s="85" t="s">
        <v>291</v>
      </c>
      <c r="M686" s="85" t="s">
        <v>291</v>
      </c>
    </row>
    <row r="687" spans="1:21" ht="12.75" customHeight="1" x14ac:dyDescent="0.3">
      <c r="B687" s="54" t="str">
        <f t="shared" si="122"/>
        <v>No</v>
      </c>
      <c r="K687" s="85"/>
      <c r="L687" s="85" t="s">
        <v>294</v>
      </c>
      <c r="M687" s="85" t="s">
        <v>294</v>
      </c>
    </row>
    <row r="688" spans="1:21" x14ac:dyDescent="0.25">
      <c r="A688" s="862">
        <v>8715</v>
      </c>
      <c r="B688" s="826" t="str">
        <f>IF(AND(ROUND($L688,0)=0,ROUND($M688,0)=0),"No","Yes")</f>
        <v>No</v>
      </c>
      <c r="D688" s="30" t="s">
        <v>981</v>
      </c>
      <c r="K688" s="458"/>
      <c r="L688" s="892"/>
      <c r="M688" s="892"/>
      <c r="O688" s="363" t="str">
        <f>'Guidance - Specific Disclosures'!A22</f>
        <v>[S7]</v>
      </c>
    </row>
    <row r="689" spans="1:20" x14ac:dyDescent="0.25">
      <c r="A689" s="862">
        <v>8725</v>
      </c>
      <c r="B689" s="826" t="str">
        <f t="shared" ref="B689:B690" si="123">IF(AND(ROUND($L689,0)=0,ROUND($M689,0)=0),"No","Yes")</f>
        <v>No</v>
      </c>
      <c r="D689" s="30" t="s">
        <v>982</v>
      </c>
      <c r="K689" s="458"/>
      <c r="L689" s="892"/>
      <c r="M689" s="892"/>
    </row>
    <row r="690" spans="1:20" ht="13" x14ac:dyDescent="0.25">
      <c r="A690" s="862">
        <v>8735</v>
      </c>
      <c r="B690" s="826" t="str">
        <f t="shared" si="123"/>
        <v>No</v>
      </c>
      <c r="D690" s="30" t="s">
        <v>983</v>
      </c>
      <c r="K690" s="458"/>
      <c r="L690" s="892"/>
      <c r="M690" s="892"/>
      <c r="N690" s="958"/>
      <c r="O690" s="1344" t="s">
        <v>420</v>
      </c>
      <c r="P690" s="1300"/>
    </row>
    <row r="691" spans="1:20" hidden="1" x14ac:dyDescent="0.25">
      <c r="B691" s="54" t="str">
        <f>B687</f>
        <v>No</v>
      </c>
      <c r="K691" s="92"/>
      <c r="L691" s="655"/>
      <c r="M691" s="655"/>
    </row>
    <row r="692" spans="1:20" ht="13" thickBot="1" x14ac:dyDescent="0.3">
      <c r="B692" s="54" t="str">
        <f t="shared" ref="B692:B695" si="124">B688</f>
        <v>No</v>
      </c>
      <c r="K692" s="458"/>
      <c r="L692" s="386">
        <f>SUM(L688:L691)</f>
        <v>0</v>
      </c>
      <c r="M692" s="386">
        <f>SUM(M688:M691)</f>
        <v>0</v>
      </c>
    </row>
    <row r="693" spans="1:20" ht="13" thickTop="1" x14ac:dyDescent="0.25">
      <c r="B693" s="54" t="str">
        <f t="shared" si="124"/>
        <v>No</v>
      </c>
      <c r="K693" s="458"/>
      <c r="L693" s="458"/>
      <c r="M693" s="458"/>
    </row>
    <row r="694" spans="1:20" x14ac:dyDescent="0.25">
      <c r="A694" s="30" t="s">
        <v>984</v>
      </c>
      <c r="B694" s="54" t="str">
        <f t="shared" si="124"/>
        <v>No</v>
      </c>
      <c r="C694" s="30"/>
      <c r="D694" s="974" t="s">
        <v>1707</v>
      </c>
      <c r="E694" s="974"/>
      <c r="F694" s="975"/>
      <c r="G694" s="975"/>
      <c r="K694" s="458"/>
      <c r="L694" s="458"/>
      <c r="M694" s="458"/>
      <c r="N694" s="30"/>
    </row>
    <row r="695" spans="1:20" x14ac:dyDescent="0.25">
      <c r="B695" s="54" t="str">
        <f t="shared" si="124"/>
        <v>No</v>
      </c>
      <c r="D695" s="880"/>
      <c r="E695" s="569"/>
      <c r="F695" s="569"/>
      <c r="G695" s="569"/>
      <c r="H695" s="881"/>
      <c r="I695" s="881"/>
      <c r="J695" s="881"/>
      <c r="K695" s="881"/>
      <c r="L695" s="881"/>
      <c r="M695" s="881"/>
      <c r="O695" s="30"/>
    </row>
    <row r="696" spans="1:20" ht="13" x14ac:dyDescent="0.25">
      <c r="B696" s="54" t="s">
        <v>288</v>
      </c>
      <c r="C696" s="778"/>
      <c r="D696" s="1704" t="str">
        <f>N696&amp;". Financial Instruments"</f>
        <v>21. Financial Instruments</v>
      </c>
      <c r="E696" s="1704"/>
      <c r="F696" s="1704"/>
      <c r="G696" s="1704"/>
      <c r="H696" s="1704"/>
      <c r="I696" s="1704"/>
      <c r="J696" s="1704"/>
      <c r="K696" s="652"/>
      <c r="L696" s="652"/>
      <c r="M696" s="652"/>
      <c r="N696" s="760">
        <f>IF($B696="Yes",N659+1,N659)</f>
        <v>21</v>
      </c>
      <c r="O696" s="651"/>
      <c r="P696" s="651"/>
      <c r="Q696" s="651"/>
      <c r="R696" s="651"/>
      <c r="S696" s="651"/>
      <c r="T696" s="651"/>
    </row>
    <row r="697" spans="1:20" x14ac:dyDescent="0.25">
      <c r="B697" s="54" t="s">
        <v>288</v>
      </c>
      <c r="D697" s="841"/>
      <c r="E697" s="841"/>
      <c r="F697" s="841"/>
      <c r="G697" s="841"/>
      <c r="J697" s="841"/>
      <c r="K697" s="841"/>
      <c r="L697" s="841"/>
      <c r="M697" s="841"/>
      <c r="O697" s="651"/>
      <c r="P697" s="651"/>
      <c r="Q697" s="651"/>
      <c r="R697" s="651"/>
      <c r="S697" s="651"/>
      <c r="T697" s="651"/>
    </row>
    <row r="698" spans="1:20" ht="12.75" customHeight="1" x14ac:dyDescent="0.25">
      <c r="A698" s="30" t="s">
        <v>985</v>
      </c>
      <c r="B698" s="54" t="s">
        <v>288</v>
      </c>
      <c r="D698" s="1492" t="s">
        <v>986</v>
      </c>
      <c r="E698" s="1492"/>
      <c r="F698" s="1492"/>
      <c r="G698" s="1492"/>
      <c r="H698" s="1492"/>
      <c r="I698" s="1492"/>
      <c r="J698" s="1492"/>
      <c r="K698" s="841"/>
      <c r="L698" s="841"/>
      <c r="M698" s="841"/>
      <c r="O698" s="30"/>
    </row>
    <row r="699" spans="1:20" ht="12.75" customHeight="1" x14ac:dyDescent="0.25">
      <c r="B699" s="54" t="s">
        <v>288</v>
      </c>
      <c r="D699" s="841"/>
      <c r="E699" s="841"/>
      <c r="F699" s="841"/>
      <c r="G699" s="841"/>
      <c r="H699" s="841"/>
      <c r="I699" s="841"/>
      <c r="J699" s="841"/>
      <c r="K699" s="841"/>
      <c r="L699" s="841"/>
      <c r="M699" s="841"/>
      <c r="O699" s="30"/>
    </row>
    <row r="700" spans="1:20" ht="13" x14ac:dyDescent="0.25">
      <c r="A700" s="30" t="s">
        <v>987</v>
      </c>
      <c r="B700" s="54" t="s">
        <v>288</v>
      </c>
      <c r="D700" s="650" t="s">
        <v>988</v>
      </c>
      <c r="E700" s="841"/>
      <c r="H700" s="841"/>
      <c r="I700" s="841"/>
      <c r="J700" s="841"/>
      <c r="K700" s="841"/>
      <c r="L700" s="841"/>
      <c r="M700" s="841"/>
      <c r="O700" s="30"/>
    </row>
    <row r="701" spans="1:20" ht="13" x14ac:dyDescent="0.25">
      <c r="B701" s="54" t="s">
        <v>288</v>
      </c>
      <c r="D701" s="859"/>
      <c r="E701" s="841"/>
      <c r="H701" s="1682" t="s">
        <v>457</v>
      </c>
      <c r="I701" s="1682"/>
      <c r="J701" s="1682"/>
      <c r="K701" s="1682" t="s">
        <v>458</v>
      </c>
      <c r="L701" s="1682"/>
      <c r="M701" s="1682"/>
      <c r="O701" s="30"/>
    </row>
    <row r="702" spans="1:20" ht="13" x14ac:dyDescent="0.3">
      <c r="B702" s="54" t="s">
        <v>288</v>
      </c>
      <c r="D702" s="841"/>
      <c r="E702" s="841"/>
      <c r="H702" s="124">
        <f>FY</f>
        <v>2026</v>
      </c>
      <c r="I702" s="124">
        <f>FY</f>
        <v>2026</v>
      </c>
      <c r="J702" s="124">
        <f>FY-1</f>
        <v>2025</v>
      </c>
      <c r="K702" s="124">
        <f>FY</f>
        <v>2026</v>
      </c>
      <c r="L702" s="124">
        <f>FY</f>
        <v>2026</v>
      </c>
      <c r="M702" s="124">
        <f>FY-1</f>
        <v>2025</v>
      </c>
      <c r="O702" s="30"/>
    </row>
    <row r="703" spans="1:20" ht="26" x14ac:dyDescent="0.25">
      <c r="B703" s="54" t="s">
        <v>288</v>
      </c>
      <c r="D703" s="841"/>
      <c r="E703" s="841"/>
      <c r="H703" s="551" t="str">
        <f>+'Group Inputs'!$C$7</f>
        <v>Actual</v>
      </c>
      <c r="I703" s="164" t="str">
        <f>+'Group Inputs'!$D$7</f>
        <v>Budget (Unaudited)</v>
      </c>
      <c r="J703" s="551" t="str">
        <f>+'Group Inputs'!$E$7</f>
        <v>Actual</v>
      </c>
      <c r="K703" s="551" t="str">
        <f>+'Group Inputs'!$C$7</f>
        <v>Actual</v>
      </c>
      <c r="L703" s="164" t="str">
        <f>+'Group Inputs'!$D$7</f>
        <v>Budget (Unaudited)</v>
      </c>
      <c r="M703" s="551" t="str">
        <f>+'Group Inputs'!$E$7</f>
        <v>Actual</v>
      </c>
    </row>
    <row r="704" spans="1:20" ht="13.5" thickBot="1" x14ac:dyDescent="0.35">
      <c r="B704" s="54" t="s">
        <v>288</v>
      </c>
      <c r="D704" s="841"/>
      <c r="E704" s="841"/>
      <c r="H704" s="474" t="s">
        <v>294</v>
      </c>
      <c r="I704" s="474" t="s">
        <v>294</v>
      </c>
      <c r="J704" s="474" t="s">
        <v>294</v>
      </c>
      <c r="K704" s="474" t="s">
        <v>294</v>
      </c>
      <c r="L704" s="474" t="s">
        <v>294</v>
      </c>
      <c r="M704" s="474" t="s">
        <v>294</v>
      </c>
    </row>
    <row r="705" spans="1:21" ht="13" x14ac:dyDescent="0.3">
      <c r="B705" s="54" t="s">
        <v>288</v>
      </c>
      <c r="D705" s="841"/>
      <c r="E705" s="841"/>
      <c r="H705" s="85"/>
      <c r="I705" s="85"/>
      <c r="J705" s="85"/>
      <c r="K705" s="85"/>
      <c r="L705" s="85"/>
      <c r="M705" s="85"/>
    </row>
    <row r="706" spans="1:21" x14ac:dyDescent="0.25">
      <c r="B706" s="54" t="s">
        <v>288</v>
      </c>
      <c r="D706" s="841" t="s">
        <v>551</v>
      </c>
      <c r="E706" s="841"/>
      <c r="H706" s="146">
        <f t="shared" ref="H706:M706" si="125">H163</f>
        <v>0</v>
      </c>
      <c r="I706" s="146">
        <f t="shared" si="125"/>
        <v>0</v>
      </c>
      <c r="J706" s="146">
        <f t="shared" si="125"/>
        <v>0</v>
      </c>
      <c r="K706" s="146">
        <f t="shared" si="125"/>
        <v>0</v>
      </c>
      <c r="L706" s="146">
        <f t="shared" si="125"/>
        <v>0</v>
      </c>
      <c r="M706" s="146">
        <f t="shared" si="125"/>
        <v>0</v>
      </c>
    </row>
    <row r="707" spans="1:21" x14ac:dyDescent="0.25">
      <c r="B707" s="54" t="s">
        <v>288</v>
      </c>
      <c r="D707" s="841" t="s">
        <v>218</v>
      </c>
      <c r="E707" s="841"/>
      <c r="H707" s="146">
        <f t="shared" ref="H707:M707" si="126">+H196</f>
        <v>0</v>
      </c>
      <c r="I707" s="146">
        <f t="shared" si="126"/>
        <v>0</v>
      </c>
      <c r="J707" s="146">
        <f t="shared" si="126"/>
        <v>0</v>
      </c>
      <c r="K707" s="146">
        <f t="shared" si="126"/>
        <v>0</v>
      </c>
      <c r="L707" s="146">
        <f t="shared" si="126"/>
        <v>0</v>
      </c>
      <c r="M707" s="146">
        <f t="shared" si="126"/>
        <v>0</v>
      </c>
    </row>
    <row r="708" spans="1:21" x14ac:dyDescent="0.25">
      <c r="B708" s="54" t="s">
        <v>288</v>
      </c>
      <c r="D708" s="841" t="s">
        <v>989</v>
      </c>
      <c r="E708" s="841"/>
      <c r="H708" s="146">
        <f t="shared" ref="H708:M708" si="127">+H228+H232</f>
        <v>0</v>
      </c>
      <c r="I708" s="146">
        <f t="shared" si="127"/>
        <v>0</v>
      </c>
      <c r="J708" s="146">
        <f t="shared" si="127"/>
        <v>0</v>
      </c>
      <c r="K708" s="146">
        <f t="shared" si="127"/>
        <v>0</v>
      </c>
      <c r="L708" s="146">
        <f t="shared" si="127"/>
        <v>0</v>
      </c>
      <c r="M708" s="146">
        <f t="shared" si="127"/>
        <v>0</v>
      </c>
    </row>
    <row r="709" spans="1:21" x14ac:dyDescent="0.25">
      <c r="B709" s="54" t="s">
        <v>288</v>
      </c>
    </row>
    <row r="710" spans="1:21" ht="12.75" customHeight="1" x14ac:dyDescent="0.25">
      <c r="B710" s="54" t="s">
        <v>288</v>
      </c>
      <c r="D710" s="841"/>
      <c r="E710" s="841"/>
      <c r="H710" s="120"/>
      <c r="I710" s="120"/>
      <c r="J710" s="120"/>
      <c r="K710" s="459"/>
      <c r="L710" s="459"/>
      <c r="M710" s="459"/>
      <c r="O710" s="1590" t="s">
        <v>990</v>
      </c>
      <c r="P710" s="1591"/>
      <c r="Q710" s="1591"/>
      <c r="R710" s="1591"/>
      <c r="S710" s="1591"/>
      <c r="T710" s="1591"/>
      <c r="U710" s="1592"/>
    </row>
    <row r="711" spans="1:21" ht="13" thickBot="1" x14ac:dyDescent="0.3">
      <c r="B711" s="54" t="s">
        <v>288</v>
      </c>
      <c r="D711" s="862" t="s">
        <v>991</v>
      </c>
      <c r="E711" s="841"/>
      <c r="H711" s="178">
        <f t="shared" ref="H711:M711" si="128">SUM(H706:H710)</f>
        <v>0</v>
      </c>
      <c r="I711" s="178">
        <f t="shared" si="128"/>
        <v>0</v>
      </c>
      <c r="J711" s="178">
        <f t="shared" si="128"/>
        <v>0</v>
      </c>
      <c r="K711" s="178">
        <f>SUM(K706:K710)</f>
        <v>0</v>
      </c>
      <c r="L711" s="178">
        <f t="shared" si="128"/>
        <v>0</v>
      </c>
      <c r="M711" s="178">
        <f t="shared" si="128"/>
        <v>0</v>
      </c>
      <c r="O711" s="1593"/>
      <c r="P711" s="1594"/>
      <c r="Q711" s="1594"/>
      <c r="R711" s="1594"/>
      <c r="S711" s="1594"/>
      <c r="T711" s="1594"/>
      <c r="U711" s="1595"/>
    </row>
    <row r="712" spans="1:21" ht="13" thickTop="1" x14ac:dyDescent="0.25">
      <c r="B712" s="54" t="s">
        <v>288</v>
      </c>
      <c r="D712" s="841"/>
      <c r="E712" s="841"/>
      <c r="H712" s="841"/>
      <c r="I712" s="841"/>
      <c r="J712" s="841"/>
      <c r="K712" s="841"/>
      <c r="L712" s="841"/>
      <c r="M712" s="841"/>
      <c r="O712" s="1593"/>
      <c r="P712" s="1594"/>
      <c r="Q712" s="1594"/>
      <c r="R712" s="1594"/>
      <c r="S712" s="1594"/>
      <c r="T712" s="1594"/>
      <c r="U712" s="1595"/>
    </row>
    <row r="713" spans="1:21" ht="12.75" customHeight="1" x14ac:dyDescent="0.25">
      <c r="A713" s="30" t="s">
        <v>992</v>
      </c>
      <c r="B713" s="54" t="s">
        <v>288</v>
      </c>
      <c r="D713" s="1747" t="s">
        <v>993</v>
      </c>
      <c r="E713" s="1747"/>
      <c r="F713" s="1747"/>
      <c r="H713" s="841"/>
      <c r="I713" s="841"/>
      <c r="J713" s="841"/>
      <c r="K713" s="841"/>
      <c r="L713" s="841"/>
      <c r="M713" s="841"/>
      <c r="O713" s="1615" t="s">
        <v>994</v>
      </c>
      <c r="P713" s="1616"/>
      <c r="Q713" s="1616"/>
      <c r="R713" s="1616"/>
      <c r="S713" s="1616"/>
      <c r="T713" s="1616"/>
      <c r="U713" s="1617"/>
    </row>
    <row r="714" spans="1:21" x14ac:dyDescent="0.25">
      <c r="B714" s="54" t="s">
        <v>288</v>
      </c>
      <c r="D714" s="841"/>
      <c r="E714" s="841"/>
      <c r="K714" s="841"/>
      <c r="L714" s="841"/>
      <c r="M714" s="841"/>
      <c r="O714" s="1615"/>
      <c r="P714" s="1616"/>
      <c r="Q714" s="1616"/>
      <c r="R714" s="1616"/>
      <c r="S714" s="1616"/>
      <c r="T714" s="1616"/>
      <c r="U714" s="1617"/>
    </row>
    <row r="715" spans="1:21" x14ac:dyDescent="0.25">
      <c r="B715" s="54" t="s">
        <v>288</v>
      </c>
      <c r="D715" s="841" t="s">
        <v>995</v>
      </c>
      <c r="E715" s="841"/>
      <c r="H715" s="142">
        <f t="shared" ref="H715:M715" si="129">+H333-H336</f>
        <v>0</v>
      </c>
      <c r="I715" s="142">
        <f t="shared" si="129"/>
        <v>0</v>
      </c>
      <c r="J715" s="142">
        <f t="shared" si="129"/>
        <v>0</v>
      </c>
      <c r="K715" s="142">
        <f t="shared" si="129"/>
        <v>0</v>
      </c>
      <c r="L715" s="142">
        <f t="shared" si="129"/>
        <v>0</v>
      </c>
      <c r="M715" s="142">
        <f t="shared" si="129"/>
        <v>0</v>
      </c>
      <c r="O715" s="1618"/>
      <c r="P715" s="1619"/>
      <c r="Q715" s="1619"/>
      <c r="R715" s="1619"/>
      <c r="S715" s="1619"/>
      <c r="T715" s="1619"/>
      <c r="U715" s="1620"/>
    </row>
    <row r="716" spans="1:21" x14ac:dyDescent="0.25">
      <c r="B716" s="54" t="s">
        <v>288</v>
      </c>
      <c r="D716" s="841" t="s">
        <v>996</v>
      </c>
      <c r="E716" s="841"/>
      <c r="H716" s="146">
        <f t="shared" ref="H716:M716" si="130">H359</f>
        <v>0</v>
      </c>
      <c r="I716" s="146">
        <f t="shared" si="130"/>
        <v>0</v>
      </c>
      <c r="J716" s="146">
        <f t="shared" si="130"/>
        <v>0</v>
      </c>
      <c r="K716" s="146">
        <f t="shared" si="130"/>
        <v>0</v>
      </c>
      <c r="L716" s="146">
        <f t="shared" si="130"/>
        <v>0</v>
      </c>
      <c r="M716" s="146">
        <f t="shared" si="130"/>
        <v>0</v>
      </c>
    </row>
    <row r="717" spans="1:21" x14ac:dyDescent="0.25">
      <c r="B717" s="54" t="s">
        <v>288</v>
      </c>
      <c r="D717" s="841" t="s">
        <v>735</v>
      </c>
      <c r="E717" s="841"/>
      <c r="H717" s="146">
        <f>+'Statement of Financial Position'!E27+'Statement of Financial Position'!E45</f>
        <v>0</v>
      </c>
      <c r="I717" s="146">
        <f>+'Statement of Financial Position'!F27+'Statement of Financial Position'!F45</f>
        <v>0</v>
      </c>
      <c r="J717" s="146">
        <f>+'Statement of Financial Position'!G27+'Statement of Financial Position'!G45</f>
        <v>0</v>
      </c>
      <c r="K717" s="146">
        <f>+'Statement of Financial Position'!H27+'Statement of Financial Position'!H45</f>
        <v>0</v>
      </c>
      <c r="L717" s="146">
        <f>+'Statement of Financial Position'!I27+'Statement of Financial Position'!I45</f>
        <v>0</v>
      </c>
      <c r="M717" s="146">
        <f>+'Statement of Financial Position'!J27+'Statement of Financial Position'!J45</f>
        <v>0</v>
      </c>
    </row>
    <row r="718" spans="1:21" x14ac:dyDescent="0.25">
      <c r="B718" s="54" t="s">
        <v>288</v>
      </c>
      <c r="D718" s="841"/>
      <c r="E718" s="841"/>
      <c r="H718" s="121"/>
      <c r="I718" s="121"/>
      <c r="J718" s="121"/>
      <c r="K718" s="841"/>
      <c r="L718" s="841"/>
      <c r="M718" s="841"/>
    </row>
    <row r="719" spans="1:21" ht="13" thickBot="1" x14ac:dyDescent="0.3">
      <c r="B719" s="54" t="s">
        <v>288</v>
      </c>
      <c r="D719" s="862" t="s">
        <v>997</v>
      </c>
      <c r="E719" s="841"/>
      <c r="H719" s="179">
        <f t="shared" ref="H719:M719" si="131">SUM(H715:H718)</f>
        <v>0</v>
      </c>
      <c r="I719" s="179">
        <f t="shared" si="131"/>
        <v>0</v>
      </c>
      <c r="J719" s="179">
        <f t="shared" si="131"/>
        <v>0</v>
      </c>
      <c r="K719" s="179">
        <f t="shared" si="131"/>
        <v>0</v>
      </c>
      <c r="L719" s="179">
        <f t="shared" si="131"/>
        <v>0</v>
      </c>
      <c r="M719" s="179">
        <f t="shared" si="131"/>
        <v>0</v>
      </c>
    </row>
    <row r="720" spans="1:21" ht="13" thickTop="1" x14ac:dyDescent="0.25">
      <c r="B720" s="54" t="s">
        <v>288</v>
      </c>
      <c r="D720" s="862"/>
      <c r="E720" s="841"/>
      <c r="H720" s="645"/>
      <c r="I720" s="645"/>
      <c r="J720" s="645"/>
      <c r="K720" s="645"/>
      <c r="L720" s="645"/>
      <c r="M720" s="645"/>
    </row>
    <row r="721" spans="1:21" ht="13" x14ac:dyDescent="0.25">
      <c r="A721" s="30" t="s">
        <v>998</v>
      </c>
      <c r="B721" s="54" t="s">
        <v>288</v>
      </c>
      <c r="D721" s="650" t="s">
        <v>999</v>
      </c>
      <c r="E721" s="841"/>
      <c r="H721" s="645"/>
      <c r="I721" s="645"/>
      <c r="J721" s="645"/>
      <c r="K721" s="645"/>
      <c r="L721" s="645"/>
      <c r="M721" s="645"/>
    </row>
    <row r="722" spans="1:21" x14ac:dyDescent="0.25">
      <c r="B722" s="54" t="s">
        <v>288</v>
      </c>
      <c r="D722" s="857"/>
      <c r="E722" s="857"/>
      <c r="F722" s="387"/>
      <c r="G722" s="387"/>
      <c r="H722" s="387"/>
      <c r="I722" s="137"/>
    </row>
    <row r="723" spans="1:21" ht="13" thickBot="1" x14ac:dyDescent="0.3">
      <c r="B723" s="54" t="s">
        <v>288</v>
      </c>
      <c r="D723" s="841" t="s">
        <v>137</v>
      </c>
      <c r="E723" s="841"/>
      <c r="H723" s="178">
        <f t="shared" ref="H723:M723" si="132">H233</f>
        <v>0</v>
      </c>
      <c r="I723" s="178">
        <f t="shared" si="132"/>
        <v>0</v>
      </c>
      <c r="J723" s="178">
        <f t="shared" si="132"/>
        <v>0</v>
      </c>
      <c r="K723" s="178">
        <f t="shared" si="132"/>
        <v>0</v>
      </c>
      <c r="L723" s="178">
        <f t="shared" si="132"/>
        <v>0</v>
      </c>
      <c r="M723" s="178">
        <f t="shared" si="132"/>
        <v>0</v>
      </c>
    </row>
    <row r="724" spans="1:21" ht="13" thickTop="1" x14ac:dyDescent="0.25">
      <c r="B724" s="54" t="s">
        <v>288</v>
      </c>
      <c r="D724" s="841"/>
      <c r="E724" s="841"/>
      <c r="H724" s="146"/>
      <c r="I724" s="146"/>
      <c r="J724" s="146"/>
      <c r="K724" s="146"/>
      <c r="L724" s="146"/>
      <c r="M724" s="146"/>
    </row>
    <row r="725" spans="1:21" x14ac:dyDescent="0.25">
      <c r="A725" s="30" t="s">
        <v>1000</v>
      </c>
      <c r="B725" s="54" t="s">
        <v>288</v>
      </c>
      <c r="C725" s="30"/>
      <c r="D725" s="862" t="s">
        <v>1001</v>
      </c>
      <c r="E725" s="841"/>
      <c r="H725" s="146"/>
      <c r="I725" s="146"/>
      <c r="J725" s="146"/>
      <c r="K725" s="146"/>
      <c r="L725" s="146"/>
      <c r="M725" s="146"/>
      <c r="N725" s="30"/>
    </row>
    <row r="726" spans="1:21" x14ac:dyDescent="0.25">
      <c r="B726" s="54" t="s">
        <v>288</v>
      </c>
      <c r="C726" s="30"/>
      <c r="D726" s="862" t="s">
        <v>1002</v>
      </c>
      <c r="E726" s="841"/>
      <c r="H726" s="146"/>
      <c r="I726" s="146"/>
      <c r="J726" s="146"/>
      <c r="K726" s="146"/>
      <c r="L726" s="146"/>
      <c r="M726" s="146"/>
      <c r="N726" s="30"/>
    </row>
    <row r="727" spans="1:21" hidden="1" x14ac:dyDescent="0.25">
      <c r="B727" s="54" t="s">
        <v>288</v>
      </c>
      <c r="D727" s="841"/>
      <c r="E727" s="841"/>
      <c r="H727" s="146"/>
      <c r="I727" s="146"/>
      <c r="J727" s="146"/>
      <c r="K727" s="146"/>
      <c r="L727" s="146"/>
      <c r="M727" s="146"/>
    </row>
    <row r="728" spans="1:21" x14ac:dyDescent="0.25">
      <c r="B728" s="54" t="s">
        <v>288</v>
      </c>
      <c r="D728" s="841"/>
      <c r="E728" s="841"/>
      <c r="H728" s="146"/>
      <c r="I728" s="146"/>
      <c r="J728" s="146"/>
      <c r="K728" s="146"/>
      <c r="L728" s="146"/>
      <c r="M728" s="146"/>
    </row>
    <row r="729" spans="1:21" ht="15.75" customHeight="1" x14ac:dyDescent="0.25">
      <c r="A729" s="30" t="s">
        <v>1003</v>
      </c>
      <c r="B729" s="54" t="s">
        <v>288</v>
      </c>
      <c r="C729" s="778"/>
      <c r="D729" s="1742" t="str">
        <f>N729&amp;". Events After Balance Date"</f>
        <v>22. Events After Balance Date</v>
      </c>
      <c r="E729" s="1742"/>
      <c r="F729" s="1742"/>
      <c r="G729" s="1742"/>
      <c r="H729" s="1742"/>
      <c r="I729" s="1742"/>
      <c r="J729" s="1742"/>
      <c r="K729" s="861"/>
      <c r="L729" s="861"/>
      <c r="M729" s="861"/>
      <c r="N729" s="760">
        <f>IF($B729="Yes",$N696+1,$N696)</f>
        <v>22</v>
      </c>
      <c r="O729" s="99"/>
      <c r="P729" s="99"/>
      <c r="Q729" s="99"/>
      <c r="R729" s="99"/>
      <c r="S729" s="99"/>
      <c r="T729" s="99"/>
    </row>
    <row r="730" spans="1:21" x14ac:dyDescent="0.25">
      <c r="B730" s="54" t="s">
        <v>288</v>
      </c>
      <c r="D730" s="524"/>
      <c r="E730" s="524"/>
      <c r="F730" s="525"/>
      <c r="G730" s="525"/>
      <c r="H730" s="228"/>
      <c r="I730" s="5"/>
      <c r="J730" s="525"/>
      <c r="K730" s="525"/>
      <c r="L730" s="525"/>
      <c r="M730" s="525"/>
      <c r="O730" s="1744" t="s">
        <v>1004</v>
      </c>
      <c r="P730" s="1745"/>
      <c r="Q730" s="1745"/>
      <c r="R730" s="1745"/>
      <c r="S730" s="1745"/>
      <c r="T730" s="1745"/>
      <c r="U730" s="1746"/>
    </row>
    <row r="731" spans="1:21" ht="12.75" customHeight="1" x14ac:dyDescent="0.25">
      <c r="B731" s="54" t="s">
        <v>288</v>
      </c>
      <c r="D731" s="1492" t="s">
        <v>1005</v>
      </c>
      <c r="E731" s="1492"/>
      <c r="F731" s="1492"/>
      <c r="G731" s="1492"/>
      <c r="H731" s="1492"/>
      <c r="I731" s="1492"/>
      <c r="J731" s="1492"/>
      <c r="K731" s="841"/>
      <c r="L731" s="841"/>
      <c r="M731" s="841"/>
    </row>
    <row r="732" spans="1:21" x14ac:dyDescent="0.25">
      <c r="B732" s="54" t="s">
        <v>288</v>
      </c>
      <c r="D732" s="857"/>
      <c r="E732" s="857"/>
      <c r="F732" s="387"/>
      <c r="G732" s="387"/>
      <c r="J732" s="387"/>
      <c r="K732" s="387"/>
      <c r="L732" s="387"/>
      <c r="M732" s="387"/>
    </row>
    <row r="733" spans="1:21" ht="13" x14ac:dyDescent="0.25">
      <c r="B733" s="54" t="s">
        <v>288</v>
      </c>
      <c r="C733" s="778"/>
      <c r="D733" s="1760" t="str">
        <f>N733&amp;". Investment in Subsidiaries"</f>
        <v>23. Investment in Subsidiaries</v>
      </c>
      <c r="E733" s="1760"/>
      <c r="F733" s="1760"/>
      <c r="G733" s="1760"/>
      <c r="H733" s="1760"/>
      <c r="I733" s="1760"/>
      <c r="J733" s="1760"/>
      <c r="K733" s="861"/>
      <c r="L733" s="861"/>
      <c r="M733" s="861"/>
      <c r="N733" s="760">
        <f>IF($B733="Yes",$N729+1,$N729)</f>
        <v>23</v>
      </c>
    </row>
    <row r="734" spans="1:21" ht="13" x14ac:dyDescent="0.25">
      <c r="B734" s="54" t="s">
        <v>288</v>
      </c>
      <c r="N734" s="759"/>
    </row>
    <row r="735" spans="1:21" ht="13" x14ac:dyDescent="0.25">
      <c r="B735" s="54" t="s">
        <v>288</v>
      </c>
      <c r="D735" s="30" t="s">
        <v>1006</v>
      </c>
      <c r="I735" s="50"/>
      <c r="J735" s="50"/>
      <c r="K735" s="50"/>
      <c r="L735" s="50"/>
      <c r="M735" s="50"/>
      <c r="N735" s="759"/>
      <c r="O735" s="50"/>
    </row>
    <row r="736" spans="1:21" ht="13.4" customHeight="1" x14ac:dyDescent="0.25">
      <c r="B736" s="54" t="s">
        <v>288</v>
      </c>
      <c r="J736" s="1774" t="s">
        <v>1007</v>
      </c>
      <c r="K736" s="1774"/>
      <c r="L736" s="50"/>
      <c r="M736" s="50"/>
      <c r="N736" s="759"/>
      <c r="O736" s="50"/>
    </row>
    <row r="737" spans="2:21" ht="30" customHeight="1" x14ac:dyDescent="0.25">
      <c r="B737" s="54" t="s">
        <v>288</v>
      </c>
      <c r="D737" s="1758" t="s">
        <v>1008</v>
      </c>
      <c r="E737" s="1758" t="s">
        <v>1009</v>
      </c>
      <c r="F737" s="1758"/>
      <c r="G737" s="1751" t="s">
        <v>1010</v>
      </c>
      <c r="H737" s="1751"/>
      <c r="I737" s="809"/>
      <c r="J737" s="1773"/>
      <c r="K737" s="1773"/>
      <c r="L737" s="1773" t="s">
        <v>1011</v>
      </c>
      <c r="M737" s="1773"/>
      <c r="N737" s="759"/>
      <c r="O737" s="50"/>
    </row>
    <row r="738" spans="2:21" ht="13" x14ac:dyDescent="0.25">
      <c r="B738" s="54" t="s">
        <v>288</v>
      </c>
      <c r="D738" s="1759"/>
      <c r="E738" s="1759"/>
      <c r="F738" s="1759"/>
      <c r="G738" s="1752"/>
      <c r="H738" s="1752"/>
      <c r="I738" s="453"/>
      <c r="J738" s="1359">
        <f>FY</f>
        <v>2026</v>
      </c>
      <c r="K738" s="1359">
        <f>FY-1</f>
        <v>2025</v>
      </c>
      <c r="L738" s="1359">
        <f>FY</f>
        <v>2026</v>
      </c>
      <c r="M738" s="1359">
        <f>FY-1</f>
        <v>2025</v>
      </c>
      <c r="N738" s="759"/>
      <c r="O738" s="50"/>
    </row>
    <row r="739" spans="2:21" ht="13" x14ac:dyDescent="0.25">
      <c r="B739" s="54" t="s">
        <v>288</v>
      </c>
      <c r="I739" s="50"/>
      <c r="J739" s="50"/>
      <c r="K739" s="50"/>
      <c r="L739" s="50"/>
      <c r="M739" s="50"/>
      <c r="N739" s="759"/>
      <c r="O739" s="50"/>
    </row>
    <row r="740" spans="2:21" ht="13" x14ac:dyDescent="0.25">
      <c r="B740" s="54" t="s">
        <v>288</v>
      </c>
      <c r="D740" s="153"/>
      <c r="E740" s="1777"/>
      <c r="F740" s="1777"/>
      <c r="G740" s="1757"/>
      <c r="H740" s="1757"/>
      <c r="I740" s="455"/>
      <c r="J740" s="455"/>
      <c r="K740" s="455"/>
      <c r="L740" s="512"/>
      <c r="M740" s="512"/>
      <c r="N740" s="759"/>
      <c r="O740" s="1744" t="s">
        <v>1012</v>
      </c>
      <c r="P740" s="1745"/>
      <c r="Q740" s="1745"/>
      <c r="R740" s="1745"/>
      <c r="S740" s="1745"/>
      <c r="T740" s="1745"/>
      <c r="U740" s="1746"/>
    </row>
    <row r="741" spans="2:21" ht="13" x14ac:dyDescent="0.25">
      <c r="B741" s="54" t="s">
        <v>288</v>
      </c>
      <c r="I741" s="50"/>
      <c r="J741" s="50"/>
      <c r="K741" s="50"/>
      <c r="L741" s="50"/>
      <c r="M741" s="50"/>
      <c r="N741" s="759"/>
      <c r="O741" s="50"/>
      <c r="P741" s="137"/>
    </row>
    <row r="742" spans="2:21" ht="13" x14ac:dyDescent="0.25">
      <c r="B742" s="54" t="s">
        <v>288</v>
      </c>
      <c r="D742" s="30" t="s">
        <v>1013</v>
      </c>
      <c r="I742" s="50"/>
      <c r="J742" s="50"/>
      <c r="K742" s="50"/>
      <c r="L742" s="50"/>
      <c r="M742" s="50"/>
      <c r="N742" s="759"/>
      <c r="O742" s="50"/>
      <c r="P742" s="137"/>
    </row>
    <row r="743" spans="2:21" ht="13" x14ac:dyDescent="0.25">
      <c r="B743" s="54" t="s">
        <v>288</v>
      </c>
      <c r="I743" s="50"/>
      <c r="J743" s="50"/>
      <c r="K743" s="50"/>
      <c r="L743" s="50"/>
      <c r="M743" s="50"/>
      <c r="N743" s="759"/>
      <c r="O743" s="50"/>
      <c r="P743" s="137"/>
    </row>
    <row r="744" spans="2:21" ht="13" x14ac:dyDescent="0.25">
      <c r="B744" s="54" t="s">
        <v>288</v>
      </c>
      <c r="D744" s="1492" t="s">
        <v>1014</v>
      </c>
      <c r="E744" s="1492"/>
      <c r="F744" s="1492"/>
      <c r="G744" s="1492"/>
      <c r="H744" s="1492"/>
      <c r="I744" s="1492"/>
      <c r="J744" s="1492"/>
      <c r="K744" s="1492"/>
      <c r="L744" s="1492"/>
      <c r="M744" s="1492"/>
      <c r="N744" s="759"/>
      <c r="O744" s="50"/>
      <c r="P744" s="137"/>
    </row>
    <row r="745" spans="2:21" ht="13" x14ac:dyDescent="0.25">
      <c r="B745" s="54" t="s">
        <v>288</v>
      </c>
      <c r="D745" s="1492"/>
      <c r="E745" s="1492"/>
      <c r="F745" s="1492"/>
      <c r="G745" s="1492"/>
      <c r="H745" s="1492"/>
      <c r="I745" s="1492"/>
      <c r="J745" s="1492"/>
      <c r="K745" s="1492"/>
      <c r="L745" s="1492"/>
      <c r="M745" s="1492"/>
      <c r="N745" s="759"/>
      <c r="O745" s="50"/>
      <c r="P745" s="137"/>
    </row>
    <row r="746" spans="2:21" ht="13" x14ac:dyDescent="0.25">
      <c r="B746" s="54" t="s">
        <v>288</v>
      </c>
      <c r="I746" s="50"/>
      <c r="J746" s="50"/>
      <c r="K746" s="50"/>
      <c r="L746" s="50"/>
      <c r="M746" s="50"/>
      <c r="N746" s="759"/>
      <c r="O746" s="50"/>
      <c r="P746" s="137"/>
    </row>
    <row r="747" spans="2:21" ht="13" x14ac:dyDescent="0.25">
      <c r="B747" s="54" t="s">
        <v>288</v>
      </c>
      <c r="D747" s="30" t="s">
        <v>1015</v>
      </c>
      <c r="I747" s="50"/>
      <c r="J747" s="50"/>
      <c r="K747" s="50"/>
      <c r="L747" s="50"/>
      <c r="M747" s="50"/>
      <c r="N747" s="759"/>
      <c r="O747" s="50"/>
      <c r="P747" s="137"/>
    </row>
    <row r="748" spans="2:21" ht="13" x14ac:dyDescent="0.25">
      <c r="B748" s="54" t="s">
        <v>288</v>
      </c>
      <c r="I748" s="50"/>
      <c r="J748" s="50"/>
      <c r="K748" s="50"/>
      <c r="L748" s="50"/>
      <c r="M748" s="50"/>
      <c r="N748" s="759"/>
      <c r="O748" s="50"/>
      <c r="P748" s="137"/>
    </row>
    <row r="749" spans="2:21" ht="13" x14ac:dyDescent="0.3">
      <c r="B749" s="54" t="s">
        <v>288</v>
      </c>
      <c r="D749" s="29" t="s">
        <v>1016</v>
      </c>
      <c r="I749" s="48"/>
      <c r="J749" s="48"/>
      <c r="K749" s="48"/>
      <c r="L749" s="48"/>
      <c r="M749" s="48"/>
      <c r="O749" s="30"/>
    </row>
    <row r="750" spans="2:21" ht="13" x14ac:dyDescent="0.25">
      <c r="B750" s="54" t="s">
        <v>288</v>
      </c>
      <c r="K750" s="429"/>
      <c r="L750" s="429">
        <f>FY</f>
        <v>2026</v>
      </c>
      <c r="M750" s="429">
        <f>FY-1</f>
        <v>2025</v>
      </c>
      <c r="O750" s="30"/>
    </row>
    <row r="751" spans="2:21" ht="13" x14ac:dyDescent="0.25">
      <c r="B751" s="54" t="s">
        <v>288</v>
      </c>
      <c r="K751" s="429"/>
      <c r="L751" s="429"/>
      <c r="M751" s="429"/>
      <c r="O751" s="30"/>
    </row>
    <row r="752" spans="2:21" ht="13" x14ac:dyDescent="0.3">
      <c r="B752" s="54" t="s">
        <v>288</v>
      </c>
      <c r="D752" s="166" t="s">
        <v>1017</v>
      </c>
      <c r="K752" s="488"/>
      <c r="L752" s="456">
        <f>M756</f>
        <v>0</v>
      </c>
      <c r="M752" s="456"/>
      <c r="O752" s="30"/>
    </row>
    <row r="753" spans="2:21" ht="13" x14ac:dyDescent="0.3">
      <c r="B753" s="54" t="s">
        <v>288</v>
      </c>
      <c r="D753" s="166"/>
      <c r="K753" s="454"/>
      <c r="L753" s="454"/>
      <c r="M753" s="454"/>
      <c r="O753" s="30"/>
    </row>
    <row r="754" spans="2:21" x14ac:dyDescent="0.25">
      <c r="B754" s="54" t="s">
        <v>288</v>
      </c>
      <c r="D754" s="30" t="s">
        <v>1018</v>
      </c>
      <c r="K754" s="488"/>
      <c r="L754" s="456"/>
      <c r="M754" s="456"/>
      <c r="O754" s="30"/>
    </row>
    <row r="755" spans="2:21" x14ac:dyDescent="0.25">
      <c r="B755" s="54" t="s">
        <v>288</v>
      </c>
      <c r="K755" s="454"/>
      <c r="L755" s="454"/>
      <c r="M755" s="454"/>
      <c r="O755" s="30"/>
    </row>
    <row r="756" spans="2:21" ht="13" x14ac:dyDescent="0.3">
      <c r="B756" s="54" t="s">
        <v>288</v>
      </c>
      <c r="D756" s="166" t="s">
        <v>1019</v>
      </c>
      <c r="K756" s="488"/>
      <c r="L756" s="456">
        <f>SUM(L752:L755)</f>
        <v>0</v>
      </c>
      <c r="M756" s="456"/>
      <c r="O756" s="30"/>
    </row>
    <row r="757" spans="2:21" x14ac:dyDescent="0.25">
      <c r="B757" s="54" t="s">
        <v>288</v>
      </c>
      <c r="O757" s="30"/>
    </row>
    <row r="758" spans="2:21" ht="13" x14ac:dyDescent="0.25">
      <c r="B758" s="730" t="s">
        <v>626</v>
      </c>
      <c r="C758" s="779" t="s">
        <v>811</v>
      </c>
      <c r="D758" s="1742" t="str">
        <f>N758&amp;". Comparatives"</f>
        <v>23. Comparatives</v>
      </c>
      <c r="E758" s="1742"/>
      <c r="F758" s="1742"/>
      <c r="G758" s="1742"/>
      <c r="H758" s="1742"/>
      <c r="I758" s="1742"/>
      <c r="J758" s="1742"/>
      <c r="L758" s="99"/>
      <c r="M758" s="99"/>
      <c r="N758" s="760">
        <f>IF($B758="Yes",$N733+1,$N733)</f>
        <v>23</v>
      </c>
      <c r="O758" s="99"/>
      <c r="P758" s="99"/>
      <c r="Q758" s="99"/>
    </row>
    <row r="759" spans="2:21" x14ac:dyDescent="0.25">
      <c r="B759" s="54" t="str">
        <f>$B$758</f>
        <v>No</v>
      </c>
      <c r="C759" s="779" t="s">
        <v>811</v>
      </c>
      <c r="D759" s="857"/>
      <c r="E759" s="857"/>
      <c r="F759" s="387"/>
      <c r="G759" s="387"/>
      <c r="J759" s="387"/>
      <c r="O759" s="30"/>
    </row>
    <row r="760" spans="2:21" x14ac:dyDescent="0.25">
      <c r="B760" s="54" t="str">
        <f t="shared" ref="B760:B763" si="133">$B$758</f>
        <v>No</v>
      </c>
      <c r="C760" s="779" t="s">
        <v>811</v>
      </c>
      <c r="D760" s="1492" t="s">
        <v>1020</v>
      </c>
      <c r="E760" s="1492"/>
      <c r="F760" s="1492"/>
      <c r="G760" s="1492"/>
      <c r="H760" s="1492"/>
      <c r="I760" s="1492"/>
      <c r="J760" s="1492"/>
      <c r="O760" s="1744" t="s">
        <v>1021</v>
      </c>
      <c r="P760" s="1745"/>
      <c r="Q760" s="1745"/>
      <c r="R760" s="1745"/>
      <c r="S760" s="1745"/>
      <c r="T760" s="1745"/>
      <c r="U760" s="1746"/>
    </row>
    <row r="761" spans="2:21" ht="13" x14ac:dyDescent="0.25">
      <c r="B761" s="54" t="str">
        <f t="shared" si="133"/>
        <v>No</v>
      </c>
      <c r="C761" s="779" t="s">
        <v>811</v>
      </c>
      <c r="D761" s="1492"/>
      <c r="E761" s="1492"/>
      <c r="F761" s="1492"/>
      <c r="G761" s="1492"/>
      <c r="H761" s="1492"/>
      <c r="I761" s="1492"/>
      <c r="J761" s="1492"/>
      <c r="K761" s="50"/>
    </row>
    <row r="762" spans="2:21" ht="13" x14ac:dyDescent="0.25">
      <c r="B762" s="54" t="str">
        <f t="shared" si="133"/>
        <v>No</v>
      </c>
      <c r="C762" s="779" t="s">
        <v>811</v>
      </c>
      <c r="D762" s="1492"/>
      <c r="E762" s="1492"/>
      <c r="F762" s="1492"/>
      <c r="G762" s="1492"/>
      <c r="H762" s="1492"/>
      <c r="I762" s="1492"/>
      <c r="J762" s="1492"/>
      <c r="K762" s="50"/>
      <c r="O762" s="50"/>
    </row>
    <row r="763" spans="2:21" ht="13" x14ac:dyDescent="0.25">
      <c r="B763" s="54" t="str">
        <f t="shared" si="133"/>
        <v>No</v>
      </c>
      <c r="D763" s="898"/>
      <c r="E763" s="898"/>
      <c r="F763" s="898"/>
      <c r="G763" s="898"/>
      <c r="H763" s="898"/>
      <c r="I763" s="898"/>
      <c r="J763" s="898"/>
      <c r="N763" s="760">
        <f>IF($B763="Yes",$N758+1,$N758)</f>
        <v>23</v>
      </c>
    </row>
    <row r="764" spans="2:21" ht="95.15" customHeight="1" x14ac:dyDescent="0.25">
      <c r="B764" s="54"/>
      <c r="D764" s="900"/>
      <c r="E764" s="899"/>
      <c r="F764" s="899"/>
      <c r="G764" s="899"/>
      <c r="H764" s="899"/>
      <c r="I764" s="899"/>
      <c r="J764" s="899"/>
      <c r="K764" s="899"/>
      <c r="L764" s="899"/>
      <c r="M764" s="899"/>
      <c r="O764" s="451"/>
      <c r="P764" s="451"/>
      <c r="Q764" s="451"/>
      <c r="R764" s="451"/>
      <c r="S764" s="451"/>
      <c r="T764" s="451"/>
      <c r="U764" s="451"/>
    </row>
    <row r="765" spans="2:21" ht="16" customHeight="1" x14ac:dyDescent="0.25">
      <c r="B765" s="889"/>
      <c r="D765" s="1492"/>
      <c r="E765" s="1492"/>
      <c r="F765" s="1492"/>
      <c r="G765" s="1492"/>
      <c r="H765" s="1492"/>
      <c r="I765" s="1492"/>
      <c r="J765" s="1492"/>
      <c r="K765" s="1492"/>
      <c r="L765" s="1492"/>
      <c r="M765" s="1492"/>
    </row>
    <row r="766" spans="2:21" ht="14" x14ac:dyDescent="0.25">
      <c r="B766" s="889"/>
      <c r="D766" s="840"/>
    </row>
    <row r="767" spans="2:21" ht="17.5" customHeight="1" x14ac:dyDescent="0.25">
      <c r="B767" s="889"/>
      <c r="D767" s="1718"/>
      <c r="E767" s="1718"/>
      <c r="F767" s="1718"/>
      <c r="G767" s="1718"/>
      <c r="H767" s="1718"/>
      <c r="I767" s="1718"/>
      <c r="J767" s="1718"/>
      <c r="K767" s="1718"/>
      <c r="L767" s="1718"/>
      <c r="M767" s="1718"/>
    </row>
  </sheetData>
  <mergeCells count="172">
    <mergeCell ref="P53:S59"/>
    <mergeCell ref="R2:V3"/>
    <mergeCell ref="D53:J53"/>
    <mergeCell ref="D55:M55"/>
    <mergeCell ref="D767:M767"/>
    <mergeCell ref="H346:J346"/>
    <mergeCell ref="L737:M737"/>
    <mergeCell ref="J736:K737"/>
    <mergeCell ref="D696:J696"/>
    <mergeCell ref="D610:J610"/>
    <mergeCell ref="D582:J583"/>
    <mergeCell ref="D508:J509"/>
    <mergeCell ref="D443:J443"/>
    <mergeCell ref="D383:J383"/>
    <mergeCell ref="D548:M552"/>
    <mergeCell ref="D553:M559"/>
    <mergeCell ref="D568:M574"/>
    <mergeCell ref="D650:M655"/>
    <mergeCell ref="D659:J659"/>
    <mergeCell ref="E740:F740"/>
    <mergeCell ref="O760:U760"/>
    <mergeCell ref="D760:J762"/>
    <mergeCell ref="D765:M765"/>
    <mergeCell ref="K701:M701"/>
    <mergeCell ref="O677:U677"/>
    <mergeCell ref="O730:U730"/>
    <mergeCell ref="O713:U715"/>
    <mergeCell ref="O710:U712"/>
    <mergeCell ref="D744:M745"/>
    <mergeCell ref="D682:G682"/>
    <mergeCell ref="D671:E671"/>
    <mergeCell ref="F671:G671"/>
    <mergeCell ref="D669:E669"/>
    <mergeCell ref="F669:G669"/>
    <mergeCell ref="H669:I669"/>
    <mergeCell ref="O671:U671"/>
    <mergeCell ref="G740:H740"/>
    <mergeCell ref="E737:F738"/>
    <mergeCell ref="D733:J733"/>
    <mergeCell ref="D737:D738"/>
    <mergeCell ref="D672:E672"/>
    <mergeCell ref="F672:G672"/>
    <mergeCell ref="H672:I672"/>
    <mergeCell ref="F673:G673"/>
    <mergeCell ref="O668:U669"/>
    <mergeCell ref="H668:I668"/>
    <mergeCell ref="D668:E668"/>
    <mergeCell ref="F668:G668"/>
    <mergeCell ref="D139:J139"/>
    <mergeCell ref="O134:R136"/>
    <mergeCell ref="D758:J758"/>
    <mergeCell ref="K385:M385"/>
    <mergeCell ref="D369:J369"/>
    <mergeCell ref="K346:M346"/>
    <mergeCell ref="D406:J406"/>
    <mergeCell ref="D408:J409"/>
    <mergeCell ref="D427:J427"/>
    <mergeCell ref="H429:J429"/>
    <mergeCell ref="K429:M429"/>
    <mergeCell ref="K223:M223"/>
    <mergeCell ref="H371:J371"/>
    <mergeCell ref="O740:U740"/>
    <mergeCell ref="D731:J731"/>
    <mergeCell ref="D713:F713"/>
    <mergeCell ref="D729:J729"/>
    <mergeCell ref="H322:J322"/>
    <mergeCell ref="O684:U684"/>
    <mergeCell ref="D698:J698"/>
    <mergeCell ref="G737:H738"/>
    <mergeCell ref="D630:J630"/>
    <mergeCell ref="H701:J701"/>
    <mergeCell ref="H671:I671"/>
    <mergeCell ref="D1:H1"/>
    <mergeCell ref="D2:J2"/>
    <mergeCell ref="D20:J20"/>
    <mergeCell ref="D59:J59"/>
    <mergeCell ref="H4:J4"/>
    <mergeCell ref="D134:M136"/>
    <mergeCell ref="D81:J81"/>
    <mergeCell ref="D97:J97"/>
    <mergeCell ref="D116:J116"/>
    <mergeCell ref="H83:J83"/>
    <mergeCell ref="K83:M83"/>
    <mergeCell ref="H99:J99"/>
    <mergeCell ref="K99:M99"/>
    <mergeCell ref="K4:M4"/>
    <mergeCell ref="H23:J23"/>
    <mergeCell ref="D50:M52"/>
    <mergeCell ref="K23:M23"/>
    <mergeCell ref="H61:J61"/>
    <mergeCell ref="K61:M61"/>
    <mergeCell ref="H118:J118"/>
    <mergeCell ref="K118:M118"/>
    <mergeCell ref="H140:J140"/>
    <mergeCell ref="K140:M140"/>
    <mergeCell ref="D216:M217"/>
    <mergeCell ref="H223:J223"/>
    <mergeCell ref="D238:J238"/>
    <mergeCell ref="D619:J619"/>
    <mergeCell ref="D560:M567"/>
    <mergeCell ref="D228:G228"/>
    <mergeCell ref="D220:J220"/>
    <mergeCell ref="D203:J203"/>
    <mergeCell ref="K205:M205"/>
    <mergeCell ref="D163:G163"/>
    <mergeCell ref="D166:J166"/>
    <mergeCell ref="D182:J182"/>
    <mergeCell ref="D152:J152"/>
    <mergeCell ref="H154:J154"/>
    <mergeCell ref="K154:M154"/>
    <mergeCell ref="H184:J184"/>
    <mergeCell ref="K184:M184"/>
    <mergeCell ref="H205:J205"/>
    <mergeCell ref="D506:J506"/>
    <mergeCell ref="K371:M371"/>
    <mergeCell ref="D576:M576"/>
    <mergeCell ref="D504:M504"/>
    <mergeCell ref="D663:J664"/>
    <mergeCell ref="D666:E666"/>
    <mergeCell ref="F666:G666"/>
    <mergeCell ref="H666:I666"/>
    <mergeCell ref="O663:U666"/>
    <mergeCell ref="D667:E667"/>
    <mergeCell ref="F667:G667"/>
    <mergeCell ref="H667:I667"/>
    <mergeCell ref="D646:M648"/>
    <mergeCell ref="K411:M411"/>
    <mergeCell ref="D445:M445"/>
    <mergeCell ref="D365:M366"/>
    <mergeCell ref="L479:L480"/>
    <mergeCell ref="D657:M657"/>
    <mergeCell ref="D537:M539"/>
    <mergeCell ref="P537:Q538"/>
    <mergeCell ref="P504:T505"/>
    <mergeCell ref="O605:R607"/>
    <mergeCell ref="O614:R616"/>
    <mergeCell ref="O596:S598"/>
    <mergeCell ref="D579:J579"/>
    <mergeCell ref="O634:R636"/>
    <mergeCell ref="D632:J634"/>
    <mergeCell ref="D641:J641"/>
    <mergeCell ref="D643:M644"/>
    <mergeCell ref="D596:M599"/>
    <mergeCell ref="D601:J601"/>
    <mergeCell ref="D542:J542"/>
    <mergeCell ref="D544:M547"/>
    <mergeCell ref="O657:U657"/>
    <mergeCell ref="D535:J535"/>
    <mergeCell ref="D168:J168"/>
    <mergeCell ref="D169:J169"/>
    <mergeCell ref="D170:J170"/>
    <mergeCell ref="D171:J171"/>
    <mergeCell ref="D172:J172"/>
    <mergeCell ref="P393:R394"/>
    <mergeCell ref="D476:J476"/>
    <mergeCell ref="D477:J477"/>
    <mergeCell ref="P477:S477"/>
    <mergeCell ref="P471:S475"/>
    <mergeCell ref="D403:M404"/>
    <mergeCell ref="D320:J320"/>
    <mergeCell ref="D341:J341"/>
    <mergeCell ref="K322:M322"/>
    <mergeCell ref="D344:J344"/>
    <mergeCell ref="O347:Q348"/>
    <mergeCell ref="D439:M440"/>
    <mergeCell ref="O397:Q397"/>
    <mergeCell ref="D361:M363"/>
    <mergeCell ref="P417:U418"/>
    <mergeCell ref="D318:M318"/>
    <mergeCell ref="D317:M317"/>
    <mergeCell ref="D180:M180"/>
    <mergeCell ref="H411:J411"/>
  </mergeCells>
  <conditionalFormatting sqref="O528:Q528">
    <cfRule type="containsText" dxfId="11" priority="1" operator="containsText" text="CHECK">
      <formula>NOT(ISERROR(SEARCH("CHECK",O528)))</formula>
    </cfRule>
  </conditionalFormatting>
  <dataValidations count="1">
    <dataValidation type="list" allowBlank="1" showInputMessage="1" showErrorMessage="1" sqref="B50 B134 B630 B646 B344 B383 B169:B179 B427 B439 B765:B786 B318 B401:B403 B553 B758 B53 B535 B560 B564 B566 B570 B609" xr:uid="{00000000-0002-0000-1300-000000000000}">
      <formula1>"Yes,No"</formula1>
    </dataValidation>
  </dataValidations>
  <hyperlinks>
    <hyperlink ref="O193" r:id="rId1" location="what-happens-at-the-end-of-the-banking-staffing-year-pay-period-22-1" xr:uid="{EE3A6DDD-901A-467A-9FEB-BCDDF7E45551}"/>
    <hyperlink ref="O350" r:id="rId2" location="managing-finances-for-equipment-1" xr:uid="{271CB50A-6CBB-41DC-92F4-B41484D6F816}"/>
  </hyperlinks>
  <pageMargins left="0.39370078740157483" right="0.39370078740157483" top="0.39370078740157483" bottom="0.74803149606299213" header="0.31496062992125984" footer="0.31496062992125984"/>
  <pageSetup paperSize="9" scale="61" firstPageNumber="13" fitToHeight="0" orientation="portrait" cellComments="asDisplayed" useFirstPageNumber="1" r:id="rId3"/>
  <headerFooter>
    <oddHeader>&amp;C&amp;"Calibri"&amp;10&amp;K000000 [UNCLASSIFIED]&amp;1#_x000D_</oddHeader>
    <oddFooter>&amp;C_x000D_&amp;1#&amp;"Calibri"&amp;10&amp;K000000 [UNCLASSIFIED]&amp;R&amp;P</oddFooter>
  </headerFooter>
  <rowBreaks count="10" manualBreakCount="10">
    <brk id="58" min="3" max="12" man="1"/>
    <brk id="115" min="3" max="12" man="1"/>
    <brk id="202" min="3" max="12" man="1"/>
    <brk id="237" min="3" max="12" man="1"/>
    <brk id="319" min="3" max="12" man="1"/>
    <brk id="382" min="3" max="12" man="1"/>
    <brk id="426" min="3" max="12" man="1"/>
    <brk id="540" min="3" max="12" man="1"/>
    <brk id="639" min="3" max="12" man="1"/>
    <brk id="728" min="3" max="12" man="1"/>
  </rowBreaks>
  <ignoredErrors>
    <ignoredError sqref="J24 J5 J119 J185 D323:J328 D60:J71 D74:J78 D72:J72 D329:J347 J412 J430 J702 J84 J100 J141 J155 J206 J224 M247 J267 M267 M286 J372" formula="1"/>
    <ignoredError sqref="L604:M604 L613:M613 K622" numberStoredAsText="1"/>
  </ignoredErrors>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4">
    <tabColor rgb="FF00B050"/>
    <pageSetUpPr fitToPage="1"/>
  </sheetPr>
  <dimension ref="B1:AS242"/>
  <sheetViews>
    <sheetView zoomScale="90" zoomScaleNormal="90" workbookViewId="0">
      <pane xSplit="6" ySplit="2" topLeftCell="G3" activePane="bottomRight" state="frozen"/>
      <selection activeCell="C363" sqref="C361:M369"/>
      <selection pane="topRight" activeCell="C363" sqref="C361:M369"/>
      <selection pane="bottomLeft" activeCell="C363" sqref="C361:M369"/>
      <selection pane="bottomRight" activeCell="G3" sqref="G3"/>
    </sheetView>
  </sheetViews>
  <sheetFormatPr defaultColWidth="9.1796875" defaultRowHeight="13.5" x14ac:dyDescent="0.3"/>
  <cols>
    <col min="1" max="1" width="1.453125" style="256" customWidth="1"/>
    <col min="2" max="2" width="1.453125" style="268" customWidth="1"/>
    <col min="3" max="3" width="63.81640625" style="256" customWidth="1"/>
    <col min="4" max="4" width="14.54296875" style="295" customWidth="1"/>
    <col min="5" max="5" width="14.81640625" style="295" customWidth="1"/>
    <col min="6" max="6" width="14.54296875" style="295" bestFit="1" customWidth="1"/>
    <col min="7" max="20" width="14.54296875" style="295" customWidth="1"/>
    <col min="21" max="21" width="2.81640625" style="256" hidden="1" customWidth="1"/>
    <col min="22" max="22" width="2.81640625" style="256" customWidth="1"/>
    <col min="23" max="45" width="14.54296875" style="256" customWidth="1"/>
    <col min="46" max="16384" width="9.1796875" style="256"/>
  </cols>
  <sheetData>
    <row r="1" spans="3:45" x14ac:dyDescent="0.3">
      <c r="C1" s="257"/>
      <c r="D1" s="258"/>
      <c r="E1" s="258"/>
      <c r="F1" s="259"/>
      <c r="G1" s="259"/>
      <c r="H1" s="259"/>
      <c r="I1" s="260" t="s">
        <v>1022</v>
      </c>
      <c r="J1" s="260" t="s">
        <v>1022</v>
      </c>
      <c r="K1" s="260" t="s">
        <v>1022</v>
      </c>
      <c r="L1" s="260" t="s">
        <v>1022</v>
      </c>
      <c r="M1" s="260" t="s">
        <v>1022</v>
      </c>
      <c r="N1" s="260" t="s">
        <v>1022</v>
      </c>
      <c r="O1" s="260" t="s">
        <v>1022</v>
      </c>
      <c r="P1" s="260" t="s">
        <v>1022</v>
      </c>
      <c r="Q1" s="260" t="s">
        <v>1022</v>
      </c>
      <c r="R1" s="260" t="s">
        <v>1022</v>
      </c>
      <c r="S1" s="260" t="s">
        <v>1022</v>
      </c>
      <c r="T1" s="261" t="s">
        <v>1023</v>
      </c>
      <c r="W1" s="1195"/>
      <c r="X1" s="1195"/>
      <c r="Y1" s="1195"/>
      <c r="Z1" s="1195"/>
      <c r="AA1" s="1195"/>
      <c r="AB1" s="1195"/>
      <c r="AC1" s="1195"/>
      <c r="AD1" s="1195"/>
      <c r="AE1" s="1195"/>
      <c r="AF1" s="1195"/>
      <c r="AG1" s="1195"/>
      <c r="AH1" s="1195"/>
      <c r="AI1" s="1195"/>
      <c r="AJ1" s="1195"/>
      <c r="AK1" s="1189"/>
      <c r="AL1" s="1189"/>
      <c r="AM1" s="1189"/>
      <c r="AN1" s="1189"/>
      <c r="AO1" s="1195"/>
      <c r="AP1" s="1195"/>
      <c r="AQ1" s="1202"/>
      <c r="AR1" s="1191"/>
      <c r="AS1" s="1195"/>
    </row>
    <row r="2" spans="3:45" ht="67.5" x14ac:dyDescent="0.3">
      <c r="C2" s="262"/>
      <c r="D2" s="263" t="s">
        <v>294</v>
      </c>
      <c r="E2" s="263" t="s">
        <v>294</v>
      </c>
      <c r="F2" s="264" t="s">
        <v>1024</v>
      </c>
      <c r="G2" s="265" t="s">
        <v>1025</v>
      </c>
      <c r="H2" s="265" t="s">
        <v>1026</v>
      </c>
      <c r="I2" s="266" t="s">
        <v>154</v>
      </c>
      <c r="J2" s="266" t="s">
        <v>1027</v>
      </c>
      <c r="K2" s="266" t="s">
        <v>125</v>
      </c>
      <c r="L2" s="266" t="s">
        <v>1028</v>
      </c>
      <c r="M2" s="266" t="s">
        <v>1029</v>
      </c>
      <c r="N2" s="266" t="s">
        <v>1030</v>
      </c>
      <c r="O2" s="266" t="s">
        <v>1031</v>
      </c>
      <c r="P2" s="266" t="s">
        <v>1032</v>
      </c>
      <c r="Q2" s="266" t="s">
        <v>1033</v>
      </c>
      <c r="R2" s="266" t="s">
        <v>1034</v>
      </c>
      <c r="S2" s="266" t="s">
        <v>1035</v>
      </c>
      <c r="T2" s="267" t="s">
        <v>1036</v>
      </c>
      <c r="W2" s="1199" t="s">
        <v>1037</v>
      </c>
      <c r="X2" s="1199" t="s">
        <v>471</v>
      </c>
      <c r="Y2" s="1199" t="s">
        <v>1038</v>
      </c>
      <c r="Z2" s="1199" t="s">
        <v>1039</v>
      </c>
      <c r="AA2" s="1199" t="s">
        <v>1040</v>
      </c>
      <c r="AB2" s="1199" t="s">
        <v>1041</v>
      </c>
      <c r="AC2" s="1199" t="s">
        <v>1042</v>
      </c>
      <c r="AD2" s="1199" t="s">
        <v>1043</v>
      </c>
      <c r="AE2" s="1192" t="s">
        <v>1044</v>
      </c>
      <c r="AF2" s="1199" t="s">
        <v>1045</v>
      </c>
      <c r="AG2" s="1199" t="s">
        <v>1046</v>
      </c>
      <c r="AH2" s="1199" t="s">
        <v>1047</v>
      </c>
      <c r="AI2" s="1199" t="s">
        <v>1048</v>
      </c>
      <c r="AJ2" s="1199" t="s">
        <v>1049</v>
      </c>
      <c r="AK2" s="1192" t="s">
        <v>1050</v>
      </c>
      <c r="AL2" s="1192" t="s">
        <v>1051</v>
      </c>
      <c r="AM2" s="1192" t="s">
        <v>280</v>
      </c>
      <c r="AN2" s="1192" t="s">
        <v>1052</v>
      </c>
      <c r="AO2" s="1192" t="s">
        <v>1053</v>
      </c>
      <c r="AP2" s="1199" t="s">
        <v>1054</v>
      </c>
      <c r="AQ2" s="1196" t="s">
        <v>1055</v>
      </c>
      <c r="AR2" s="1191"/>
      <c r="AS2" s="1196" t="s">
        <v>1056</v>
      </c>
    </row>
    <row r="3" spans="3:45" x14ac:dyDescent="0.3">
      <c r="C3" s="1181" t="s">
        <v>151</v>
      </c>
      <c r="D3" s="269">
        <f>FY</f>
        <v>2026</v>
      </c>
      <c r="E3" s="269">
        <f>FY-1</f>
        <v>2025</v>
      </c>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70"/>
    </row>
    <row r="4" spans="3:45" x14ac:dyDescent="0.3">
      <c r="C4" s="1180" t="str">
        <f>'Group Inputs'!B10</f>
        <v>1. Government Grants</v>
      </c>
      <c r="D4" s="271"/>
      <c r="E4" s="271"/>
      <c r="F4" s="271"/>
      <c r="G4" s="271"/>
      <c r="H4" s="271"/>
      <c r="I4" s="271"/>
      <c r="J4" s="271"/>
      <c r="K4" s="271"/>
      <c r="L4" s="271"/>
      <c r="M4" s="271"/>
      <c r="N4" s="271"/>
      <c r="O4" s="271"/>
      <c r="P4" s="271"/>
      <c r="Q4" s="271"/>
      <c r="R4" s="271"/>
      <c r="S4" s="271"/>
      <c r="T4" s="271"/>
      <c r="U4" s="271"/>
      <c r="V4" s="271"/>
      <c r="W4" s="272"/>
      <c r="X4" s="272"/>
      <c r="Y4" s="272"/>
      <c r="Z4" s="272"/>
      <c r="AA4" s="272"/>
      <c r="AB4" s="272"/>
      <c r="AC4" s="272"/>
      <c r="AD4" s="272"/>
      <c r="AE4" s="272"/>
      <c r="AF4" s="272"/>
      <c r="AG4" s="272"/>
      <c r="AH4" s="272"/>
      <c r="AI4" s="272"/>
      <c r="AJ4" s="272"/>
      <c r="AK4" s="272"/>
      <c r="AL4" s="272"/>
      <c r="AM4" s="272"/>
      <c r="AN4" s="272"/>
      <c r="AO4" s="272"/>
      <c r="AP4" s="272"/>
      <c r="AQ4" s="273"/>
    </row>
    <row r="5" spans="3:45" x14ac:dyDescent="0.3">
      <c r="C5" s="1182" t="str">
        <f>'Group Inputs'!B11</f>
        <v>Revenue</v>
      </c>
      <c r="D5" s="274"/>
      <c r="E5" s="274"/>
      <c r="F5" s="274"/>
      <c r="G5" s="274"/>
      <c r="H5" s="1200"/>
      <c r="I5" s="274"/>
      <c r="J5" s="274"/>
      <c r="K5" s="274"/>
      <c r="L5" s="274"/>
      <c r="M5" s="274"/>
      <c r="N5" s="274"/>
      <c r="O5" s="274"/>
      <c r="P5" s="274"/>
      <c r="Q5" s="274"/>
      <c r="R5" s="274"/>
      <c r="S5" s="275"/>
      <c r="T5" s="276"/>
      <c r="U5" s="277"/>
      <c r="V5" s="277"/>
      <c r="W5" s="278"/>
      <c r="X5" s="278"/>
      <c r="Y5" s="278"/>
      <c r="Z5" s="278"/>
      <c r="AA5" s="278"/>
      <c r="AB5" s="278"/>
      <c r="AC5" s="278"/>
      <c r="AD5" s="278"/>
      <c r="AE5" s="278"/>
      <c r="AF5" s="278"/>
      <c r="AG5" s="278"/>
      <c r="AH5" s="278"/>
      <c r="AI5" s="785"/>
      <c r="AJ5" s="785"/>
      <c r="AK5" s="278"/>
      <c r="AL5" s="278"/>
      <c r="AM5" s="278"/>
      <c r="AN5" s="278"/>
      <c r="AO5" s="278"/>
      <c r="AP5" s="278"/>
      <c r="AQ5" s="279"/>
    </row>
    <row r="6" spans="3:45" x14ac:dyDescent="0.3">
      <c r="C6" s="885" t="str">
        <f>'Group Inputs'!B12</f>
        <v>Government Grants - Ministry of Education</v>
      </c>
      <c r="D6" s="280">
        <f>IFERROR('Sch Parent Inputs'!C12,0)</f>
        <v>0</v>
      </c>
      <c r="E6" s="280"/>
      <c r="F6" s="280">
        <f>D6-E6</f>
        <v>0</v>
      </c>
      <c r="G6" s="280"/>
      <c r="H6" s="1201"/>
      <c r="I6" s="280"/>
      <c r="J6" s="280">
        <f>SUM(-J111-J182-J183)</f>
        <v>0</v>
      </c>
      <c r="K6" s="280"/>
      <c r="L6" s="280">
        <f>IF(L170&gt;0,-L170,-L114)</f>
        <v>0</v>
      </c>
      <c r="M6" s="280"/>
      <c r="N6" s="280"/>
      <c r="O6" s="280"/>
      <c r="P6" s="280"/>
      <c r="Q6" s="280"/>
      <c r="R6" s="280"/>
      <c r="S6" s="281"/>
      <c r="T6" s="276">
        <f>SUM(F6:S6)</f>
        <v>0</v>
      </c>
      <c r="U6" s="277"/>
      <c r="V6" s="277"/>
      <c r="W6" s="282">
        <f>+T6</f>
        <v>0</v>
      </c>
      <c r="X6" s="282"/>
      <c r="Y6" s="282"/>
      <c r="Z6" s="282"/>
      <c r="AA6" s="282"/>
      <c r="AB6" s="282"/>
      <c r="AC6" s="282"/>
      <c r="AD6" s="282"/>
      <c r="AE6" s="282"/>
      <c r="AF6" s="282"/>
      <c r="AG6" s="282"/>
      <c r="AH6" s="282"/>
      <c r="AI6" s="786"/>
      <c r="AJ6" s="786"/>
      <c r="AK6" s="282"/>
      <c r="AL6" s="282"/>
      <c r="AM6" s="282"/>
      <c r="AN6" s="282"/>
      <c r="AO6" s="282"/>
      <c r="AP6" s="282"/>
      <c r="AQ6" s="283"/>
      <c r="AR6" s="277">
        <f>T6-SUM(W6:AQ6)</f>
        <v>0</v>
      </c>
    </row>
    <row r="7" spans="3:45" x14ac:dyDescent="0.3">
      <c r="C7" s="885" t="str">
        <f>'Group Inputs'!B13</f>
        <v>Teachers' Salaries Grants</v>
      </c>
      <c r="D7" s="280">
        <f>IFERROR('Sch Parent Inputs'!C13,0)</f>
        <v>0</v>
      </c>
      <c r="E7" s="280"/>
      <c r="F7" s="280">
        <f t="shared" ref="F7:F10" si="0">D7-E7</f>
        <v>0</v>
      </c>
      <c r="G7" s="280">
        <f>-F7</f>
        <v>0</v>
      </c>
      <c r="H7" s="537">
        <v>0</v>
      </c>
      <c r="I7" s="280"/>
      <c r="J7" s="280"/>
      <c r="K7" s="280"/>
      <c r="L7" s="280"/>
      <c r="M7" s="280"/>
      <c r="N7" s="280"/>
      <c r="O7" s="280"/>
      <c r="P7" s="280"/>
      <c r="Q7" s="280"/>
      <c r="R7" s="280"/>
      <c r="S7" s="281"/>
      <c r="T7" s="284">
        <f>SUM(F7:S7)</f>
        <v>0</v>
      </c>
      <c r="U7" s="277"/>
      <c r="V7" s="277"/>
      <c r="W7" s="282"/>
      <c r="X7" s="282"/>
      <c r="Y7" s="282"/>
      <c r="Z7" s="282"/>
      <c r="AA7" s="282"/>
      <c r="AB7" s="282"/>
      <c r="AC7" s="282"/>
      <c r="AD7" s="282"/>
      <c r="AE7" s="282"/>
      <c r="AF7" s="282"/>
      <c r="AG7" s="282"/>
      <c r="AH7" s="282"/>
      <c r="AI7" s="786"/>
      <c r="AJ7" s="786"/>
      <c r="AK7" s="282"/>
      <c r="AL7" s="282"/>
      <c r="AM7" s="282"/>
      <c r="AN7" s="282"/>
      <c r="AO7" s="282"/>
      <c r="AP7" s="282"/>
      <c r="AQ7" s="283"/>
      <c r="AR7" s="277">
        <f>T7-SUM(W7:AQ7)</f>
        <v>0</v>
      </c>
    </row>
    <row r="8" spans="3:45" x14ac:dyDescent="0.3">
      <c r="C8" s="885" t="str">
        <f>'Group Inputs'!B14</f>
        <v>Use of Land and Buildings Grants</v>
      </c>
      <c r="D8" s="280">
        <f>IFERROR('Sch Parent Inputs'!C14,0)</f>
        <v>0</v>
      </c>
      <c r="E8" s="280"/>
      <c r="F8" s="280">
        <f t="shared" si="0"/>
        <v>0</v>
      </c>
      <c r="G8" s="280">
        <f>-F8</f>
        <v>0</v>
      </c>
      <c r="H8" s="1201"/>
      <c r="I8" s="280"/>
      <c r="J8" s="280"/>
      <c r="K8" s="280"/>
      <c r="L8" s="280"/>
      <c r="M8" s="280"/>
      <c r="N8" s="280"/>
      <c r="O8" s="280"/>
      <c r="P8" s="280"/>
      <c r="Q8" s="280"/>
      <c r="R8" s="280"/>
      <c r="S8" s="281"/>
      <c r="T8" s="284">
        <f>SUM(F8:S8)</f>
        <v>0</v>
      </c>
      <c r="U8" s="277"/>
      <c r="V8" s="277"/>
      <c r="W8" s="282"/>
      <c r="X8" s="282"/>
      <c r="Y8" s="282"/>
      <c r="Z8" s="282"/>
      <c r="AA8" s="282"/>
      <c r="AB8" s="282"/>
      <c r="AC8" s="282"/>
      <c r="AD8" s="282"/>
      <c r="AE8" s="282"/>
      <c r="AF8" s="282"/>
      <c r="AG8" s="282"/>
      <c r="AH8" s="282"/>
      <c r="AI8" s="786"/>
      <c r="AJ8" s="786"/>
      <c r="AK8" s="282"/>
      <c r="AL8" s="282"/>
      <c r="AM8" s="282"/>
      <c r="AN8" s="282"/>
      <c r="AO8" s="282"/>
      <c r="AP8" s="282"/>
      <c r="AQ8" s="283"/>
      <c r="AR8" s="277">
        <f>T8-SUM(W8:AQ8)</f>
        <v>0</v>
      </c>
    </row>
    <row r="9" spans="3:45" x14ac:dyDescent="0.3">
      <c r="C9" s="885" t="s">
        <v>124</v>
      </c>
      <c r="D9" s="280">
        <f>IFERROR('Sch Parent Inputs'!C15,0)</f>
        <v>0</v>
      </c>
      <c r="E9" s="280"/>
      <c r="F9" s="280">
        <f t="shared" si="0"/>
        <v>0</v>
      </c>
      <c r="G9" s="280"/>
      <c r="H9" s="1188"/>
      <c r="I9" s="280"/>
      <c r="J9" s="280"/>
      <c r="K9" s="280"/>
      <c r="L9" s="280"/>
      <c r="M9" s="280"/>
      <c r="N9" s="280"/>
      <c r="O9" s="280"/>
      <c r="P9" s="280"/>
      <c r="Q9" s="280"/>
      <c r="R9" s="280"/>
      <c r="S9" s="281"/>
      <c r="T9" s="284">
        <f>SUM(F9:S9)</f>
        <v>0</v>
      </c>
      <c r="U9" s="277"/>
      <c r="V9" s="277"/>
      <c r="W9" s="282"/>
      <c r="X9" s="282"/>
      <c r="Y9" s="282"/>
      <c r="Z9" s="282"/>
      <c r="AA9" s="282"/>
      <c r="AB9" s="282"/>
      <c r="AC9" s="282"/>
      <c r="AD9" s="282"/>
      <c r="AE9" s="282"/>
      <c r="AF9" s="282"/>
      <c r="AG9" s="282"/>
      <c r="AH9" s="282"/>
      <c r="AI9" s="786"/>
      <c r="AJ9" s="786"/>
      <c r="AK9" s="282"/>
      <c r="AL9" s="282"/>
      <c r="AM9" s="282"/>
      <c r="AN9" s="282"/>
      <c r="AO9" s="282"/>
      <c r="AP9" s="282"/>
      <c r="AQ9" s="283"/>
      <c r="AR9" s="277">
        <f>T9-SUM(W9:AQ9)</f>
        <v>0</v>
      </c>
    </row>
    <row r="10" spans="3:45" x14ac:dyDescent="0.3">
      <c r="C10" s="885" t="s">
        <v>158</v>
      </c>
      <c r="D10" s="280">
        <f>IFERROR('Sch Parent Inputs'!C16,0)</f>
        <v>0</v>
      </c>
      <c r="E10" s="280"/>
      <c r="F10" s="280">
        <f t="shared" si="0"/>
        <v>0</v>
      </c>
      <c r="G10" s="280"/>
      <c r="H10" s="1201"/>
      <c r="I10" s="280"/>
      <c r="J10" s="280"/>
      <c r="K10" s="280"/>
      <c r="L10" s="280"/>
      <c r="M10" s="280"/>
      <c r="N10" s="280"/>
      <c r="O10" s="280"/>
      <c r="P10" s="280"/>
      <c r="Q10" s="280"/>
      <c r="R10" s="280"/>
      <c r="S10" s="281"/>
      <c r="T10" s="276">
        <f>SUM(F10:S10)</f>
        <v>0</v>
      </c>
      <c r="U10" s="277"/>
      <c r="V10" s="277"/>
      <c r="W10" s="282">
        <f>+T10</f>
        <v>0</v>
      </c>
      <c r="X10" s="282"/>
      <c r="Y10" s="282"/>
      <c r="Z10" s="282"/>
      <c r="AA10" s="282"/>
      <c r="AB10" s="282"/>
      <c r="AC10" s="282"/>
      <c r="AD10" s="282"/>
      <c r="AE10" s="282"/>
      <c r="AF10" s="282"/>
      <c r="AG10" s="282"/>
      <c r="AH10" s="282"/>
      <c r="AI10" s="786"/>
      <c r="AJ10" s="786"/>
      <c r="AK10" s="282"/>
      <c r="AL10" s="282"/>
      <c r="AM10" s="282"/>
      <c r="AN10" s="282"/>
      <c r="AO10" s="282"/>
      <c r="AP10" s="282"/>
      <c r="AQ10" s="283"/>
      <c r="AR10" s="277">
        <f>T10-SUM(W10:AQ10)</f>
        <v>0</v>
      </c>
    </row>
    <row r="11" spans="3:45" x14ac:dyDescent="0.3">
      <c r="C11" s="1183"/>
      <c r="D11" s="280"/>
      <c r="E11" s="280"/>
      <c r="F11" s="280"/>
      <c r="G11" s="280"/>
      <c r="H11" s="1201"/>
      <c r="I11" s="280"/>
      <c r="J11" s="280"/>
      <c r="K11" s="280"/>
      <c r="L11" s="280"/>
      <c r="M11" s="280"/>
      <c r="N11" s="280"/>
      <c r="O11" s="280"/>
      <c r="P11" s="280"/>
      <c r="Q11" s="280"/>
      <c r="R11" s="280"/>
      <c r="S11" s="281"/>
      <c r="T11" s="276"/>
      <c r="U11" s="277"/>
      <c r="V11" s="277"/>
      <c r="W11" s="282"/>
      <c r="X11" s="282"/>
      <c r="Y11" s="282"/>
      <c r="Z11" s="282"/>
      <c r="AA11" s="282"/>
      <c r="AB11" s="282"/>
      <c r="AC11" s="282"/>
      <c r="AD11" s="282"/>
      <c r="AE11" s="282"/>
      <c r="AF11" s="282"/>
      <c r="AG11" s="282"/>
      <c r="AH11" s="282"/>
      <c r="AI11" s="786"/>
      <c r="AJ11" s="786"/>
      <c r="AK11" s="282"/>
      <c r="AL11" s="282"/>
      <c r="AM11" s="282"/>
      <c r="AN11" s="282"/>
      <c r="AO11" s="282"/>
      <c r="AP11" s="282"/>
      <c r="AQ11" s="283"/>
    </row>
    <row r="12" spans="3:45" x14ac:dyDescent="0.3">
      <c r="C12" s="1180" t="str">
        <f>'Group Inputs'!B19</f>
        <v>2. Local Funds</v>
      </c>
      <c r="D12" s="271"/>
      <c r="E12" s="271"/>
      <c r="F12" s="271"/>
      <c r="G12" s="271"/>
      <c r="H12" s="271"/>
      <c r="I12" s="271"/>
      <c r="J12" s="271"/>
      <c r="K12" s="271"/>
      <c r="L12" s="271"/>
      <c r="M12" s="271"/>
      <c r="N12" s="271"/>
      <c r="O12" s="271"/>
      <c r="P12" s="271"/>
      <c r="Q12" s="271"/>
      <c r="R12" s="271"/>
      <c r="S12" s="271"/>
      <c r="T12" s="271"/>
      <c r="U12" s="271"/>
      <c r="V12" s="271"/>
      <c r="W12" s="272"/>
      <c r="X12" s="272"/>
      <c r="Y12" s="272"/>
      <c r="Z12" s="272"/>
      <c r="AA12" s="272"/>
      <c r="AB12" s="272"/>
      <c r="AC12" s="272"/>
      <c r="AD12" s="272"/>
      <c r="AE12" s="272"/>
      <c r="AF12" s="272"/>
      <c r="AG12" s="272"/>
      <c r="AH12" s="272"/>
      <c r="AI12" s="272"/>
      <c r="AJ12" s="272"/>
      <c r="AK12" s="272"/>
      <c r="AL12" s="272"/>
      <c r="AM12" s="272"/>
      <c r="AN12" s="272"/>
      <c r="AO12" s="272"/>
      <c r="AP12" s="272"/>
      <c r="AQ12" s="273"/>
    </row>
    <row r="13" spans="3:45" x14ac:dyDescent="0.3">
      <c r="C13" s="1182" t="s">
        <v>154</v>
      </c>
      <c r="D13" s="274"/>
      <c r="E13" s="274"/>
      <c r="F13" s="274"/>
      <c r="G13" s="274"/>
      <c r="H13" s="1200"/>
      <c r="I13" s="274"/>
      <c r="J13" s="274"/>
      <c r="K13" s="274"/>
      <c r="L13" s="274"/>
      <c r="M13" s="274"/>
      <c r="N13" s="274"/>
      <c r="O13" s="274"/>
      <c r="P13" s="274"/>
      <c r="Q13" s="274"/>
      <c r="R13" s="274"/>
      <c r="S13" s="275"/>
      <c r="T13" s="276"/>
      <c r="U13" s="277"/>
      <c r="V13" s="277"/>
      <c r="W13" s="278"/>
      <c r="X13" s="278"/>
      <c r="Y13" s="278"/>
      <c r="Z13" s="278"/>
      <c r="AA13" s="278"/>
      <c r="AB13" s="278"/>
      <c r="AC13" s="278"/>
      <c r="AD13" s="278"/>
      <c r="AE13" s="278"/>
      <c r="AF13" s="278"/>
      <c r="AG13" s="278"/>
      <c r="AH13" s="278"/>
      <c r="AI13" s="785"/>
      <c r="AJ13" s="785"/>
      <c r="AK13" s="278"/>
      <c r="AL13" s="278"/>
      <c r="AM13" s="278"/>
      <c r="AN13" s="278"/>
      <c r="AO13" s="278"/>
      <c r="AP13" s="278"/>
      <c r="AQ13" s="279"/>
    </row>
    <row r="14" spans="3:45" x14ac:dyDescent="0.3">
      <c r="C14" s="885" t="s">
        <v>344</v>
      </c>
      <c r="D14" s="280">
        <f>IFERROR('Sch Parent Inputs'!C22,0)</f>
        <v>0</v>
      </c>
      <c r="E14" s="280"/>
      <c r="F14" s="280">
        <f t="shared" ref="F14:F18" si="1">D14-E14</f>
        <v>0</v>
      </c>
      <c r="G14" s="280"/>
      <c r="H14" s="1201"/>
      <c r="I14" s="280"/>
      <c r="J14" s="280"/>
      <c r="K14" s="280"/>
      <c r="L14" s="280"/>
      <c r="M14" s="280"/>
      <c r="N14" s="280"/>
      <c r="O14" s="280"/>
      <c r="P14" s="280"/>
      <c r="Q14" s="280"/>
      <c r="R14" s="280"/>
      <c r="S14" s="281"/>
      <c r="T14" s="276">
        <f t="shared" ref="T14:T19" si="2">SUM(F14:S14)</f>
        <v>0</v>
      </c>
      <c r="U14" s="277"/>
      <c r="V14" s="277"/>
      <c r="W14" s="282"/>
      <c r="X14" s="282">
        <f t="shared" ref="X14:X18" si="3">+T14</f>
        <v>0</v>
      </c>
      <c r="Y14" s="282"/>
      <c r="Z14" s="282"/>
      <c r="AA14" s="282"/>
      <c r="AB14" s="282"/>
      <c r="AC14" s="282"/>
      <c r="AD14" s="282"/>
      <c r="AE14" s="282"/>
      <c r="AF14" s="282"/>
      <c r="AG14" s="282"/>
      <c r="AH14" s="282"/>
      <c r="AI14" s="786"/>
      <c r="AJ14" s="786"/>
      <c r="AK14" s="282"/>
      <c r="AL14" s="282"/>
      <c r="AM14" s="282"/>
      <c r="AN14" s="282"/>
      <c r="AO14" s="282"/>
      <c r="AP14" s="282"/>
      <c r="AQ14" s="283"/>
      <c r="AR14" s="277">
        <f t="shared" ref="AR14:AR19" si="4">T14-SUM(W14:AQ14)</f>
        <v>0</v>
      </c>
    </row>
    <row r="15" spans="3:45" x14ac:dyDescent="0.3">
      <c r="C15" s="885" t="s">
        <v>161</v>
      </c>
      <c r="D15" s="280">
        <f>IFERROR('Sch Parent Inputs'!C23,0)</f>
        <v>0</v>
      </c>
      <c r="E15" s="280"/>
      <c r="F15" s="280">
        <f t="shared" si="1"/>
        <v>0</v>
      </c>
      <c r="G15" s="280"/>
      <c r="H15" s="1201"/>
      <c r="I15" s="280"/>
      <c r="J15" s="280"/>
      <c r="K15" s="280"/>
      <c r="L15" s="280"/>
      <c r="M15" s="280"/>
      <c r="N15" s="280"/>
      <c r="O15" s="280"/>
      <c r="P15" s="280"/>
      <c r="Q15" s="280"/>
      <c r="R15" s="280"/>
      <c r="S15" s="281"/>
      <c r="T15" s="276">
        <f t="shared" si="2"/>
        <v>0</v>
      </c>
      <c r="U15" s="277"/>
      <c r="V15" s="277"/>
      <c r="W15" s="282"/>
      <c r="X15" s="282">
        <f t="shared" si="3"/>
        <v>0</v>
      </c>
      <c r="Y15" s="282"/>
      <c r="Z15" s="282"/>
      <c r="AA15" s="282"/>
      <c r="AB15" s="282"/>
      <c r="AC15" s="282"/>
      <c r="AD15" s="282"/>
      <c r="AE15" s="282"/>
      <c r="AF15" s="282"/>
      <c r="AG15" s="282"/>
      <c r="AH15" s="282"/>
      <c r="AI15" s="786"/>
      <c r="AJ15" s="786"/>
      <c r="AK15" s="282"/>
      <c r="AL15" s="282"/>
      <c r="AM15" s="282"/>
      <c r="AN15" s="282"/>
      <c r="AO15" s="282"/>
      <c r="AP15" s="282"/>
      <c r="AQ15" s="283"/>
      <c r="AR15" s="277">
        <f t="shared" si="4"/>
        <v>0</v>
      </c>
    </row>
    <row r="16" spans="3:45" x14ac:dyDescent="0.3">
      <c r="C16" s="885" t="s">
        <v>162</v>
      </c>
      <c r="D16" s="280">
        <f>IFERROR('Sch Parent Inputs'!C25,0)</f>
        <v>0</v>
      </c>
      <c r="E16" s="280"/>
      <c r="F16" s="280">
        <f t="shared" si="1"/>
        <v>0</v>
      </c>
      <c r="G16" s="280"/>
      <c r="H16" s="1201"/>
      <c r="I16" s="280">
        <f>-I110-I186-I112</f>
        <v>0</v>
      </c>
      <c r="J16" s="280"/>
      <c r="K16" s="280"/>
      <c r="L16" s="280"/>
      <c r="M16" s="280"/>
      <c r="N16" s="280"/>
      <c r="O16" s="280"/>
      <c r="P16" s="280"/>
      <c r="Q16" s="280"/>
      <c r="R16" s="280"/>
      <c r="S16" s="281"/>
      <c r="T16" s="276">
        <f t="shared" si="2"/>
        <v>0</v>
      </c>
      <c r="U16" s="277"/>
      <c r="V16" s="277"/>
      <c r="W16" s="282"/>
      <c r="X16" s="282">
        <f>+T16</f>
        <v>0</v>
      </c>
      <c r="Y16" s="282"/>
      <c r="Z16" s="282"/>
      <c r="AA16" s="282"/>
      <c r="AB16" s="282"/>
      <c r="AC16" s="282"/>
      <c r="AD16" s="282"/>
      <c r="AE16" s="282"/>
      <c r="AF16" s="282"/>
      <c r="AG16" s="282"/>
      <c r="AH16" s="282"/>
      <c r="AI16" s="786"/>
      <c r="AJ16" s="786"/>
      <c r="AK16" s="282"/>
      <c r="AL16" s="282"/>
      <c r="AM16" s="282"/>
      <c r="AN16" s="282"/>
      <c r="AO16" s="282"/>
      <c r="AP16" s="282"/>
      <c r="AQ16" s="283"/>
      <c r="AR16" s="277">
        <f t="shared" si="4"/>
        <v>0</v>
      </c>
    </row>
    <row r="17" spans="3:44" x14ac:dyDescent="0.3">
      <c r="C17" s="885" t="s">
        <v>163</v>
      </c>
      <c r="D17" s="280">
        <f>IFERROR('Sch Parent Inputs'!C24,0)</f>
        <v>0</v>
      </c>
      <c r="E17" s="280"/>
      <c r="F17" s="280">
        <f t="shared" si="1"/>
        <v>0</v>
      </c>
      <c r="G17" s="280"/>
      <c r="H17" s="1201"/>
      <c r="I17" s="280"/>
      <c r="J17" s="280"/>
      <c r="K17" s="280"/>
      <c r="L17" s="280"/>
      <c r="M17" s="280"/>
      <c r="N17" s="280"/>
      <c r="O17" s="280"/>
      <c r="P17" s="280"/>
      <c r="Q17" s="280"/>
      <c r="R17" s="280"/>
      <c r="S17" s="281"/>
      <c r="T17" s="276">
        <f t="shared" si="2"/>
        <v>0</v>
      </c>
      <c r="U17" s="277"/>
      <c r="V17" s="277"/>
      <c r="W17" s="282"/>
      <c r="X17" s="282">
        <f t="shared" si="3"/>
        <v>0</v>
      </c>
      <c r="Y17" s="282"/>
      <c r="Z17" s="282"/>
      <c r="AA17" s="282"/>
      <c r="AB17" s="282"/>
      <c r="AC17" s="282"/>
      <c r="AD17" s="282"/>
      <c r="AE17" s="282"/>
      <c r="AF17" s="282"/>
      <c r="AG17" s="282"/>
      <c r="AH17" s="282"/>
      <c r="AI17" s="786"/>
      <c r="AJ17" s="786"/>
      <c r="AK17" s="282"/>
      <c r="AL17" s="282"/>
      <c r="AM17" s="282"/>
      <c r="AN17" s="282"/>
      <c r="AO17" s="282"/>
      <c r="AP17" s="282"/>
      <c r="AQ17" s="283"/>
      <c r="AR17" s="277">
        <f t="shared" si="4"/>
        <v>0</v>
      </c>
    </row>
    <row r="18" spans="3:44" x14ac:dyDescent="0.3">
      <c r="C18" s="885" t="s">
        <v>164</v>
      </c>
      <c r="D18" s="280">
        <f>IFERROR('Sch Parent Inputs'!C21,0)</f>
        <v>0</v>
      </c>
      <c r="E18" s="280"/>
      <c r="F18" s="280">
        <f t="shared" si="1"/>
        <v>0</v>
      </c>
      <c r="G18" s="280"/>
      <c r="H18" s="1201"/>
      <c r="I18" s="280"/>
      <c r="J18" s="280"/>
      <c r="K18" s="280"/>
      <c r="L18" s="280"/>
      <c r="M18" s="280"/>
      <c r="N18" s="280"/>
      <c r="O18" s="280"/>
      <c r="P18" s="280"/>
      <c r="Q18" s="280"/>
      <c r="R18" s="280"/>
      <c r="S18" s="281"/>
      <c r="T18" s="276">
        <f t="shared" si="2"/>
        <v>0</v>
      </c>
      <c r="U18" s="277"/>
      <c r="V18" s="277"/>
      <c r="W18" s="282"/>
      <c r="X18" s="282">
        <f t="shared" si="3"/>
        <v>0</v>
      </c>
      <c r="Y18" s="282"/>
      <c r="Z18" s="282"/>
      <c r="AA18" s="282"/>
      <c r="AB18" s="282"/>
      <c r="AC18" s="282"/>
      <c r="AD18" s="282"/>
      <c r="AE18" s="282"/>
      <c r="AF18" s="282"/>
      <c r="AG18" s="282"/>
      <c r="AH18" s="282"/>
      <c r="AI18" s="786"/>
      <c r="AJ18" s="786"/>
      <c r="AK18" s="282"/>
      <c r="AL18" s="282"/>
      <c r="AM18" s="282"/>
      <c r="AN18" s="282"/>
      <c r="AO18" s="282"/>
      <c r="AP18" s="282"/>
      <c r="AQ18" s="283"/>
      <c r="AR18" s="277">
        <f t="shared" si="4"/>
        <v>0</v>
      </c>
    </row>
    <row r="19" spans="3:44" x14ac:dyDescent="0.3">
      <c r="C19" s="885" t="s">
        <v>127</v>
      </c>
      <c r="D19" s="280">
        <f>IFERROR('Sch Parent Inputs'!C26,0)</f>
        <v>0</v>
      </c>
      <c r="E19" s="280"/>
      <c r="F19" s="280">
        <f>D19-E19</f>
        <v>0</v>
      </c>
      <c r="G19" s="280"/>
      <c r="H19" s="1201"/>
      <c r="I19" s="280">
        <f>-I184</f>
        <v>0</v>
      </c>
      <c r="J19" s="280"/>
      <c r="K19" s="280"/>
      <c r="L19" s="280"/>
      <c r="M19" s="280"/>
      <c r="N19" s="280"/>
      <c r="O19" s="280"/>
      <c r="P19" s="280"/>
      <c r="Q19" s="280"/>
      <c r="R19" s="280"/>
      <c r="S19" s="281"/>
      <c r="T19" s="276">
        <f t="shared" si="2"/>
        <v>0</v>
      </c>
      <c r="U19" s="277"/>
      <c r="V19" s="277"/>
      <c r="W19" s="282"/>
      <c r="X19" s="282"/>
      <c r="Y19" s="282"/>
      <c r="Z19" s="282">
        <f>+T19</f>
        <v>0</v>
      </c>
      <c r="AA19" s="282"/>
      <c r="AB19" s="282"/>
      <c r="AC19" s="282"/>
      <c r="AD19" s="282"/>
      <c r="AE19" s="282"/>
      <c r="AF19" s="282"/>
      <c r="AG19" s="282"/>
      <c r="AH19" s="282"/>
      <c r="AI19" s="786"/>
      <c r="AJ19" s="786"/>
      <c r="AK19" s="282"/>
      <c r="AL19" s="282"/>
      <c r="AM19" s="282"/>
      <c r="AN19" s="282"/>
      <c r="AO19" s="282"/>
      <c r="AP19" s="282"/>
      <c r="AQ19" s="283"/>
      <c r="AR19" s="277">
        <f t="shared" si="4"/>
        <v>0</v>
      </c>
    </row>
    <row r="20" spans="3:44" x14ac:dyDescent="0.3">
      <c r="C20" s="885"/>
      <c r="D20" s="280"/>
      <c r="E20" s="280"/>
      <c r="F20" s="280"/>
      <c r="G20" s="280"/>
      <c r="H20" s="1201"/>
      <c r="I20" s="280"/>
      <c r="J20" s="280"/>
      <c r="K20" s="280"/>
      <c r="L20" s="280"/>
      <c r="M20" s="280"/>
      <c r="N20" s="280"/>
      <c r="O20" s="280"/>
      <c r="P20" s="280"/>
      <c r="Q20" s="280"/>
      <c r="R20" s="280"/>
      <c r="S20" s="281"/>
      <c r="T20" s="276"/>
      <c r="U20" s="277"/>
      <c r="V20" s="277"/>
      <c r="W20" s="282"/>
      <c r="X20" s="282"/>
      <c r="Y20" s="282"/>
      <c r="Z20" s="282"/>
      <c r="AA20" s="282"/>
      <c r="AB20" s="282"/>
      <c r="AC20" s="282"/>
      <c r="AD20" s="282"/>
      <c r="AE20" s="282"/>
      <c r="AF20" s="282"/>
      <c r="AG20" s="282"/>
      <c r="AH20" s="282"/>
      <c r="AI20" s="786"/>
      <c r="AJ20" s="786"/>
      <c r="AK20" s="282"/>
      <c r="AL20" s="282"/>
      <c r="AM20" s="282"/>
      <c r="AN20" s="282"/>
      <c r="AO20" s="282"/>
      <c r="AP20" s="282"/>
      <c r="AQ20" s="283"/>
    </row>
    <row r="21" spans="3:44" x14ac:dyDescent="0.3">
      <c r="C21" s="1182" t="s">
        <v>166</v>
      </c>
      <c r="D21" s="274"/>
      <c r="E21" s="274"/>
      <c r="F21" s="274"/>
      <c r="G21" s="274"/>
      <c r="H21" s="1200"/>
      <c r="I21" s="274"/>
      <c r="J21" s="274"/>
      <c r="K21" s="274"/>
      <c r="L21" s="274"/>
      <c r="M21" s="274"/>
      <c r="N21" s="274"/>
      <c r="O21" s="274"/>
      <c r="P21" s="274"/>
      <c r="Q21" s="274"/>
      <c r="R21" s="274"/>
      <c r="S21" s="275"/>
      <c r="T21" s="276"/>
      <c r="U21" s="277"/>
      <c r="V21" s="277"/>
      <c r="W21" s="278"/>
      <c r="X21" s="278"/>
      <c r="Y21" s="278"/>
      <c r="Z21" s="278"/>
      <c r="AA21" s="278"/>
      <c r="AB21" s="278"/>
      <c r="AC21" s="278"/>
      <c r="AD21" s="278"/>
      <c r="AE21" s="278"/>
      <c r="AF21" s="278"/>
      <c r="AG21" s="278"/>
      <c r="AH21" s="278"/>
      <c r="AI21" s="785"/>
      <c r="AJ21" s="785"/>
      <c r="AK21" s="278"/>
      <c r="AL21" s="278"/>
      <c r="AM21" s="278"/>
      <c r="AN21" s="278"/>
      <c r="AO21" s="278"/>
      <c r="AP21" s="278"/>
      <c r="AQ21" s="279"/>
    </row>
    <row r="22" spans="3:44" x14ac:dyDescent="0.3">
      <c r="C22" s="885" t="s">
        <v>1057</v>
      </c>
      <c r="D22" s="280">
        <f>IFERROR('Sch Parent Inputs'!C30,0)</f>
        <v>0</v>
      </c>
      <c r="E22" s="280"/>
      <c r="F22" s="280">
        <f t="shared" ref="F22:F27" si="5">D22-E22</f>
        <v>0</v>
      </c>
      <c r="G22" s="280"/>
      <c r="H22" s="1201"/>
      <c r="I22" s="280"/>
      <c r="J22" s="280"/>
      <c r="K22" s="280"/>
      <c r="L22" s="280"/>
      <c r="M22" s="280"/>
      <c r="N22" s="280"/>
      <c r="O22" s="280"/>
      <c r="P22" s="280"/>
      <c r="Q22" s="280"/>
      <c r="R22" s="280"/>
      <c r="S22" s="281"/>
      <c r="T22" s="276">
        <f t="shared" ref="T22:T27" si="6">SUM(F22:S22)</f>
        <v>0</v>
      </c>
      <c r="U22" s="277"/>
      <c r="V22" s="277"/>
      <c r="W22" s="282"/>
      <c r="X22" s="282"/>
      <c r="Y22" s="282"/>
      <c r="Z22" s="282"/>
      <c r="AA22" s="282"/>
      <c r="AB22" s="282"/>
      <c r="AC22" s="282">
        <f>+T22</f>
        <v>0</v>
      </c>
      <c r="AD22" s="282"/>
      <c r="AE22" s="282"/>
      <c r="AF22" s="282"/>
      <c r="AG22" s="282"/>
      <c r="AH22" s="282"/>
      <c r="AI22" s="786"/>
      <c r="AJ22" s="786"/>
      <c r="AK22" s="282"/>
      <c r="AL22" s="282"/>
      <c r="AM22" s="282"/>
      <c r="AN22" s="282"/>
      <c r="AO22" s="282"/>
      <c r="AP22" s="282"/>
      <c r="AQ22" s="283"/>
      <c r="AR22" s="277">
        <f t="shared" ref="AR22:AR27" si="7">T22-SUM(W22:AQ22)</f>
        <v>0</v>
      </c>
    </row>
    <row r="23" spans="3:44" x14ac:dyDescent="0.3">
      <c r="C23" s="885" t="s">
        <v>163</v>
      </c>
      <c r="D23" s="280">
        <f>IFERROR('Sch Parent Inputs'!C31,0)</f>
        <v>0</v>
      </c>
      <c r="E23" s="280"/>
      <c r="F23" s="280">
        <f t="shared" si="5"/>
        <v>0</v>
      </c>
      <c r="G23" s="280"/>
      <c r="H23" s="1201"/>
      <c r="I23" s="280"/>
      <c r="J23" s="280"/>
      <c r="K23" s="280"/>
      <c r="L23" s="280"/>
      <c r="M23" s="280"/>
      <c r="N23" s="280">
        <f>-N125-N126-N124</f>
        <v>0</v>
      </c>
      <c r="O23" s="280"/>
      <c r="P23" s="280"/>
      <c r="Q23" s="280"/>
      <c r="R23" s="280"/>
      <c r="S23" s="281"/>
      <c r="T23" s="276">
        <f t="shared" si="6"/>
        <v>0</v>
      </c>
      <c r="U23" s="277"/>
      <c r="V23" s="277"/>
      <c r="W23" s="282"/>
      <c r="X23" s="282"/>
      <c r="Y23" s="282"/>
      <c r="Z23" s="282"/>
      <c r="AA23" s="282"/>
      <c r="AB23" s="282"/>
      <c r="AC23" s="282">
        <f>+T23</f>
        <v>0</v>
      </c>
      <c r="AD23" s="282"/>
      <c r="AE23" s="282"/>
      <c r="AF23" s="282"/>
      <c r="AG23" s="282"/>
      <c r="AH23" s="282"/>
      <c r="AI23" s="786"/>
      <c r="AJ23" s="786"/>
      <c r="AK23" s="282"/>
      <c r="AL23" s="282"/>
      <c r="AM23" s="282"/>
      <c r="AN23" s="282"/>
      <c r="AO23" s="282"/>
      <c r="AP23" s="282"/>
      <c r="AQ23" s="283"/>
      <c r="AR23" s="277">
        <f t="shared" si="7"/>
        <v>0</v>
      </c>
    </row>
    <row r="24" spans="3:44" x14ac:dyDescent="0.3">
      <c r="C24" s="885" t="s">
        <v>168</v>
      </c>
      <c r="D24" s="280">
        <f>IFERROR('Sch Parent Inputs'!C32,0)</f>
        <v>0</v>
      </c>
      <c r="E24" s="280"/>
      <c r="F24" s="280">
        <f t="shared" si="5"/>
        <v>0</v>
      </c>
      <c r="G24" s="280"/>
      <c r="H24" s="1201"/>
      <c r="I24" s="280"/>
      <c r="J24" s="280"/>
      <c r="K24" s="280"/>
      <c r="L24" s="280"/>
      <c r="M24" s="280"/>
      <c r="N24" s="280"/>
      <c r="O24" s="280"/>
      <c r="P24" s="280"/>
      <c r="Q24" s="280"/>
      <c r="R24" s="280"/>
      <c r="S24" s="281"/>
      <c r="T24" s="276">
        <f t="shared" si="6"/>
        <v>0</v>
      </c>
      <c r="U24" s="277"/>
      <c r="V24" s="277"/>
      <c r="W24" s="282"/>
      <c r="X24" s="282"/>
      <c r="Y24" s="282"/>
      <c r="Z24" s="282"/>
      <c r="AA24" s="282"/>
      <c r="AB24" s="282"/>
      <c r="AC24" s="282">
        <f>+T24</f>
        <v>0</v>
      </c>
      <c r="AD24" s="282"/>
      <c r="AE24" s="282"/>
      <c r="AF24" s="282"/>
      <c r="AG24" s="282"/>
      <c r="AH24" s="282"/>
      <c r="AI24" s="786"/>
      <c r="AJ24" s="786"/>
      <c r="AK24" s="282"/>
      <c r="AL24" s="282"/>
      <c r="AM24" s="282"/>
      <c r="AN24" s="282"/>
      <c r="AO24" s="282"/>
      <c r="AP24" s="282"/>
      <c r="AQ24" s="283"/>
      <c r="AR24" s="277">
        <f t="shared" si="7"/>
        <v>0</v>
      </c>
    </row>
    <row r="25" spans="3:44" x14ac:dyDescent="0.3">
      <c r="C25" s="885" t="s">
        <v>169</v>
      </c>
      <c r="D25" s="280">
        <f>IFERROR('Sch Parent Inputs'!C33,0)</f>
        <v>0</v>
      </c>
      <c r="E25" s="280"/>
      <c r="F25" s="280">
        <f t="shared" si="5"/>
        <v>0</v>
      </c>
      <c r="G25" s="280"/>
      <c r="H25" s="1201"/>
      <c r="I25" s="280"/>
      <c r="J25" s="280"/>
      <c r="K25" s="280"/>
      <c r="L25" s="280"/>
      <c r="M25" s="280"/>
      <c r="N25" s="280"/>
      <c r="O25" s="280"/>
      <c r="P25" s="280"/>
      <c r="Q25" s="280"/>
      <c r="R25" s="280"/>
      <c r="S25" s="281"/>
      <c r="T25" s="276">
        <f t="shared" si="6"/>
        <v>0</v>
      </c>
      <c r="U25" s="277"/>
      <c r="V25" s="277"/>
      <c r="W25" s="282"/>
      <c r="X25" s="282"/>
      <c r="Y25" s="282"/>
      <c r="Z25" s="282"/>
      <c r="AA25" s="282"/>
      <c r="AB25" s="282"/>
      <c r="AC25" s="282">
        <f>+T25</f>
        <v>0</v>
      </c>
      <c r="AD25" s="282"/>
      <c r="AE25" s="282"/>
      <c r="AF25" s="282"/>
      <c r="AG25" s="282"/>
      <c r="AH25" s="282"/>
      <c r="AI25" s="786"/>
      <c r="AJ25" s="786"/>
      <c r="AK25" s="282"/>
      <c r="AL25" s="282"/>
      <c r="AM25" s="282"/>
      <c r="AN25" s="282"/>
      <c r="AO25" s="282"/>
      <c r="AP25" s="282"/>
      <c r="AQ25" s="283"/>
      <c r="AR25" s="277">
        <f t="shared" si="7"/>
        <v>0</v>
      </c>
    </row>
    <row r="26" spans="3:44" x14ac:dyDescent="0.3">
      <c r="C26" s="885" t="s">
        <v>177</v>
      </c>
      <c r="D26" s="280">
        <f>IFERROR('Sch Parent Inputs'!C34,0)</f>
        <v>0</v>
      </c>
      <c r="E26" s="280"/>
      <c r="F26" s="280">
        <f t="shared" si="5"/>
        <v>0</v>
      </c>
      <c r="G26" s="280"/>
      <c r="H26" s="1201"/>
      <c r="I26" s="280"/>
      <c r="J26" s="280"/>
      <c r="K26" s="280"/>
      <c r="L26" s="280"/>
      <c r="M26" s="280"/>
      <c r="N26" s="280"/>
      <c r="O26" s="280"/>
      <c r="P26" s="280"/>
      <c r="Q26" s="280"/>
      <c r="R26" s="280"/>
      <c r="S26" s="281"/>
      <c r="T26" s="276">
        <f t="shared" si="6"/>
        <v>0</v>
      </c>
      <c r="U26" s="277"/>
      <c r="V26" s="277"/>
      <c r="W26" s="282"/>
      <c r="X26" s="282"/>
      <c r="Y26" s="282"/>
      <c r="Z26" s="282"/>
      <c r="AA26" s="282"/>
      <c r="AB26" s="282">
        <f>+T26</f>
        <v>0</v>
      </c>
      <c r="AC26" s="282"/>
      <c r="AD26" s="282"/>
      <c r="AE26" s="282"/>
      <c r="AF26" s="282"/>
      <c r="AG26" s="282"/>
      <c r="AH26" s="282"/>
      <c r="AI26" s="786"/>
      <c r="AJ26" s="786"/>
      <c r="AK26" s="282"/>
      <c r="AL26" s="282"/>
      <c r="AM26" s="282"/>
      <c r="AN26" s="282"/>
      <c r="AO26" s="282"/>
      <c r="AP26" s="282"/>
      <c r="AQ26" s="283"/>
      <c r="AR26" s="277">
        <f t="shared" si="7"/>
        <v>0</v>
      </c>
    </row>
    <row r="27" spans="3:44" x14ac:dyDescent="0.3">
      <c r="C27" s="885" t="s">
        <v>1058</v>
      </c>
      <c r="D27" s="280">
        <f>IFERROR('Sch Parent Inputs'!C35,0)</f>
        <v>0</v>
      </c>
      <c r="E27" s="280"/>
      <c r="F27" s="280">
        <f t="shared" si="5"/>
        <v>0</v>
      </c>
      <c r="G27" s="280"/>
      <c r="H27" s="1201"/>
      <c r="I27" s="280"/>
      <c r="J27" s="280"/>
      <c r="K27" s="280"/>
      <c r="L27" s="280"/>
      <c r="M27" s="280"/>
      <c r="N27" s="280"/>
      <c r="O27" s="280"/>
      <c r="P27" s="280"/>
      <c r="Q27" s="280"/>
      <c r="R27" s="280"/>
      <c r="S27" s="281"/>
      <c r="T27" s="276">
        <f t="shared" si="6"/>
        <v>0</v>
      </c>
      <c r="U27" s="277"/>
      <c r="V27" s="277"/>
      <c r="W27" s="282"/>
      <c r="X27" s="282"/>
      <c r="Y27" s="282"/>
      <c r="Z27" s="282"/>
      <c r="AA27" s="282"/>
      <c r="AB27" s="282"/>
      <c r="AC27" s="282">
        <f>+T27</f>
        <v>0</v>
      </c>
      <c r="AD27" s="282"/>
      <c r="AE27" s="282"/>
      <c r="AF27" s="282"/>
      <c r="AG27" s="282"/>
      <c r="AH27" s="282"/>
      <c r="AI27" s="786"/>
      <c r="AJ27" s="786"/>
      <c r="AK27" s="282"/>
      <c r="AL27" s="282"/>
      <c r="AM27" s="282"/>
      <c r="AN27" s="282"/>
      <c r="AO27" s="282"/>
      <c r="AP27" s="282"/>
      <c r="AQ27" s="283"/>
      <c r="AR27" s="277">
        <f t="shared" si="7"/>
        <v>0</v>
      </c>
    </row>
    <row r="28" spans="3:44" x14ac:dyDescent="0.3">
      <c r="C28" s="885"/>
      <c r="D28" s="280"/>
      <c r="E28" s="280"/>
      <c r="F28" s="280"/>
      <c r="G28" s="280"/>
      <c r="H28" s="1201"/>
      <c r="I28" s="280"/>
      <c r="J28" s="280"/>
      <c r="K28" s="280"/>
      <c r="L28" s="280"/>
      <c r="M28" s="280"/>
      <c r="N28" s="280"/>
      <c r="O28" s="280"/>
      <c r="P28" s="280"/>
      <c r="Q28" s="280"/>
      <c r="R28" s="280"/>
      <c r="S28" s="281"/>
      <c r="T28" s="276"/>
      <c r="U28" s="277"/>
      <c r="V28" s="277"/>
      <c r="W28" s="282"/>
      <c r="X28" s="282"/>
      <c r="Y28" s="282"/>
      <c r="Z28" s="282"/>
      <c r="AA28" s="282"/>
      <c r="AB28" s="282"/>
      <c r="AC28" s="282"/>
      <c r="AD28" s="282"/>
      <c r="AE28" s="282"/>
      <c r="AF28" s="282"/>
      <c r="AG28" s="282"/>
      <c r="AH28" s="282"/>
      <c r="AI28" s="786"/>
      <c r="AJ28" s="786"/>
      <c r="AK28" s="282"/>
      <c r="AL28" s="282"/>
      <c r="AM28" s="282"/>
      <c r="AN28" s="282"/>
      <c r="AO28" s="282"/>
      <c r="AP28" s="282"/>
      <c r="AQ28" s="283"/>
    </row>
    <row r="29" spans="3:44" x14ac:dyDescent="0.3">
      <c r="C29" s="1180" t="str">
        <f>'Group Inputs'!B38</f>
        <v>3. Hostel</v>
      </c>
      <c r="D29" s="271"/>
      <c r="E29" s="271"/>
      <c r="F29" s="271"/>
      <c r="G29" s="271"/>
      <c r="H29" s="271"/>
      <c r="I29" s="271"/>
      <c r="J29" s="271"/>
      <c r="K29" s="271"/>
      <c r="L29" s="271"/>
      <c r="M29" s="271"/>
      <c r="N29" s="271"/>
      <c r="O29" s="271"/>
      <c r="P29" s="271"/>
      <c r="Q29" s="271"/>
      <c r="R29" s="271"/>
      <c r="S29" s="271"/>
      <c r="T29" s="271"/>
      <c r="U29" s="271"/>
      <c r="V29" s="271"/>
      <c r="W29" s="272"/>
      <c r="X29" s="272"/>
      <c r="Y29" s="272"/>
      <c r="Z29" s="272"/>
      <c r="AA29" s="272"/>
      <c r="AB29" s="272"/>
      <c r="AC29" s="272"/>
      <c r="AD29" s="272"/>
      <c r="AE29" s="272"/>
      <c r="AF29" s="272"/>
      <c r="AG29" s="272"/>
      <c r="AH29" s="272"/>
      <c r="AI29" s="272"/>
      <c r="AJ29" s="272"/>
      <c r="AK29" s="272"/>
      <c r="AL29" s="272"/>
      <c r="AM29" s="272"/>
      <c r="AN29" s="272"/>
      <c r="AO29" s="272"/>
      <c r="AP29" s="272"/>
      <c r="AQ29" s="273"/>
    </row>
    <row r="30" spans="3:44" x14ac:dyDescent="0.3">
      <c r="C30" s="1182" t="s">
        <v>154</v>
      </c>
      <c r="D30" s="274"/>
      <c r="E30" s="274"/>
      <c r="F30" s="274"/>
      <c r="G30" s="274"/>
      <c r="H30" s="1200"/>
      <c r="I30" s="274"/>
      <c r="J30" s="274"/>
      <c r="K30" s="274"/>
      <c r="L30" s="274"/>
      <c r="M30" s="274"/>
      <c r="N30" s="274"/>
      <c r="O30" s="274"/>
      <c r="P30" s="274"/>
      <c r="Q30" s="274"/>
      <c r="R30" s="274"/>
      <c r="S30" s="275"/>
      <c r="T30" s="276">
        <f>SUM(F30:S30)</f>
        <v>0</v>
      </c>
      <c r="U30" s="277"/>
      <c r="V30" s="277"/>
      <c r="W30" s="278"/>
      <c r="X30" s="278"/>
      <c r="Y30" s="278"/>
      <c r="Z30" s="278"/>
      <c r="AA30" s="278"/>
      <c r="AB30" s="278"/>
      <c r="AC30" s="278"/>
      <c r="AD30" s="278"/>
      <c r="AE30" s="278"/>
      <c r="AF30" s="278"/>
      <c r="AG30" s="278"/>
      <c r="AH30" s="278"/>
      <c r="AI30" s="785"/>
      <c r="AJ30" s="785"/>
      <c r="AK30" s="278"/>
      <c r="AL30" s="278"/>
      <c r="AM30" s="278"/>
      <c r="AN30" s="278"/>
      <c r="AO30" s="278"/>
      <c r="AP30" s="278"/>
      <c r="AQ30" s="279"/>
    </row>
    <row r="31" spans="3:44" x14ac:dyDescent="0.3">
      <c r="C31" s="885" t="s">
        <v>173</v>
      </c>
      <c r="D31" s="280">
        <f>IFERROR('Sch Parent Inputs'!C40,0)</f>
        <v>0</v>
      </c>
      <c r="E31" s="280"/>
      <c r="F31" s="280">
        <f>D31-E31</f>
        <v>0</v>
      </c>
      <c r="G31" s="280"/>
      <c r="H31" s="1201"/>
      <c r="I31" s="280">
        <f>-I185</f>
        <v>0</v>
      </c>
      <c r="J31" s="280"/>
      <c r="K31" s="280"/>
      <c r="L31" s="280"/>
      <c r="M31" s="280"/>
      <c r="N31" s="280"/>
      <c r="O31" s="280"/>
      <c r="P31" s="280"/>
      <c r="Q31" s="280"/>
      <c r="R31" s="280"/>
      <c r="S31" s="281"/>
      <c r="T31" s="276">
        <f>SUM(F31:S31)</f>
        <v>0</v>
      </c>
      <c r="U31" s="277"/>
      <c r="V31" s="277"/>
      <c r="W31" s="282"/>
      <c r="X31" s="282"/>
      <c r="Y31" s="282">
        <f>+T31</f>
        <v>0</v>
      </c>
      <c r="Z31" s="282"/>
      <c r="AA31" s="282"/>
      <c r="AB31" s="282"/>
      <c r="AC31" s="282"/>
      <c r="AD31" s="282"/>
      <c r="AE31" s="282"/>
      <c r="AF31" s="282"/>
      <c r="AG31" s="282"/>
      <c r="AH31" s="282"/>
      <c r="AI31" s="786"/>
      <c r="AJ31" s="786"/>
      <c r="AK31" s="282"/>
      <c r="AL31" s="282"/>
      <c r="AM31" s="282"/>
      <c r="AN31" s="282"/>
      <c r="AO31" s="282"/>
      <c r="AP31" s="282"/>
      <c r="AQ31" s="283"/>
      <c r="AR31" s="277">
        <f>T31-SUM(W31:AQ31)</f>
        <v>0</v>
      </c>
    </row>
    <row r="32" spans="3:44" x14ac:dyDescent="0.3">
      <c r="C32" s="885" t="s">
        <v>162</v>
      </c>
      <c r="D32" s="280">
        <f>IFERROR('Sch Parent Inputs'!C41,0)</f>
        <v>0</v>
      </c>
      <c r="E32" s="280"/>
      <c r="F32" s="280">
        <f>D32-E32</f>
        <v>0</v>
      </c>
      <c r="G32" s="280"/>
      <c r="H32" s="1201"/>
      <c r="I32" s="280"/>
      <c r="J32" s="280"/>
      <c r="K32" s="280"/>
      <c r="L32" s="280"/>
      <c r="M32" s="280"/>
      <c r="N32" s="280"/>
      <c r="O32" s="280"/>
      <c r="P32" s="280"/>
      <c r="Q32" s="280"/>
      <c r="R32" s="280"/>
      <c r="S32" s="281"/>
      <c r="T32" s="276">
        <f>SUM(F32:S32)</f>
        <v>0</v>
      </c>
      <c r="U32" s="277"/>
      <c r="V32" s="277"/>
      <c r="W32" s="282"/>
      <c r="Y32" s="282">
        <f>+T32</f>
        <v>0</v>
      </c>
      <c r="Z32" s="282"/>
      <c r="AA32" s="282"/>
      <c r="AB32" s="282"/>
      <c r="AC32" s="282"/>
      <c r="AD32" s="282"/>
      <c r="AE32" s="282"/>
      <c r="AF32" s="282"/>
      <c r="AG32" s="282"/>
      <c r="AH32" s="282"/>
      <c r="AI32" s="786"/>
      <c r="AJ32" s="786"/>
      <c r="AK32" s="282"/>
      <c r="AL32" s="282"/>
      <c r="AM32" s="282"/>
      <c r="AN32" s="282"/>
      <c r="AO32" s="282"/>
      <c r="AP32" s="282"/>
      <c r="AQ32" s="283"/>
      <c r="AR32" s="277">
        <f>T32-SUM(W32:AQ32)</f>
        <v>0</v>
      </c>
    </row>
    <row r="33" spans="3:44" x14ac:dyDescent="0.3">
      <c r="C33" s="885" t="s">
        <v>1059</v>
      </c>
      <c r="D33" s="280">
        <f>IFERROR('Sch Parent Inputs'!C42,0)</f>
        <v>0</v>
      </c>
      <c r="E33" s="280"/>
      <c r="F33" s="280">
        <f>D33-E33</f>
        <v>0</v>
      </c>
      <c r="G33" s="280"/>
      <c r="H33" s="1201"/>
      <c r="I33" s="280"/>
      <c r="J33" s="280"/>
      <c r="K33" s="280"/>
      <c r="L33" s="280"/>
      <c r="M33" s="280"/>
      <c r="N33" s="280"/>
      <c r="O33" s="280"/>
      <c r="P33" s="280"/>
      <c r="Q33" s="280"/>
      <c r="R33" s="280"/>
      <c r="S33" s="281"/>
      <c r="T33" s="276">
        <f>SUM(F33:S33)</f>
        <v>0</v>
      </c>
      <c r="U33" s="277"/>
      <c r="V33" s="277"/>
      <c r="W33" s="282"/>
      <c r="X33" s="282"/>
      <c r="Y33" s="282">
        <f>+T33</f>
        <v>0</v>
      </c>
      <c r="Z33" s="282"/>
      <c r="AA33" s="282"/>
      <c r="AB33" s="282"/>
      <c r="AC33" s="282"/>
      <c r="AD33" s="282"/>
      <c r="AE33" s="282"/>
      <c r="AF33" s="282"/>
      <c r="AG33" s="282"/>
      <c r="AH33" s="282"/>
      <c r="AI33" s="786"/>
      <c r="AJ33" s="786"/>
      <c r="AK33" s="282"/>
      <c r="AL33" s="282"/>
      <c r="AM33" s="282"/>
      <c r="AN33" s="282"/>
      <c r="AO33" s="282"/>
      <c r="AP33" s="282"/>
      <c r="AQ33" s="283"/>
      <c r="AR33" s="277">
        <f>T33-SUM(W33:AQ33)</f>
        <v>0</v>
      </c>
    </row>
    <row r="34" spans="3:44" x14ac:dyDescent="0.3">
      <c r="C34" s="885"/>
      <c r="D34" s="280"/>
      <c r="E34" s="280"/>
      <c r="F34" s="280"/>
      <c r="G34" s="280"/>
      <c r="H34" s="1201"/>
      <c r="I34" s="280"/>
      <c r="J34" s="280"/>
      <c r="K34" s="280"/>
      <c r="L34" s="280"/>
      <c r="M34" s="280"/>
      <c r="N34" s="280"/>
      <c r="O34" s="280"/>
      <c r="P34" s="280"/>
      <c r="Q34" s="280"/>
      <c r="R34" s="280"/>
      <c r="S34" s="281"/>
      <c r="T34" s="276"/>
      <c r="U34" s="277"/>
      <c r="V34" s="277"/>
      <c r="W34" s="282"/>
      <c r="X34" s="282"/>
      <c r="Y34" s="282"/>
      <c r="Z34" s="282"/>
      <c r="AA34" s="282"/>
      <c r="AB34" s="282"/>
      <c r="AC34" s="282"/>
      <c r="AD34" s="282"/>
      <c r="AE34" s="282"/>
      <c r="AF34" s="282"/>
      <c r="AG34" s="282"/>
      <c r="AH34" s="282"/>
      <c r="AI34" s="786"/>
      <c r="AJ34" s="786"/>
      <c r="AK34" s="282"/>
      <c r="AL34" s="282"/>
      <c r="AM34" s="282"/>
      <c r="AN34" s="282"/>
      <c r="AO34" s="282"/>
      <c r="AP34" s="282"/>
      <c r="AQ34" s="283"/>
    </row>
    <row r="35" spans="3:44" x14ac:dyDescent="0.3">
      <c r="C35" s="1182" t="s">
        <v>175</v>
      </c>
      <c r="D35" s="274"/>
      <c r="E35" s="274"/>
      <c r="F35" s="274"/>
      <c r="G35" s="274"/>
      <c r="H35" s="1200"/>
      <c r="I35" s="274"/>
      <c r="J35" s="274"/>
      <c r="K35" s="274"/>
      <c r="L35" s="274"/>
      <c r="M35" s="274"/>
      <c r="N35" s="274"/>
      <c r="O35" s="274"/>
      <c r="P35" s="274"/>
      <c r="Q35" s="274"/>
      <c r="R35" s="274"/>
      <c r="S35" s="275"/>
      <c r="T35" s="276"/>
      <c r="U35" s="277"/>
      <c r="V35" s="277"/>
      <c r="W35" s="278"/>
      <c r="X35" s="278"/>
      <c r="Y35" s="278"/>
      <c r="Z35" s="278"/>
      <c r="AA35" s="278"/>
      <c r="AB35" s="278"/>
      <c r="AC35" s="278"/>
      <c r="AD35" s="278"/>
      <c r="AE35" s="278"/>
      <c r="AF35" s="278"/>
      <c r="AG35" s="278"/>
      <c r="AH35" s="278"/>
      <c r="AI35" s="785"/>
      <c r="AJ35" s="785"/>
      <c r="AK35" s="278"/>
      <c r="AL35" s="278"/>
      <c r="AM35" s="278"/>
      <c r="AN35" s="278"/>
      <c r="AO35" s="278"/>
      <c r="AP35" s="278"/>
      <c r="AQ35" s="279"/>
    </row>
    <row r="36" spans="3:44" x14ac:dyDescent="0.3">
      <c r="C36" s="885" t="s">
        <v>176</v>
      </c>
      <c r="D36" s="280">
        <f>IFERROR('Sch Parent Inputs'!C46,0)</f>
        <v>0</v>
      </c>
      <c r="E36" s="280"/>
      <c r="F36" s="280">
        <f t="shared" ref="F36:F45" si="8">D36-E36</f>
        <v>0</v>
      </c>
      <c r="G36" s="280"/>
      <c r="H36" s="1201"/>
      <c r="I36" s="280"/>
      <c r="J36" s="280"/>
      <c r="K36" s="280"/>
      <c r="L36" s="280"/>
      <c r="M36" s="280"/>
      <c r="N36" s="280"/>
      <c r="O36" s="280"/>
      <c r="P36" s="280"/>
      <c r="Q36" s="280"/>
      <c r="R36" s="280"/>
      <c r="S36" s="281"/>
      <c r="T36" s="276">
        <f>SUM(F36:S36)</f>
        <v>0</v>
      </c>
      <c r="U36" s="277"/>
      <c r="V36" s="277"/>
      <c r="W36" s="282"/>
      <c r="X36" s="282"/>
      <c r="Y36" s="282"/>
      <c r="Z36" s="282"/>
      <c r="AA36" s="282"/>
      <c r="AB36" s="282"/>
      <c r="AC36" s="282">
        <f t="shared" ref="AC36" si="9">+T36</f>
        <v>0</v>
      </c>
      <c r="AD36" s="282"/>
      <c r="AE36" s="282"/>
      <c r="AF36" s="282"/>
      <c r="AG36" s="282"/>
      <c r="AH36" s="282"/>
      <c r="AI36" s="786"/>
      <c r="AJ36" s="786"/>
      <c r="AK36" s="282"/>
      <c r="AL36" s="282"/>
      <c r="AM36" s="282"/>
      <c r="AN36" s="282"/>
      <c r="AO36" s="282"/>
      <c r="AP36" s="282"/>
      <c r="AQ36" s="283"/>
      <c r="AR36" s="277">
        <f>T36-SUM(W36:AQ36)</f>
        <v>0</v>
      </c>
    </row>
    <row r="37" spans="3:44" x14ac:dyDescent="0.3">
      <c r="C37" s="885" t="s">
        <v>177</v>
      </c>
      <c r="D37" s="280">
        <f>IFERROR('Sch Parent Inputs'!C47,0)</f>
        <v>0</v>
      </c>
      <c r="E37" s="280"/>
      <c r="F37" s="280">
        <f t="shared" si="8"/>
        <v>0</v>
      </c>
      <c r="G37" s="280"/>
      <c r="H37" s="1201"/>
      <c r="I37" s="280"/>
      <c r="J37" s="280"/>
      <c r="K37" s="280"/>
      <c r="L37" s="280"/>
      <c r="M37" s="280"/>
      <c r="N37" s="280"/>
      <c r="O37" s="280"/>
      <c r="P37" s="280"/>
      <c r="Q37" s="280"/>
      <c r="R37" s="280"/>
      <c r="S37" s="281"/>
      <c r="T37" s="276">
        <f>SUM(F37:S37)</f>
        <v>0</v>
      </c>
      <c r="U37" s="277"/>
      <c r="V37" s="277"/>
      <c r="W37" s="282"/>
      <c r="X37" s="282"/>
      <c r="Y37" s="282"/>
      <c r="Z37" s="282"/>
      <c r="AA37" s="282"/>
      <c r="AB37" s="282">
        <f>+T37</f>
        <v>0</v>
      </c>
      <c r="AC37" s="282"/>
      <c r="AD37" s="282"/>
      <c r="AE37" s="282"/>
      <c r="AF37" s="282"/>
      <c r="AG37" s="282"/>
      <c r="AH37" s="282"/>
      <c r="AI37" s="786"/>
      <c r="AJ37" s="786"/>
      <c r="AK37" s="282"/>
      <c r="AL37" s="282"/>
      <c r="AM37" s="282"/>
      <c r="AN37" s="282"/>
      <c r="AO37" s="282"/>
      <c r="AP37" s="282"/>
      <c r="AQ37" s="283"/>
      <c r="AR37" s="277">
        <f>T37-SUM(W37:AQ37)</f>
        <v>0</v>
      </c>
    </row>
    <row r="38" spans="3:44" x14ac:dyDescent="0.3">
      <c r="C38" s="885"/>
      <c r="D38" s="280"/>
      <c r="E38" s="280"/>
      <c r="F38" s="280"/>
      <c r="G38" s="280"/>
      <c r="H38" s="1201"/>
      <c r="I38" s="280"/>
      <c r="J38" s="280"/>
      <c r="K38" s="280"/>
      <c r="L38" s="280"/>
      <c r="M38" s="280"/>
      <c r="N38" s="280"/>
      <c r="O38" s="280"/>
      <c r="P38" s="280"/>
      <c r="Q38" s="280"/>
      <c r="R38" s="280"/>
      <c r="S38" s="281"/>
      <c r="T38" s="276"/>
      <c r="U38" s="277"/>
      <c r="V38" s="277"/>
      <c r="W38" s="282"/>
      <c r="X38" s="282"/>
      <c r="Y38" s="282"/>
      <c r="Z38" s="282"/>
      <c r="AA38" s="282"/>
      <c r="AB38" s="282"/>
      <c r="AC38" s="282"/>
      <c r="AD38" s="282"/>
      <c r="AE38" s="282"/>
      <c r="AF38" s="282"/>
      <c r="AG38" s="282"/>
      <c r="AH38" s="282"/>
      <c r="AI38" s="786"/>
      <c r="AJ38" s="786"/>
      <c r="AK38" s="282"/>
      <c r="AL38" s="282"/>
      <c r="AM38" s="282"/>
      <c r="AN38" s="282"/>
      <c r="AO38" s="282"/>
      <c r="AP38" s="282"/>
      <c r="AQ38" s="283"/>
    </row>
    <row r="39" spans="3:44" x14ac:dyDescent="0.3">
      <c r="C39" s="1180" t="str">
        <f>'Group Inputs'!B50</f>
        <v>4. Learning Resources</v>
      </c>
      <c r="D39" s="271"/>
      <c r="E39" s="271"/>
      <c r="F39" s="271"/>
      <c r="G39" s="271"/>
      <c r="H39" s="271"/>
      <c r="I39" s="271"/>
      <c r="J39" s="271"/>
      <c r="K39" s="271"/>
      <c r="L39" s="271"/>
      <c r="M39" s="271"/>
      <c r="N39" s="271"/>
      <c r="O39" s="271"/>
      <c r="P39" s="271"/>
      <c r="Q39" s="271"/>
      <c r="R39" s="271"/>
      <c r="S39" s="271"/>
      <c r="T39" s="271"/>
      <c r="U39" s="271"/>
      <c r="V39" s="271"/>
      <c r="W39" s="272"/>
      <c r="X39" s="272"/>
      <c r="Y39" s="272"/>
      <c r="Z39" s="272"/>
      <c r="AA39" s="272"/>
      <c r="AB39" s="272"/>
      <c r="AC39" s="272"/>
      <c r="AD39" s="272"/>
      <c r="AE39" s="272"/>
      <c r="AF39" s="272"/>
      <c r="AG39" s="272"/>
      <c r="AH39" s="272"/>
      <c r="AI39" s="272"/>
      <c r="AJ39" s="272"/>
      <c r="AK39" s="272"/>
      <c r="AL39" s="272"/>
      <c r="AM39" s="272"/>
      <c r="AN39" s="272"/>
      <c r="AO39" s="272"/>
      <c r="AP39" s="272"/>
      <c r="AQ39" s="273"/>
    </row>
    <row r="40" spans="3:44" x14ac:dyDescent="0.3">
      <c r="C40" s="1182" t="s">
        <v>166</v>
      </c>
      <c r="D40" s="274"/>
      <c r="E40" s="274"/>
      <c r="F40" s="274"/>
      <c r="G40" s="274"/>
      <c r="H40" s="1200"/>
      <c r="I40" s="274"/>
      <c r="J40" s="274"/>
      <c r="K40" s="274"/>
      <c r="L40" s="274"/>
      <c r="M40" s="274"/>
      <c r="N40" s="274"/>
      <c r="O40" s="274"/>
      <c r="P40" s="274"/>
      <c r="Q40" s="274"/>
      <c r="R40" s="274"/>
      <c r="S40" s="275"/>
      <c r="T40" s="276"/>
      <c r="U40" s="277"/>
      <c r="V40" s="277"/>
      <c r="W40" s="278"/>
      <c r="X40" s="278"/>
      <c r="Y40" s="278"/>
      <c r="Z40" s="278"/>
      <c r="AA40" s="278"/>
      <c r="AB40" s="278"/>
      <c r="AC40" s="278"/>
      <c r="AD40" s="278"/>
      <c r="AE40" s="278"/>
      <c r="AF40" s="278"/>
      <c r="AG40" s="278"/>
      <c r="AH40" s="278"/>
      <c r="AI40" s="785"/>
      <c r="AJ40" s="785"/>
      <c r="AK40" s="278"/>
      <c r="AL40" s="278"/>
      <c r="AM40" s="278"/>
      <c r="AN40" s="278"/>
      <c r="AO40" s="278"/>
      <c r="AP40" s="278"/>
      <c r="AQ40" s="279"/>
    </row>
    <row r="41" spans="3:44" x14ac:dyDescent="0.3">
      <c r="C41" s="885" t="s">
        <v>179</v>
      </c>
      <c r="D41" s="280">
        <f>IFERROR('Sch Parent Inputs'!C52,0)</f>
        <v>0</v>
      </c>
      <c r="E41" s="280"/>
      <c r="F41" s="280">
        <f t="shared" si="8"/>
        <v>0</v>
      </c>
      <c r="G41" s="280"/>
      <c r="H41" s="1201"/>
      <c r="I41" s="280"/>
      <c r="J41" s="280"/>
      <c r="K41" s="280"/>
      <c r="L41" s="280"/>
      <c r="M41" s="280"/>
      <c r="N41" s="280"/>
      <c r="O41" s="280"/>
      <c r="P41" s="280"/>
      <c r="Q41" s="280"/>
      <c r="R41" s="280"/>
      <c r="S41" s="281"/>
      <c r="T41" s="276">
        <f t="shared" ref="T41:T45" si="10">SUM(F41:S41)</f>
        <v>0</v>
      </c>
      <c r="U41" s="277"/>
      <c r="V41" s="277"/>
      <c r="W41" s="282"/>
      <c r="X41" s="282"/>
      <c r="Y41" s="282"/>
      <c r="Z41" s="282"/>
      <c r="AA41" s="282"/>
      <c r="AB41" s="282"/>
      <c r="AC41" s="282">
        <f>+T41</f>
        <v>0</v>
      </c>
      <c r="AD41" s="282"/>
      <c r="AE41" s="282"/>
      <c r="AF41" s="282"/>
      <c r="AG41" s="282"/>
      <c r="AH41" s="282"/>
      <c r="AI41" s="786"/>
      <c r="AJ41" s="786"/>
      <c r="AK41" s="282"/>
      <c r="AL41" s="282"/>
      <c r="AM41" s="282"/>
      <c r="AN41" s="282"/>
      <c r="AO41" s="282"/>
      <c r="AP41" s="282"/>
      <c r="AQ41" s="283"/>
      <c r="AR41" s="277">
        <f>T41-SUM(W41:AQ41)</f>
        <v>0</v>
      </c>
    </row>
    <row r="42" spans="3:44" x14ac:dyDescent="0.3">
      <c r="C42" s="885" t="s">
        <v>1060</v>
      </c>
      <c r="D42" s="280">
        <f>IFERROR('Sch Parent Inputs'!C53,0)</f>
        <v>0</v>
      </c>
      <c r="E42" s="280"/>
      <c r="F42" s="280">
        <f t="shared" si="8"/>
        <v>0</v>
      </c>
      <c r="G42" s="280"/>
      <c r="H42" s="1201"/>
      <c r="I42" s="280"/>
      <c r="J42" s="280"/>
      <c r="K42" s="280"/>
      <c r="L42" s="280"/>
      <c r="M42" s="280"/>
      <c r="N42" s="280"/>
      <c r="O42" s="280"/>
      <c r="P42" s="280"/>
      <c r="Q42" s="280"/>
      <c r="R42" s="280"/>
      <c r="S42" s="281"/>
      <c r="T42" s="276">
        <f t="shared" si="10"/>
        <v>0</v>
      </c>
      <c r="U42" s="277"/>
      <c r="V42" s="277"/>
      <c r="W42" s="282"/>
      <c r="X42" s="282"/>
      <c r="Y42" s="282"/>
      <c r="Z42" s="282"/>
      <c r="AA42" s="282"/>
      <c r="AB42" s="282"/>
      <c r="AC42" s="282">
        <f>+T42</f>
        <v>0</v>
      </c>
      <c r="AD42" s="282"/>
      <c r="AE42" s="282"/>
      <c r="AF42" s="282"/>
      <c r="AG42" s="282"/>
      <c r="AH42" s="282"/>
      <c r="AI42" s="786"/>
      <c r="AJ42" s="786"/>
      <c r="AK42" s="282"/>
      <c r="AL42" s="282"/>
      <c r="AM42" s="282"/>
      <c r="AN42" s="282"/>
      <c r="AO42" s="282"/>
      <c r="AP42" s="282"/>
      <c r="AQ42" s="283"/>
      <c r="AR42" s="277">
        <f>T42-SUM(W42:AQ42)</f>
        <v>0</v>
      </c>
    </row>
    <row r="43" spans="3:44" x14ac:dyDescent="0.3">
      <c r="C43" s="885" t="s">
        <v>183</v>
      </c>
      <c r="D43" s="280">
        <f>IFERROR('Sch Parent Inputs'!C54,0)</f>
        <v>0</v>
      </c>
      <c r="E43" s="280"/>
      <c r="F43" s="280">
        <f t="shared" si="8"/>
        <v>0</v>
      </c>
      <c r="G43" s="280"/>
      <c r="H43" s="1201"/>
      <c r="I43" s="280"/>
      <c r="J43" s="280"/>
      <c r="K43" s="280"/>
      <c r="L43" s="280"/>
      <c r="M43" s="280"/>
      <c r="N43" s="280"/>
      <c r="O43" s="280"/>
      <c r="P43" s="280"/>
      <c r="Q43" s="280"/>
      <c r="R43" s="280"/>
      <c r="S43" s="281"/>
      <c r="T43" s="276">
        <f t="shared" si="10"/>
        <v>0</v>
      </c>
      <c r="U43" s="277"/>
      <c r="V43" s="277"/>
      <c r="W43" s="282"/>
      <c r="X43" s="282"/>
      <c r="Y43" s="282"/>
      <c r="Z43" s="282"/>
      <c r="AA43" s="282"/>
      <c r="AB43" s="282"/>
      <c r="AC43" s="282">
        <f>+T43</f>
        <v>0</v>
      </c>
      <c r="AD43" s="282"/>
      <c r="AE43" s="282"/>
      <c r="AF43" s="282"/>
      <c r="AG43" s="282"/>
      <c r="AH43" s="282"/>
      <c r="AI43" s="786"/>
      <c r="AJ43" s="786"/>
      <c r="AK43" s="282"/>
      <c r="AL43" s="282"/>
      <c r="AM43" s="282"/>
      <c r="AN43" s="282"/>
      <c r="AO43" s="282"/>
      <c r="AP43" s="282"/>
      <c r="AQ43" s="283"/>
      <c r="AR43" s="277">
        <f>T43-SUM(W43:AQ43)</f>
        <v>0</v>
      </c>
    </row>
    <row r="44" spans="3:44" x14ac:dyDescent="0.3">
      <c r="C44" s="885" t="s">
        <v>1061</v>
      </c>
      <c r="D44" s="280">
        <f>IFERROR('Sch Parent Inputs'!C55,0)</f>
        <v>0</v>
      </c>
      <c r="E44" s="280"/>
      <c r="F44" s="280">
        <f t="shared" si="8"/>
        <v>0</v>
      </c>
      <c r="G44" s="280">
        <f>-G7-H7</f>
        <v>0</v>
      </c>
      <c r="H44" s="1201"/>
      <c r="I44" s="280"/>
      <c r="J44" s="280"/>
      <c r="K44" s="280"/>
      <c r="L44" s="280"/>
      <c r="M44" s="280">
        <f>-M172-M171</f>
        <v>0</v>
      </c>
      <c r="N44" s="280"/>
      <c r="O44" s="280"/>
      <c r="P44" s="280"/>
      <c r="Q44" s="280"/>
      <c r="R44" s="280"/>
      <c r="S44" s="281"/>
      <c r="T44" s="276">
        <f t="shared" si="10"/>
        <v>0</v>
      </c>
      <c r="U44" s="277"/>
      <c r="V44" s="277"/>
      <c r="W44" s="282"/>
      <c r="X44" s="282"/>
      <c r="Y44" s="282"/>
      <c r="Z44" s="282"/>
      <c r="AA44" s="282"/>
      <c r="AB44" s="282">
        <f>+T44</f>
        <v>0</v>
      </c>
      <c r="AC44" s="282"/>
      <c r="AD44" s="282"/>
      <c r="AE44" s="282"/>
      <c r="AF44" s="282"/>
      <c r="AG44" s="282"/>
      <c r="AH44" s="282"/>
      <c r="AI44" s="786"/>
      <c r="AJ44" s="786"/>
      <c r="AK44" s="282"/>
      <c r="AL44" s="282"/>
      <c r="AM44" s="282"/>
      <c r="AN44" s="282"/>
      <c r="AO44" s="282"/>
      <c r="AP44" s="282"/>
      <c r="AQ44" s="283"/>
      <c r="AR44" s="277">
        <f>T44-SUM(W44:AQ44)</f>
        <v>0</v>
      </c>
    </row>
    <row r="45" spans="3:44" x14ac:dyDescent="0.3">
      <c r="C45" s="885" t="s">
        <v>1062</v>
      </c>
      <c r="D45" s="280">
        <f>IFERROR('Sch Parent Inputs'!C56,0)</f>
        <v>0</v>
      </c>
      <c r="E45" s="280"/>
      <c r="F45" s="280">
        <f t="shared" si="8"/>
        <v>0</v>
      </c>
      <c r="G45" s="280"/>
      <c r="H45" s="1201"/>
      <c r="I45" s="280"/>
      <c r="J45" s="280"/>
      <c r="K45" s="280"/>
      <c r="L45" s="280"/>
      <c r="M45" s="280"/>
      <c r="N45" s="280"/>
      <c r="O45" s="280"/>
      <c r="P45" s="280"/>
      <c r="Q45" s="280"/>
      <c r="R45" s="280"/>
      <c r="S45" s="281"/>
      <c r="T45" s="276">
        <f t="shared" si="10"/>
        <v>0</v>
      </c>
      <c r="U45" s="277"/>
      <c r="V45" s="277"/>
      <c r="W45" s="282"/>
      <c r="X45" s="282"/>
      <c r="Y45" s="282"/>
      <c r="Z45" s="282"/>
      <c r="AA45" s="282"/>
      <c r="AB45" s="282"/>
      <c r="AC45" s="282">
        <f t="shared" ref="AC45:AC54" si="11">+T45</f>
        <v>0</v>
      </c>
      <c r="AD45" s="282"/>
      <c r="AE45" s="282"/>
      <c r="AF45" s="282"/>
      <c r="AG45" s="282"/>
      <c r="AH45" s="282"/>
      <c r="AI45" s="786"/>
      <c r="AJ45" s="786"/>
      <c r="AK45" s="282"/>
      <c r="AL45" s="282"/>
      <c r="AM45" s="282"/>
      <c r="AN45" s="282"/>
      <c r="AO45" s="282"/>
      <c r="AP45" s="282"/>
      <c r="AQ45" s="283"/>
      <c r="AR45" s="277">
        <f>T45-SUM(W45:AQ45)</f>
        <v>0</v>
      </c>
    </row>
    <row r="46" spans="3:44" x14ac:dyDescent="0.3">
      <c r="C46" s="885"/>
      <c r="D46" s="280"/>
      <c r="E46" s="280"/>
      <c r="F46" s="280"/>
      <c r="G46" s="280"/>
      <c r="H46" s="1201"/>
      <c r="I46" s="280"/>
      <c r="J46" s="280"/>
      <c r="K46" s="280"/>
      <c r="L46" s="280"/>
      <c r="M46" s="280"/>
      <c r="N46" s="280"/>
      <c r="O46" s="280"/>
      <c r="P46" s="280"/>
      <c r="Q46" s="280"/>
      <c r="R46" s="280"/>
      <c r="S46" s="281"/>
      <c r="T46" s="276"/>
      <c r="U46" s="277"/>
      <c r="V46" s="277"/>
      <c r="W46" s="282"/>
      <c r="X46" s="282"/>
      <c r="Y46" s="282"/>
      <c r="Z46" s="282"/>
      <c r="AA46" s="282"/>
      <c r="AB46" s="282"/>
      <c r="AC46" s="282"/>
      <c r="AD46" s="282"/>
      <c r="AE46" s="282"/>
      <c r="AF46" s="282"/>
      <c r="AG46" s="282"/>
      <c r="AH46" s="282"/>
      <c r="AI46" s="786"/>
      <c r="AJ46" s="786"/>
      <c r="AK46" s="282"/>
      <c r="AL46" s="282"/>
      <c r="AM46" s="282"/>
      <c r="AN46" s="282"/>
      <c r="AO46" s="282"/>
      <c r="AP46" s="282"/>
      <c r="AQ46" s="283"/>
    </row>
    <row r="47" spans="3:44" x14ac:dyDescent="0.3">
      <c r="C47" s="1180" t="str">
        <f>'Group Inputs'!B59</f>
        <v>5. Administration</v>
      </c>
      <c r="D47" s="271"/>
      <c r="E47" s="271"/>
      <c r="F47" s="271"/>
      <c r="G47" s="271"/>
      <c r="H47" s="271"/>
      <c r="I47" s="271"/>
      <c r="J47" s="271"/>
      <c r="K47" s="271"/>
      <c r="L47" s="271"/>
      <c r="M47" s="271"/>
      <c r="N47" s="271"/>
      <c r="O47" s="271"/>
      <c r="P47" s="271"/>
      <c r="Q47" s="271"/>
      <c r="R47" s="271"/>
      <c r="S47" s="271"/>
      <c r="T47" s="271"/>
      <c r="U47" s="271"/>
      <c r="V47" s="271"/>
      <c r="W47" s="272"/>
      <c r="X47" s="272"/>
      <c r="Y47" s="272"/>
      <c r="Z47" s="272"/>
      <c r="AA47" s="272"/>
      <c r="AB47" s="272"/>
      <c r="AC47" s="272"/>
      <c r="AD47" s="272"/>
      <c r="AE47" s="272"/>
      <c r="AF47" s="272"/>
      <c r="AG47" s="272"/>
      <c r="AH47" s="272"/>
      <c r="AI47" s="272"/>
      <c r="AJ47" s="272"/>
      <c r="AK47" s="272"/>
      <c r="AL47" s="272"/>
      <c r="AM47" s="272"/>
      <c r="AN47" s="272"/>
      <c r="AO47" s="272"/>
      <c r="AP47" s="272"/>
      <c r="AQ47" s="273"/>
    </row>
    <row r="48" spans="3:44" x14ac:dyDescent="0.3">
      <c r="C48" s="1182" t="s">
        <v>166</v>
      </c>
      <c r="D48" s="274"/>
      <c r="E48" s="274"/>
      <c r="F48" s="274"/>
      <c r="G48" s="274"/>
      <c r="H48" s="1200"/>
      <c r="I48" s="274"/>
      <c r="J48" s="274"/>
      <c r="K48" s="274"/>
      <c r="L48" s="274"/>
      <c r="M48" s="274"/>
      <c r="N48" s="274"/>
      <c r="O48" s="274"/>
      <c r="P48" s="274"/>
      <c r="Q48" s="274"/>
      <c r="R48" s="274"/>
      <c r="S48" s="275"/>
      <c r="T48" s="276"/>
      <c r="U48" s="277"/>
      <c r="V48" s="277"/>
      <c r="W48" s="278"/>
      <c r="X48" s="278"/>
      <c r="Y48" s="278"/>
      <c r="Z48" s="278"/>
      <c r="AA48" s="278"/>
      <c r="AB48" s="278"/>
      <c r="AC48" s="278"/>
      <c r="AD48" s="278"/>
      <c r="AE48" s="278"/>
      <c r="AF48" s="278"/>
      <c r="AG48" s="278"/>
      <c r="AH48" s="278"/>
      <c r="AI48" s="785"/>
      <c r="AJ48" s="785"/>
      <c r="AK48" s="278"/>
      <c r="AL48" s="278"/>
      <c r="AM48" s="278"/>
      <c r="AN48" s="278"/>
      <c r="AO48" s="278"/>
      <c r="AP48" s="278"/>
      <c r="AQ48" s="279"/>
    </row>
    <row r="49" spans="3:44" x14ac:dyDescent="0.3">
      <c r="C49" s="885" t="s">
        <v>186</v>
      </c>
      <c r="D49" s="280">
        <f>IFERROR('Sch Parent Inputs'!C61,0)</f>
        <v>0</v>
      </c>
      <c r="E49" s="280"/>
      <c r="F49" s="280">
        <f t="shared" ref="F49:F58" si="12">D49-E49</f>
        <v>0</v>
      </c>
      <c r="G49" s="280"/>
      <c r="H49" s="1201"/>
      <c r="I49" s="280"/>
      <c r="J49" s="280"/>
      <c r="K49" s="280"/>
      <c r="L49" s="280"/>
      <c r="M49" s="280"/>
      <c r="N49" s="280"/>
      <c r="O49" s="280"/>
      <c r="P49" s="280"/>
      <c r="Q49" s="280"/>
      <c r="R49" s="280"/>
      <c r="S49" s="281"/>
      <c r="T49" s="276">
        <f t="shared" ref="T49:T58" si="13">SUM(F49:S49)</f>
        <v>0</v>
      </c>
      <c r="U49" s="277"/>
      <c r="V49" s="277"/>
      <c r="W49" s="282"/>
      <c r="X49" s="282"/>
      <c r="Y49" s="282"/>
      <c r="Z49" s="282"/>
      <c r="AA49" s="282"/>
      <c r="AB49" s="282"/>
      <c r="AC49" s="282">
        <f t="shared" si="11"/>
        <v>0</v>
      </c>
      <c r="AD49" s="282"/>
      <c r="AE49" s="282"/>
      <c r="AF49" s="282"/>
      <c r="AG49" s="282"/>
      <c r="AH49" s="282"/>
      <c r="AI49" s="786"/>
      <c r="AJ49" s="786"/>
      <c r="AK49" s="282"/>
      <c r="AL49" s="282"/>
      <c r="AM49" s="282"/>
      <c r="AN49" s="282"/>
      <c r="AO49" s="282"/>
      <c r="AP49" s="282"/>
      <c r="AQ49" s="283"/>
      <c r="AR49" s="277">
        <f t="shared" ref="AR49:AR57" si="14">T49-SUM(W49:AQ49)</f>
        <v>0</v>
      </c>
    </row>
    <row r="50" spans="3:44" x14ac:dyDescent="0.3">
      <c r="C50" s="885" t="s">
        <v>1063</v>
      </c>
      <c r="D50" s="280">
        <f>IFERROR('Sch Parent Inputs'!C62,0)</f>
        <v>0</v>
      </c>
      <c r="E50" s="280"/>
      <c r="F50" s="280">
        <f t="shared" si="12"/>
        <v>0</v>
      </c>
      <c r="G50" s="280"/>
      <c r="H50" s="1201"/>
      <c r="I50" s="280"/>
      <c r="J50" s="280"/>
      <c r="K50" s="280"/>
      <c r="L50" s="280"/>
      <c r="M50" s="280"/>
      <c r="N50" s="280"/>
      <c r="O50" s="280"/>
      <c r="P50" s="280"/>
      <c r="Q50" s="280"/>
      <c r="R50" s="280"/>
      <c r="S50" s="281"/>
      <c r="T50" s="276">
        <f t="shared" si="13"/>
        <v>0</v>
      </c>
      <c r="U50" s="277"/>
      <c r="V50" s="277"/>
      <c r="W50" s="282"/>
      <c r="X50" s="282"/>
      <c r="Y50" s="282"/>
      <c r="Z50" s="282"/>
      <c r="AA50" s="282"/>
      <c r="AB50" s="282"/>
      <c r="AC50" s="282">
        <f t="shared" si="11"/>
        <v>0</v>
      </c>
      <c r="AD50" s="282"/>
      <c r="AE50" s="282"/>
      <c r="AF50" s="282"/>
      <c r="AG50" s="282"/>
      <c r="AH50" s="282"/>
      <c r="AI50" s="786"/>
      <c r="AJ50" s="786"/>
      <c r="AK50" s="282"/>
      <c r="AL50" s="282"/>
      <c r="AM50" s="282"/>
      <c r="AN50" s="282"/>
      <c r="AO50" s="282"/>
      <c r="AP50" s="282"/>
      <c r="AQ50" s="283"/>
      <c r="AR50" s="277">
        <f t="shared" si="14"/>
        <v>0</v>
      </c>
    </row>
    <row r="51" spans="3:44" x14ac:dyDescent="0.3">
      <c r="C51" s="885" t="s">
        <v>131</v>
      </c>
      <c r="D51" s="280">
        <f>IFERROR('Sch Parent Inputs'!C63,0)</f>
        <v>0</v>
      </c>
      <c r="E51" s="280"/>
      <c r="F51" s="280">
        <f t="shared" si="12"/>
        <v>0</v>
      </c>
      <c r="G51" s="280"/>
      <c r="H51" s="1201"/>
      <c r="I51" s="280"/>
      <c r="J51" s="280"/>
      <c r="K51" s="280"/>
      <c r="L51" s="280"/>
      <c r="M51" s="280"/>
      <c r="N51" s="280"/>
      <c r="O51" s="280"/>
      <c r="P51" s="280"/>
      <c r="Q51" s="280"/>
      <c r="R51" s="280"/>
      <c r="S51" s="281"/>
      <c r="T51" s="276">
        <f t="shared" si="13"/>
        <v>0</v>
      </c>
      <c r="U51" s="277"/>
      <c r="V51" s="277"/>
      <c r="W51" s="282"/>
      <c r="X51" s="282"/>
      <c r="Y51" s="282"/>
      <c r="Z51" s="282"/>
      <c r="AA51" s="282"/>
      <c r="AB51" s="282"/>
      <c r="AC51" s="282">
        <f t="shared" si="11"/>
        <v>0</v>
      </c>
      <c r="AD51" s="282"/>
      <c r="AE51" s="282"/>
      <c r="AF51" s="282"/>
      <c r="AG51" s="282"/>
      <c r="AH51" s="282"/>
      <c r="AI51" s="786"/>
      <c r="AJ51" s="786"/>
      <c r="AK51" s="282"/>
      <c r="AL51" s="282"/>
      <c r="AM51" s="282"/>
      <c r="AN51" s="282"/>
      <c r="AO51" s="282"/>
      <c r="AP51" s="282"/>
      <c r="AQ51" s="283"/>
      <c r="AR51" s="277">
        <f t="shared" si="14"/>
        <v>0</v>
      </c>
    </row>
    <row r="52" spans="3:44" x14ac:dyDescent="0.3">
      <c r="C52" s="885" t="s">
        <v>188</v>
      </c>
      <c r="D52" s="280">
        <f>IFERROR('Sch Parent Inputs'!C64,0)</f>
        <v>0</v>
      </c>
      <c r="E52" s="280"/>
      <c r="F52" s="280">
        <f t="shared" si="12"/>
        <v>0</v>
      </c>
      <c r="G52" s="280"/>
      <c r="H52" s="1201"/>
      <c r="I52" s="280"/>
      <c r="J52" s="280"/>
      <c r="K52" s="280"/>
      <c r="L52" s="280"/>
      <c r="M52" s="280"/>
      <c r="N52" s="280"/>
      <c r="O52" s="280"/>
      <c r="P52" s="280"/>
      <c r="Q52" s="280"/>
      <c r="R52" s="280"/>
      <c r="S52" s="281"/>
      <c r="T52" s="276">
        <f t="shared" si="13"/>
        <v>0</v>
      </c>
      <c r="U52" s="277"/>
      <c r="V52" s="277"/>
      <c r="W52" s="282"/>
      <c r="X52" s="282"/>
      <c r="Y52" s="282"/>
      <c r="Z52" s="282"/>
      <c r="AA52" s="282"/>
      <c r="AB52" s="282"/>
      <c r="AC52" s="282">
        <f t="shared" si="11"/>
        <v>0</v>
      </c>
      <c r="AD52" s="282"/>
      <c r="AE52" s="282"/>
      <c r="AF52" s="282"/>
      <c r="AG52" s="282"/>
      <c r="AH52" s="282"/>
      <c r="AI52" s="786"/>
      <c r="AJ52" s="786"/>
      <c r="AK52" s="282"/>
      <c r="AL52" s="282"/>
      <c r="AM52" s="282"/>
      <c r="AN52" s="282"/>
      <c r="AO52" s="282"/>
      <c r="AP52" s="282"/>
      <c r="AQ52" s="283"/>
      <c r="AR52" s="277">
        <f t="shared" si="14"/>
        <v>0</v>
      </c>
    </row>
    <row r="53" spans="3:44" x14ac:dyDescent="0.3">
      <c r="C53" s="885" t="s">
        <v>189</v>
      </c>
      <c r="D53" s="280">
        <f>IFERROR('Sch Parent Inputs'!C65,0)</f>
        <v>0</v>
      </c>
      <c r="E53" s="280"/>
      <c r="F53" s="280">
        <f t="shared" si="12"/>
        <v>0</v>
      </c>
      <c r="G53" s="280"/>
      <c r="H53" s="1201"/>
      <c r="I53" s="280"/>
      <c r="J53" s="280"/>
      <c r="K53" s="280"/>
      <c r="L53" s="280"/>
      <c r="M53" s="280"/>
      <c r="N53" s="280"/>
      <c r="O53" s="280"/>
      <c r="P53" s="280"/>
      <c r="Q53" s="280"/>
      <c r="R53" s="280"/>
      <c r="S53" s="281"/>
      <c r="T53" s="276">
        <f t="shared" si="13"/>
        <v>0</v>
      </c>
      <c r="U53" s="277"/>
      <c r="V53" s="277"/>
      <c r="W53" s="282"/>
      <c r="X53" s="282"/>
      <c r="Y53" s="282"/>
      <c r="Z53" s="282"/>
      <c r="AA53" s="282"/>
      <c r="AB53" s="282"/>
      <c r="AC53" s="282">
        <f t="shared" si="11"/>
        <v>0</v>
      </c>
      <c r="AD53" s="282"/>
      <c r="AE53" s="282"/>
      <c r="AF53" s="282"/>
      <c r="AG53" s="282"/>
      <c r="AH53" s="282"/>
      <c r="AI53" s="786"/>
      <c r="AJ53" s="786"/>
      <c r="AK53" s="282"/>
      <c r="AL53" s="282"/>
      <c r="AM53" s="282"/>
      <c r="AN53" s="282"/>
      <c r="AO53" s="282"/>
      <c r="AP53" s="282"/>
      <c r="AQ53" s="283"/>
      <c r="AR53" s="277">
        <f t="shared" si="14"/>
        <v>0</v>
      </c>
    </row>
    <row r="54" spans="3:44" x14ac:dyDescent="0.3">
      <c r="C54" s="885" t="s">
        <v>256</v>
      </c>
      <c r="D54" s="280">
        <f>IFERROR('Sch Parent Inputs'!C66,0)</f>
        <v>0</v>
      </c>
      <c r="E54" s="280"/>
      <c r="F54" s="280">
        <f t="shared" si="12"/>
        <v>0</v>
      </c>
      <c r="G54" s="280"/>
      <c r="H54" s="1201"/>
      <c r="I54" s="280"/>
      <c r="J54" s="280"/>
      <c r="K54" s="280"/>
      <c r="L54" s="280"/>
      <c r="M54" s="280"/>
      <c r="N54" s="280">
        <f>-N119-N168-N169</f>
        <v>0</v>
      </c>
      <c r="O54" s="280"/>
      <c r="P54" s="280"/>
      <c r="Q54" s="280"/>
      <c r="R54" s="280"/>
      <c r="S54" s="281"/>
      <c r="T54" s="276">
        <f t="shared" si="13"/>
        <v>0</v>
      </c>
      <c r="U54" s="277"/>
      <c r="V54" s="277"/>
      <c r="W54" s="282"/>
      <c r="X54" s="282"/>
      <c r="Y54" s="282"/>
      <c r="Z54" s="282"/>
      <c r="AA54" s="282"/>
      <c r="AB54" s="282"/>
      <c r="AC54" s="282">
        <f t="shared" si="11"/>
        <v>0</v>
      </c>
      <c r="AD54" s="282"/>
      <c r="AE54" s="282"/>
      <c r="AF54" s="282"/>
      <c r="AG54" s="282"/>
      <c r="AH54" s="282"/>
      <c r="AI54" s="786"/>
      <c r="AJ54" s="786"/>
      <c r="AK54" s="282"/>
      <c r="AL54" s="282"/>
      <c r="AM54" s="282"/>
      <c r="AN54" s="282"/>
      <c r="AO54" s="282"/>
      <c r="AP54" s="282"/>
      <c r="AQ54" s="283"/>
      <c r="AR54" s="277">
        <f t="shared" si="14"/>
        <v>0</v>
      </c>
    </row>
    <row r="55" spans="3:44" x14ac:dyDescent="0.3">
      <c r="C55" s="885" t="s">
        <v>181</v>
      </c>
      <c r="D55" s="280">
        <f>IFERROR('Sch Parent Inputs'!C67,0)</f>
        <v>0</v>
      </c>
      <c r="E55" s="280"/>
      <c r="F55" s="280">
        <f t="shared" si="12"/>
        <v>0</v>
      </c>
      <c r="G55" s="280"/>
      <c r="H55" s="1201"/>
      <c r="I55" s="280"/>
      <c r="J55" s="280"/>
      <c r="K55" s="280"/>
      <c r="L55" s="280"/>
      <c r="M55" s="280"/>
      <c r="N55" s="280"/>
      <c r="O55" s="280"/>
      <c r="P55" s="280"/>
      <c r="Q55" s="280"/>
      <c r="R55" s="280"/>
      <c r="S55" s="281"/>
      <c r="T55" s="276">
        <f t="shared" si="13"/>
        <v>0</v>
      </c>
      <c r="U55" s="277"/>
      <c r="V55" s="277"/>
      <c r="W55" s="282"/>
      <c r="X55" s="282"/>
      <c r="Y55" s="282"/>
      <c r="Z55" s="282"/>
      <c r="AA55" s="282"/>
      <c r="AB55" s="282">
        <f>+T55</f>
        <v>0</v>
      </c>
      <c r="AC55" s="282"/>
      <c r="AD55" s="282"/>
      <c r="AE55" s="282"/>
      <c r="AF55" s="282"/>
      <c r="AG55" s="282"/>
      <c r="AH55" s="282"/>
      <c r="AI55" s="786"/>
      <c r="AJ55" s="786"/>
      <c r="AK55" s="282"/>
      <c r="AL55" s="282"/>
      <c r="AM55" s="282"/>
      <c r="AN55" s="282"/>
      <c r="AO55" s="282"/>
      <c r="AP55" s="282"/>
      <c r="AQ55" s="283"/>
      <c r="AR55" s="277">
        <f t="shared" si="14"/>
        <v>0</v>
      </c>
    </row>
    <row r="56" spans="3:44" x14ac:dyDescent="0.3">
      <c r="C56" s="885" t="s">
        <v>132</v>
      </c>
      <c r="D56" s="280">
        <f>IFERROR('Sch Parent Inputs'!C68,0)</f>
        <v>0</v>
      </c>
      <c r="E56" s="280"/>
      <c r="F56" s="280">
        <f t="shared" si="12"/>
        <v>0</v>
      </c>
      <c r="G56" s="280"/>
      <c r="H56" s="1201"/>
      <c r="I56" s="280"/>
      <c r="J56" s="280"/>
      <c r="K56" s="280"/>
      <c r="L56" s="280"/>
      <c r="M56" s="280"/>
      <c r="N56" s="280"/>
      <c r="O56" s="280"/>
      <c r="P56" s="280"/>
      <c r="Q56" s="280"/>
      <c r="R56" s="280"/>
      <c r="S56" s="281"/>
      <c r="T56" s="276">
        <f t="shared" si="13"/>
        <v>0</v>
      </c>
      <c r="U56" s="277"/>
      <c r="V56" s="277"/>
      <c r="W56" s="282"/>
      <c r="X56" s="282"/>
      <c r="Y56" s="282"/>
      <c r="Z56" s="282"/>
      <c r="AA56" s="282"/>
      <c r="AB56" s="282"/>
      <c r="AC56" s="282">
        <f>+T56</f>
        <v>0</v>
      </c>
      <c r="AD56" s="282"/>
      <c r="AE56" s="282"/>
      <c r="AF56" s="282"/>
      <c r="AG56" s="282"/>
      <c r="AH56" s="282"/>
      <c r="AI56" s="786"/>
      <c r="AJ56" s="786"/>
      <c r="AK56" s="282"/>
      <c r="AL56" s="282"/>
      <c r="AM56" s="282"/>
      <c r="AN56" s="282"/>
      <c r="AO56" s="282"/>
      <c r="AP56" s="282"/>
      <c r="AQ56" s="283"/>
      <c r="AR56" s="277">
        <f t="shared" si="14"/>
        <v>0</v>
      </c>
    </row>
    <row r="57" spans="3:44" x14ac:dyDescent="0.3">
      <c r="C57" s="885" t="s">
        <v>185</v>
      </c>
      <c r="D57" s="280">
        <f>IFERROR('Sch Parent Inputs'!C69,0)</f>
        <v>0</v>
      </c>
      <c r="E57" s="280"/>
      <c r="F57" s="280">
        <f t="shared" si="12"/>
        <v>0</v>
      </c>
      <c r="G57" s="280"/>
      <c r="H57" s="1201"/>
      <c r="I57" s="280"/>
      <c r="J57" s="280"/>
      <c r="K57" s="280"/>
      <c r="L57" s="280"/>
      <c r="M57" s="280"/>
      <c r="N57" s="280"/>
      <c r="O57" s="280"/>
      <c r="P57" s="280"/>
      <c r="Q57" s="280"/>
      <c r="R57" s="280"/>
      <c r="S57" s="281"/>
      <c r="T57" s="276">
        <f t="shared" si="13"/>
        <v>0</v>
      </c>
      <c r="U57" s="277"/>
      <c r="V57" s="277"/>
      <c r="W57" s="282"/>
      <c r="X57" s="282"/>
      <c r="Y57" s="282"/>
      <c r="Z57" s="282"/>
      <c r="AA57" s="282"/>
      <c r="AB57" s="282"/>
      <c r="AC57" s="282">
        <f>+T57</f>
        <v>0</v>
      </c>
      <c r="AD57" s="282"/>
      <c r="AE57" s="282"/>
      <c r="AF57" s="282"/>
      <c r="AG57" s="282"/>
      <c r="AH57" s="282"/>
      <c r="AI57" s="786"/>
      <c r="AJ57" s="786"/>
      <c r="AK57" s="282"/>
      <c r="AL57" s="282"/>
      <c r="AM57" s="282"/>
      <c r="AN57" s="282"/>
      <c r="AO57" s="282"/>
      <c r="AP57" s="282"/>
      <c r="AQ57" s="283"/>
      <c r="AR57" s="277">
        <f t="shared" si="14"/>
        <v>0</v>
      </c>
    </row>
    <row r="58" spans="3:44" x14ac:dyDescent="0.3">
      <c r="C58" s="885" t="s">
        <v>124</v>
      </c>
      <c r="D58" s="280">
        <f>IFERROR('Sch Parent Inputs'!C70,0)</f>
        <v>0</v>
      </c>
      <c r="E58" s="280"/>
      <c r="F58" s="280">
        <f t="shared" si="12"/>
        <v>0</v>
      </c>
      <c r="H58" s="1201"/>
      <c r="I58" s="280"/>
      <c r="J58" s="280"/>
      <c r="K58" s="280"/>
      <c r="L58" s="280"/>
      <c r="M58" s="280"/>
      <c r="N58" s="280"/>
      <c r="O58" s="280"/>
      <c r="P58" s="280"/>
      <c r="Q58" s="280"/>
      <c r="R58" s="280"/>
      <c r="S58" s="281"/>
      <c r="T58" s="276">
        <f t="shared" si="13"/>
        <v>0</v>
      </c>
      <c r="U58" s="277"/>
      <c r="V58" s="277"/>
      <c r="W58" s="282"/>
      <c r="X58" s="282"/>
      <c r="Y58" s="282"/>
      <c r="Z58" s="282"/>
      <c r="AA58" s="282"/>
      <c r="AB58" s="282"/>
      <c r="AC58" s="282">
        <f>+T58</f>
        <v>0</v>
      </c>
      <c r="AD58" s="282"/>
      <c r="AE58" s="282"/>
      <c r="AF58" s="282"/>
      <c r="AG58" s="282"/>
      <c r="AH58" s="282"/>
      <c r="AI58" s="786"/>
      <c r="AJ58" s="786"/>
      <c r="AK58" s="282"/>
      <c r="AL58" s="282"/>
      <c r="AM58" s="282"/>
      <c r="AN58" s="282"/>
      <c r="AO58" s="282"/>
      <c r="AP58" s="282"/>
      <c r="AQ58" s="283"/>
      <c r="AR58" s="277"/>
    </row>
    <row r="59" spans="3:44" x14ac:dyDescent="0.3">
      <c r="C59" s="885"/>
      <c r="D59" s="280"/>
      <c r="E59" s="280"/>
      <c r="F59" s="280"/>
      <c r="G59" s="280"/>
      <c r="H59" s="1201"/>
      <c r="I59" s="280"/>
      <c r="J59" s="280"/>
      <c r="K59" s="280"/>
      <c r="L59" s="280"/>
      <c r="M59" s="280"/>
      <c r="N59" s="280"/>
      <c r="O59" s="280"/>
      <c r="P59" s="280"/>
      <c r="Q59" s="280"/>
      <c r="R59" s="280"/>
      <c r="S59" s="281"/>
      <c r="T59" s="276"/>
      <c r="U59" s="277"/>
      <c r="V59" s="277"/>
      <c r="W59" s="282"/>
      <c r="X59" s="282"/>
      <c r="Y59" s="282"/>
      <c r="Z59" s="282"/>
      <c r="AA59" s="282"/>
      <c r="AB59" s="282"/>
      <c r="AC59" s="282"/>
      <c r="AD59" s="282"/>
      <c r="AE59" s="282"/>
      <c r="AF59" s="282"/>
      <c r="AG59" s="282"/>
      <c r="AH59" s="282"/>
      <c r="AI59" s="786"/>
      <c r="AJ59" s="786"/>
      <c r="AK59" s="282"/>
      <c r="AL59" s="282"/>
      <c r="AM59" s="282"/>
      <c r="AN59" s="282"/>
      <c r="AO59" s="282"/>
      <c r="AP59" s="282"/>
      <c r="AQ59" s="283"/>
    </row>
    <row r="60" spans="3:44" x14ac:dyDescent="0.3">
      <c r="C60" s="1180" t="str">
        <f>'Group Inputs'!B73</f>
        <v>6. Other Revenue and Expenses</v>
      </c>
      <c r="D60" s="271"/>
      <c r="E60" s="271"/>
      <c r="F60" s="271"/>
      <c r="G60" s="271"/>
      <c r="H60" s="271"/>
      <c r="I60" s="271"/>
      <c r="J60" s="271"/>
      <c r="K60" s="271"/>
      <c r="L60" s="271"/>
      <c r="M60" s="271"/>
      <c r="N60" s="271"/>
      <c r="O60" s="271"/>
      <c r="P60" s="271"/>
      <c r="Q60" s="271"/>
      <c r="R60" s="271"/>
      <c r="S60" s="271"/>
      <c r="T60" s="271"/>
      <c r="U60" s="271"/>
      <c r="V60" s="271"/>
      <c r="W60" s="272"/>
      <c r="X60" s="272"/>
      <c r="Y60" s="272"/>
      <c r="Z60" s="272"/>
      <c r="AA60" s="272"/>
      <c r="AB60" s="272"/>
      <c r="AC60" s="272"/>
      <c r="AD60" s="272"/>
      <c r="AE60" s="272"/>
      <c r="AF60" s="272"/>
      <c r="AG60" s="272"/>
      <c r="AH60" s="272"/>
      <c r="AI60" s="272"/>
      <c r="AJ60" s="272"/>
      <c r="AK60" s="272"/>
      <c r="AL60" s="272"/>
      <c r="AM60" s="272"/>
      <c r="AN60" s="272"/>
      <c r="AO60" s="272"/>
      <c r="AP60" s="272"/>
      <c r="AQ60" s="273"/>
    </row>
    <row r="61" spans="3:44" x14ac:dyDescent="0.3">
      <c r="C61" s="1182" t="s">
        <v>154</v>
      </c>
      <c r="D61" s="274"/>
      <c r="E61" s="274"/>
      <c r="F61" s="274"/>
      <c r="G61" s="274"/>
      <c r="H61" s="1200"/>
      <c r="I61" s="274"/>
      <c r="J61" s="274"/>
      <c r="K61" s="274"/>
      <c r="L61" s="274"/>
      <c r="M61" s="274"/>
      <c r="N61" s="274"/>
      <c r="O61" s="274"/>
      <c r="P61" s="274"/>
      <c r="Q61" s="274"/>
      <c r="R61" s="274"/>
      <c r="S61" s="275"/>
      <c r="T61" s="276"/>
      <c r="U61" s="277"/>
      <c r="V61" s="277"/>
      <c r="W61" s="278"/>
      <c r="X61" s="278"/>
      <c r="Y61" s="278"/>
      <c r="Z61" s="278"/>
      <c r="AA61" s="278"/>
      <c r="AB61" s="278"/>
      <c r="AC61" s="278"/>
      <c r="AD61" s="278"/>
      <c r="AE61" s="278"/>
      <c r="AF61" s="278"/>
      <c r="AG61" s="278"/>
      <c r="AH61" s="278"/>
      <c r="AI61" s="785"/>
      <c r="AJ61" s="785"/>
      <c r="AK61" s="278"/>
      <c r="AL61" s="278"/>
      <c r="AM61" s="278"/>
      <c r="AN61" s="278"/>
      <c r="AO61" s="278"/>
      <c r="AP61" s="278"/>
      <c r="AQ61" s="279"/>
    </row>
    <row r="62" spans="3:44" x14ac:dyDescent="0.3">
      <c r="C62" s="885" t="s">
        <v>355</v>
      </c>
      <c r="D62" s="280">
        <f>IFERROR('Sch Parent Inputs'!C75,0)</f>
        <v>0</v>
      </c>
      <c r="E62" s="280"/>
      <c r="F62" s="280">
        <f t="shared" ref="F62:F99" si="15">D62-E62</f>
        <v>0</v>
      </c>
      <c r="G62" s="280"/>
      <c r="H62" s="1201"/>
      <c r="I62" s="280"/>
      <c r="J62" s="280"/>
      <c r="K62" s="280"/>
      <c r="L62" s="280"/>
      <c r="M62" s="280"/>
      <c r="N62" s="280"/>
      <c r="O62" s="280"/>
      <c r="P62" s="280"/>
      <c r="Q62" s="280"/>
      <c r="R62" s="280"/>
      <c r="S62" s="281"/>
      <c r="T62" s="276">
        <f>SUM(F62:S62)</f>
        <v>0</v>
      </c>
      <c r="U62" s="277"/>
      <c r="V62" s="277"/>
      <c r="W62" s="282"/>
      <c r="X62" s="282"/>
      <c r="Y62" s="282"/>
      <c r="Z62" s="282"/>
      <c r="AA62" s="282"/>
      <c r="AB62" s="282"/>
      <c r="AC62" s="282"/>
      <c r="AD62" s="282"/>
      <c r="AE62" s="282"/>
      <c r="AF62" s="282"/>
      <c r="AG62" s="282">
        <f>+T62</f>
        <v>0</v>
      </c>
      <c r="AH62" s="282"/>
      <c r="AI62" s="786"/>
      <c r="AJ62" s="786"/>
      <c r="AK62" s="282"/>
      <c r="AL62" s="282"/>
      <c r="AM62" s="282"/>
      <c r="AN62" s="282"/>
      <c r="AO62" s="282"/>
      <c r="AP62" s="282"/>
      <c r="AQ62" s="283"/>
      <c r="AR62" s="277">
        <f>T62-SUM(W62:AQ62)</f>
        <v>0</v>
      </c>
    </row>
    <row r="63" spans="3:44" x14ac:dyDescent="0.3">
      <c r="C63" s="885" t="s">
        <v>1064</v>
      </c>
      <c r="D63" s="280">
        <f>IFERROR('Sch Parent Inputs'!C76,0)</f>
        <v>0</v>
      </c>
      <c r="E63" s="280"/>
      <c r="F63" s="280">
        <f t="shared" si="15"/>
        <v>0</v>
      </c>
      <c r="G63" s="280"/>
      <c r="H63" s="1201"/>
      <c r="I63" s="280"/>
      <c r="J63" s="280"/>
      <c r="K63" s="280">
        <f>-K113</f>
        <v>0</v>
      </c>
      <c r="L63" s="280"/>
      <c r="M63" s="280"/>
      <c r="N63" s="280"/>
      <c r="O63" s="280"/>
      <c r="P63" s="280"/>
      <c r="Q63" s="280"/>
      <c r="R63" s="280"/>
      <c r="S63" s="281"/>
      <c r="T63" s="276">
        <f>SUM(F63:S63)</f>
        <v>0</v>
      </c>
      <c r="U63" s="277"/>
      <c r="V63" s="277"/>
      <c r="W63" s="282"/>
      <c r="X63" s="282"/>
      <c r="Y63" s="282"/>
      <c r="Z63" s="282"/>
      <c r="AA63" s="282"/>
      <c r="AB63" s="282"/>
      <c r="AC63" s="282"/>
      <c r="AD63" s="282"/>
      <c r="AE63" s="282">
        <f>+T63</f>
        <v>0</v>
      </c>
      <c r="AF63" s="282"/>
      <c r="AG63" s="282"/>
      <c r="AH63" s="282"/>
      <c r="AI63" s="786"/>
      <c r="AJ63" s="786"/>
      <c r="AK63" s="282"/>
      <c r="AL63" s="282"/>
      <c r="AM63" s="282"/>
      <c r="AN63" s="282"/>
      <c r="AO63" s="282"/>
      <c r="AP63" s="282"/>
      <c r="AQ63" s="283"/>
      <c r="AR63" s="277">
        <f>T63-SUM(W63:AQ63)</f>
        <v>0</v>
      </c>
    </row>
    <row r="64" spans="3:44" x14ac:dyDescent="0.3">
      <c r="C64" s="885" t="s">
        <v>193</v>
      </c>
      <c r="D64" s="280">
        <f>IFERROR('Sch Parent Inputs'!C77,0)</f>
        <v>0</v>
      </c>
      <c r="E64" s="280"/>
      <c r="F64" s="280">
        <f>D64-E64</f>
        <v>0</v>
      </c>
      <c r="G64" s="280"/>
      <c r="H64" s="1201"/>
      <c r="I64" s="280"/>
      <c r="J64" s="280"/>
      <c r="K64" s="280">
        <f>-K115</f>
        <v>0</v>
      </c>
      <c r="L64" s="280"/>
      <c r="M64" s="280"/>
      <c r="N64" s="280"/>
      <c r="O64" s="280"/>
      <c r="P64" s="280"/>
      <c r="Q64" s="280"/>
      <c r="R64" s="280"/>
      <c r="S64" s="281"/>
      <c r="T64" s="276">
        <f>SUM(F64:S64)</f>
        <v>0</v>
      </c>
      <c r="U64" s="277"/>
      <c r="V64" s="277"/>
      <c r="W64" s="282"/>
      <c r="X64" s="282"/>
      <c r="Y64" s="282"/>
      <c r="Z64" s="282"/>
      <c r="AA64" s="282"/>
      <c r="AB64" s="282"/>
      <c r="AC64" s="282"/>
      <c r="AD64" s="282"/>
      <c r="AE64" s="282"/>
      <c r="AF64" s="282"/>
      <c r="AG64" s="282"/>
      <c r="AH64" s="282"/>
      <c r="AI64" s="786"/>
      <c r="AJ64" s="786"/>
      <c r="AK64" s="282"/>
      <c r="AL64" s="282"/>
      <c r="AM64" s="282"/>
      <c r="AN64" s="282"/>
      <c r="AO64" s="282"/>
      <c r="AP64" s="282"/>
      <c r="AQ64" s="283"/>
      <c r="AR64" s="277">
        <f>T64-SUM(W64:AQ64)</f>
        <v>0</v>
      </c>
    </row>
    <row r="65" spans="3:44" x14ac:dyDescent="0.3">
      <c r="C65" s="885" t="s">
        <v>162</v>
      </c>
      <c r="D65" s="280">
        <f>IFERROR('Sch Parent Inputs'!C78,0)</f>
        <v>0</v>
      </c>
      <c r="E65" s="280"/>
      <c r="F65" s="280">
        <f t="shared" si="15"/>
        <v>0</v>
      </c>
      <c r="G65" s="280"/>
      <c r="H65" s="1201"/>
      <c r="I65" s="280"/>
      <c r="J65" s="280"/>
      <c r="K65" s="280">
        <f>-K116</f>
        <v>0</v>
      </c>
      <c r="L65" s="280"/>
      <c r="M65" s="280"/>
      <c r="N65" s="280"/>
      <c r="O65" s="280"/>
      <c r="P65" s="280"/>
      <c r="Q65" s="280"/>
      <c r="R65" s="280"/>
      <c r="S65" s="281"/>
      <c r="T65" s="276">
        <f>SUM(F65:S65)</f>
        <v>0</v>
      </c>
      <c r="U65" s="277"/>
      <c r="V65" s="277"/>
      <c r="W65" s="282"/>
      <c r="X65" s="282">
        <f>+T65</f>
        <v>0</v>
      </c>
      <c r="Y65" s="282"/>
      <c r="Z65" s="282"/>
      <c r="AA65" s="282"/>
      <c r="AB65" s="282"/>
      <c r="AC65" s="282"/>
      <c r="AD65" s="282"/>
      <c r="AE65" s="282"/>
      <c r="AF65" s="282"/>
      <c r="AG65" s="282"/>
      <c r="AH65" s="282"/>
      <c r="AI65" s="786"/>
      <c r="AJ65" s="786"/>
      <c r="AK65" s="282"/>
      <c r="AL65" s="282"/>
      <c r="AM65" s="282"/>
      <c r="AN65" s="282"/>
      <c r="AO65" s="282"/>
      <c r="AP65" s="282"/>
      <c r="AQ65" s="283"/>
      <c r="AR65" s="277">
        <f>T65-SUM(W65:AQ65)</f>
        <v>0</v>
      </c>
    </row>
    <row r="66" spans="3:44" x14ac:dyDescent="0.3">
      <c r="C66" s="885" t="s">
        <v>194</v>
      </c>
      <c r="D66" s="280">
        <f>IFERROR('Sch Parent Inputs'!C79,0)</f>
        <v>0</v>
      </c>
      <c r="E66" s="280"/>
      <c r="F66" s="280">
        <f>D66-E66</f>
        <v>0</v>
      </c>
      <c r="G66" s="280">
        <f>-F66</f>
        <v>0</v>
      </c>
      <c r="H66" s="1201"/>
      <c r="I66" s="280"/>
      <c r="J66" s="280"/>
      <c r="K66" s="280"/>
      <c r="L66" s="280"/>
      <c r="M66" s="280"/>
      <c r="N66" s="280"/>
      <c r="O66" s="280"/>
      <c r="P66" s="280"/>
      <c r="Q66" s="280"/>
      <c r="R66" s="280"/>
      <c r="S66" s="281"/>
      <c r="T66" s="276">
        <f>SUM(F66:S66)</f>
        <v>0</v>
      </c>
      <c r="U66" s="277"/>
      <c r="V66" s="277"/>
      <c r="W66" s="282"/>
      <c r="X66" s="282"/>
      <c r="Y66" s="282"/>
      <c r="Z66" s="282"/>
      <c r="AA66" s="282"/>
      <c r="AB66" s="282"/>
      <c r="AC66" s="282"/>
      <c r="AD66" s="282"/>
      <c r="AE66" s="282"/>
      <c r="AF66" s="282"/>
      <c r="AG66" s="282"/>
      <c r="AH66" s="282"/>
      <c r="AI66" s="786"/>
      <c r="AJ66" s="786"/>
      <c r="AK66" s="282"/>
      <c r="AL66" s="282"/>
      <c r="AM66" s="282"/>
      <c r="AN66" s="282"/>
      <c r="AO66" s="282"/>
      <c r="AP66" s="282"/>
      <c r="AQ66" s="283"/>
      <c r="AR66" s="277">
        <f>T66-SUM(W66:AQ66)</f>
        <v>0</v>
      </c>
    </row>
    <row r="67" spans="3:44" x14ac:dyDescent="0.3">
      <c r="C67" s="885"/>
      <c r="D67" s="280"/>
      <c r="E67" s="280"/>
      <c r="F67" s="280"/>
      <c r="G67" s="280"/>
      <c r="H67" s="1201"/>
      <c r="I67" s="280"/>
      <c r="J67" s="280"/>
      <c r="K67" s="280"/>
      <c r="L67" s="280"/>
      <c r="M67" s="280"/>
      <c r="N67" s="280"/>
      <c r="O67" s="280"/>
      <c r="P67" s="280"/>
      <c r="Q67" s="280"/>
      <c r="R67" s="280"/>
      <c r="S67" s="281"/>
      <c r="T67" s="276"/>
      <c r="U67" s="277"/>
      <c r="V67" s="277"/>
      <c r="W67" s="282"/>
      <c r="X67" s="282"/>
      <c r="Y67" s="282"/>
      <c r="Z67" s="282"/>
      <c r="AA67" s="282"/>
      <c r="AB67" s="282"/>
      <c r="AC67" s="282"/>
      <c r="AD67" s="282"/>
      <c r="AE67" s="282"/>
      <c r="AF67" s="282"/>
      <c r="AG67" s="282"/>
      <c r="AH67" s="282"/>
      <c r="AI67" s="786"/>
      <c r="AJ67" s="786"/>
      <c r="AK67" s="282"/>
      <c r="AL67" s="282"/>
      <c r="AM67" s="282"/>
      <c r="AN67" s="282"/>
      <c r="AO67" s="282"/>
      <c r="AP67" s="282"/>
      <c r="AQ67" s="283"/>
    </row>
    <row r="68" spans="3:44" x14ac:dyDescent="0.3">
      <c r="C68" s="1182" t="s">
        <v>166</v>
      </c>
      <c r="D68" s="274"/>
      <c r="E68" s="274"/>
      <c r="F68" s="274"/>
      <c r="G68" s="274"/>
      <c r="H68" s="1200"/>
      <c r="I68" s="274"/>
      <c r="J68" s="274"/>
      <c r="K68" s="274"/>
      <c r="L68" s="274"/>
      <c r="M68" s="274"/>
      <c r="N68" s="274"/>
      <c r="O68" s="274"/>
      <c r="P68" s="274"/>
      <c r="Q68" s="274"/>
      <c r="R68" s="274"/>
      <c r="S68" s="275"/>
      <c r="T68" s="276"/>
      <c r="U68" s="277"/>
      <c r="V68" s="277"/>
      <c r="W68" s="278"/>
      <c r="X68" s="278"/>
      <c r="Y68" s="278"/>
      <c r="Z68" s="278"/>
      <c r="AA68" s="278"/>
      <c r="AB68" s="278"/>
      <c r="AC68" s="278"/>
      <c r="AD68" s="278"/>
      <c r="AE68" s="278"/>
      <c r="AF68" s="278"/>
      <c r="AG68" s="278"/>
      <c r="AH68" s="278"/>
      <c r="AI68" s="785"/>
      <c r="AJ68" s="785"/>
      <c r="AK68" s="278"/>
      <c r="AL68" s="278"/>
      <c r="AM68" s="278"/>
      <c r="AN68" s="278"/>
      <c r="AO68" s="278"/>
      <c r="AP68" s="278"/>
      <c r="AQ68" s="279"/>
    </row>
    <row r="69" spans="3:44" x14ac:dyDescent="0.3">
      <c r="C69" s="885" t="s">
        <v>323</v>
      </c>
      <c r="D69" s="280">
        <f>IFERROR('Sch Parent Inputs'!C83,0)</f>
        <v>0</v>
      </c>
      <c r="E69" s="280"/>
      <c r="F69" s="280">
        <f t="shared" si="15"/>
        <v>0</v>
      </c>
      <c r="G69" s="280"/>
      <c r="H69" s="1201"/>
      <c r="I69" s="280"/>
      <c r="J69" s="280"/>
      <c r="K69" s="280"/>
      <c r="L69" s="280"/>
      <c r="M69" s="280"/>
      <c r="N69" s="280"/>
      <c r="O69" s="280"/>
      <c r="P69" s="280"/>
      <c r="Q69" s="280"/>
      <c r="R69" s="280"/>
      <c r="S69" s="281"/>
      <c r="T69" s="276">
        <f t="shared" ref="T69:T74" si="16">SUM(F69:S69)</f>
        <v>0</v>
      </c>
      <c r="U69" s="277"/>
      <c r="V69" s="277"/>
      <c r="W69" s="282"/>
      <c r="X69" s="282"/>
      <c r="Y69" s="282"/>
      <c r="Z69" s="282"/>
      <c r="AA69" s="282"/>
      <c r="AB69" s="282"/>
      <c r="AC69" s="282"/>
      <c r="AD69" s="282">
        <f>+T69</f>
        <v>0</v>
      </c>
      <c r="AE69" s="282"/>
      <c r="AF69" s="282"/>
      <c r="AG69" s="282"/>
      <c r="AH69" s="282"/>
      <c r="AI69" s="786"/>
      <c r="AJ69" s="786"/>
      <c r="AK69" s="282"/>
      <c r="AL69" s="282"/>
      <c r="AM69" s="282"/>
      <c r="AN69" s="282"/>
      <c r="AO69" s="282"/>
      <c r="AP69" s="282"/>
      <c r="AQ69" s="283"/>
      <c r="AR69" s="277">
        <f t="shared" ref="AR69:AR75" si="17">T69-SUM(W69:AQ69)</f>
        <v>0</v>
      </c>
    </row>
    <row r="70" spans="3:44" x14ac:dyDescent="0.3">
      <c r="C70" s="885" t="s">
        <v>195</v>
      </c>
      <c r="D70" s="280">
        <f>IFERROR('Sch Parent Inputs'!C84,0)</f>
        <v>0</v>
      </c>
      <c r="E70" s="280"/>
      <c r="F70" s="280">
        <f t="shared" si="15"/>
        <v>0</v>
      </c>
      <c r="G70" s="280">
        <f>-F70</f>
        <v>0</v>
      </c>
      <c r="H70" s="1201"/>
      <c r="I70" s="280"/>
      <c r="J70" s="280"/>
      <c r="K70" s="280"/>
      <c r="L70" s="280"/>
      <c r="M70" s="280"/>
      <c r="N70" s="280"/>
      <c r="O70" s="280"/>
      <c r="P70" s="280"/>
      <c r="Q70" s="280"/>
      <c r="R70" s="280"/>
      <c r="S70" s="281"/>
      <c r="T70" s="284">
        <f t="shared" si="16"/>
        <v>0</v>
      </c>
      <c r="U70" s="277"/>
      <c r="V70" s="277"/>
      <c r="W70" s="282"/>
      <c r="X70" s="282"/>
      <c r="Y70" s="282"/>
      <c r="Z70" s="282"/>
      <c r="AA70" s="282"/>
      <c r="AB70" s="282"/>
      <c r="AC70" s="282"/>
      <c r="AD70" s="282"/>
      <c r="AE70" s="282"/>
      <c r="AF70" s="282"/>
      <c r="AG70" s="282"/>
      <c r="AH70" s="282"/>
      <c r="AI70" s="786"/>
      <c r="AJ70" s="786"/>
      <c r="AK70" s="282"/>
      <c r="AL70" s="282"/>
      <c r="AM70" s="282"/>
      <c r="AN70" s="282"/>
      <c r="AO70" s="282"/>
      <c r="AP70" s="282"/>
      <c r="AQ70" s="283"/>
      <c r="AR70" s="277">
        <f t="shared" si="17"/>
        <v>0</v>
      </c>
    </row>
    <row r="71" spans="3:44" x14ac:dyDescent="0.3">
      <c r="C71" s="885" t="s">
        <v>196</v>
      </c>
      <c r="D71" s="280">
        <f>IFERROR('Sch Parent Inputs'!C85,0)</f>
        <v>0</v>
      </c>
      <c r="E71" s="280"/>
      <c r="F71" s="280">
        <f t="shared" si="15"/>
        <v>0</v>
      </c>
      <c r="G71" s="280"/>
      <c r="H71" s="1201"/>
      <c r="I71" s="280"/>
      <c r="J71" s="280"/>
      <c r="K71" s="280"/>
      <c r="L71" s="280"/>
      <c r="M71" s="280"/>
      <c r="N71" s="280"/>
      <c r="O71" s="280"/>
      <c r="P71" s="280"/>
      <c r="Q71" s="280"/>
      <c r="R71" s="280"/>
      <c r="S71" s="281"/>
      <c r="T71" s="276">
        <f t="shared" si="16"/>
        <v>0</v>
      </c>
      <c r="U71" s="277"/>
      <c r="V71" s="277"/>
      <c r="W71" s="282"/>
      <c r="X71" s="282"/>
      <c r="Y71" s="282"/>
      <c r="Z71" s="282"/>
      <c r="AA71" s="282"/>
      <c r="AB71" s="282"/>
      <c r="AC71" s="282"/>
      <c r="AD71" s="282"/>
      <c r="AE71" s="282"/>
      <c r="AF71" s="282"/>
      <c r="AG71" s="282">
        <f>+T71</f>
        <v>0</v>
      </c>
      <c r="AH71" s="282"/>
      <c r="AI71" s="786"/>
      <c r="AJ71" s="786"/>
      <c r="AK71" s="282"/>
      <c r="AL71" s="282"/>
      <c r="AM71" s="282"/>
      <c r="AN71" s="282"/>
      <c r="AO71" s="282"/>
      <c r="AP71" s="282"/>
      <c r="AQ71" s="283"/>
      <c r="AR71" s="277">
        <f t="shared" si="17"/>
        <v>0</v>
      </c>
    </row>
    <row r="72" spans="3:44" x14ac:dyDescent="0.3">
      <c r="C72" s="885" t="s">
        <v>356</v>
      </c>
      <c r="D72" s="280">
        <f>IFERROR('Sch Parent Inputs'!C86,0)</f>
        <v>0</v>
      </c>
      <c r="E72" s="280"/>
      <c r="F72" s="280">
        <f t="shared" si="15"/>
        <v>0</v>
      </c>
      <c r="G72" s="280">
        <f>-F72</f>
        <v>0</v>
      </c>
      <c r="H72" s="1201"/>
      <c r="I72" s="280"/>
      <c r="J72" s="280"/>
      <c r="K72" s="280"/>
      <c r="L72" s="280"/>
      <c r="M72" s="280"/>
      <c r="N72" s="280"/>
      <c r="O72" s="280"/>
      <c r="P72" s="280"/>
      <c r="Q72" s="280"/>
      <c r="R72" s="280"/>
      <c r="S72" s="365"/>
      <c r="T72" s="284">
        <f t="shared" si="16"/>
        <v>0</v>
      </c>
      <c r="U72" s="277"/>
      <c r="V72" s="277"/>
      <c r="W72" s="282"/>
      <c r="X72" s="282"/>
      <c r="Y72" s="282"/>
      <c r="Z72" s="282"/>
      <c r="AA72" s="282"/>
      <c r="AB72" s="282"/>
      <c r="AC72" s="282"/>
      <c r="AD72" s="282"/>
      <c r="AE72" s="282"/>
      <c r="AF72" s="282"/>
      <c r="AG72" s="282"/>
      <c r="AH72" s="282"/>
      <c r="AI72" s="786"/>
      <c r="AJ72" s="786"/>
      <c r="AK72" s="282"/>
      <c r="AL72" s="282"/>
      <c r="AM72" s="282"/>
      <c r="AN72" s="282"/>
      <c r="AO72" s="282"/>
      <c r="AP72" s="282"/>
      <c r="AQ72" s="283"/>
      <c r="AR72" s="277">
        <f t="shared" si="17"/>
        <v>0</v>
      </c>
    </row>
    <row r="73" spans="3:44" x14ac:dyDescent="0.3">
      <c r="C73" s="885" t="s">
        <v>1065</v>
      </c>
      <c r="D73" s="280">
        <f>IFERROR('Sch Parent Inputs'!C87,0)</f>
        <v>0</v>
      </c>
      <c r="E73" s="280"/>
      <c r="F73" s="280">
        <f>D73-E73</f>
        <v>0</v>
      </c>
      <c r="G73" s="280">
        <f>IF(SUM(G166:G166)&gt;0,SUM(G166:G166),0)</f>
        <v>0</v>
      </c>
      <c r="H73" s="1201"/>
      <c r="I73" s="280"/>
      <c r="J73" s="280"/>
      <c r="K73" s="280"/>
      <c r="L73" s="280"/>
      <c r="M73" s="280"/>
      <c r="N73" s="280"/>
      <c r="O73" s="280"/>
      <c r="P73" s="280"/>
      <c r="Q73" s="280"/>
      <c r="R73" s="280"/>
      <c r="S73" s="365"/>
      <c r="T73" s="284">
        <f t="shared" si="16"/>
        <v>0</v>
      </c>
      <c r="U73" s="277"/>
      <c r="V73" s="277"/>
      <c r="W73" s="282"/>
      <c r="X73" s="282"/>
      <c r="Y73" s="282"/>
      <c r="Z73" s="282"/>
      <c r="AA73" s="282"/>
      <c r="AB73" s="282"/>
      <c r="AC73" s="282"/>
      <c r="AD73" s="282"/>
      <c r="AE73" s="282"/>
      <c r="AF73" s="282"/>
      <c r="AG73" s="282"/>
      <c r="AH73" s="282"/>
      <c r="AI73" s="786"/>
      <c r="AJ73" s="786"/>
      <c r="AK73" s="282"/>
      <c r="AL73" s="282"/>
      <c r="AM73" s="282"/>
      <c r="AN73" s="282"/>
      <c r="AO73" s="282"/>
      <c r="AP73" s="282"/>
      <c r="AQ73" s="283"/>
      <c r="AR73" s="277">
        <f t="shared" si="17"/>
        <v>0</v>
      </c>
    </row>
    <row r="74" spans="3:44" x14ac:dyDescent="0.3">
      <c r="C74" s="885" t="s">
        <v>199</v>
      </c>
      <c r="D74" s="280">
        <f>IFERROR('Sch Parent Inputs'!C88,0)</f>
        <v>0</v>
      </c>
      <c r="E74" s="280"/>
      <c r="F74" s="280">
        <f>D74-E74</f>
        <v>0</v>
      </c>
      <c r="G74" s="280"/>
      <c r="H74" s="1201"/>
      <c r="I74" s="280"/>
      <c r="J74" s="280"/>
      <c r="K74" s="280"/>
      <c r="L74" s="280"/>
      <c r="M74" s="280"/>
      <c r="N74" s="280"/>
      <c r="O74" s="280"/>
      <c r="P74" s="280"/>
      <c r="Q74" s="280"/>
      <c r="R74" s="280"/>
      <c r="S74" s="365"/>
      <c r="T74" s="276">
        <f t="shared" si="16"/>
        <v>0</v>
      </c>
      <c r="U74" s="277"/>
      <c r="V74" s="277"/>
      <c r="W74" s="282"/>
      <c r="X74" s="282"/>
      <c r="Y74" s="282"/>
      <c r="Z74" s="282"/>
      <c r="AA74" s="282"/>
      <c r="AB74" s="282"/>
      <c r="AC74" s="282">
        <f>T74</f>
        <v>0</v>
      </c>
      <c r="AD74" s="282"/>
      <c r="AE74" s="282"/>
      <c r="AF74" s="282"/>
      <c r="AG74" s="282"/>
      <c r="AH74" s="282"/>
      <c r="AI74" s="786"/>
      <c r="AJ74" s="786"/>
      <c r="AK74" s="282"/>
      <c r="AL74" s="282"/>
      <c r="AM74" s="282"/>
      <c r="AN74" s="282"/>
      <c r="AO74" s="282"/>
      <c r="AP74" s="282"/>
      <c r="AQ74" s="283"/>
      <c r="AR74" s="277">
        <f t="shared" si="17"/>
        <v>0</v>
      </c>
    </row>
    <row r="75" spans="3:44" x14ac:dyDescent="0.3">
      <c r="C75" s="885" t="s">
        <v>200</v>
      </c>
      <c r="D75" s="280">
        <f>IFERROR('Sch Parent Inputs'!C89,0)</f>
        <v>0</v>
      </c>
      <c r="E75" s="280"/>
      <c r="F75" s="280">
        <f>D75-E75</f>
        <v>0</v>
      </c>
      <c r="G75" s="280"/>
      <c r="H75" s="1201"/>
      <c r="I75" s="280"/>
      <c r="J75" s="280"/>
      <c r="K75" s="280"/>
      <c r="L75" s="280"/>
      <c r="M75" s="280"/>
      <c r="N75" s="280"/>
      <c r="O75" s="280"/>
      <c r="P75" s="280"/>
      <c r="Q75" s="280"/>
      <c r="R75" s="280"/>
      <c r="S75" s="365"/>
      <c r="T75" s="276">
        <f t="shared" ref="T75" si="18">SUM(F75:S75)</f>
        <v>0</v>
      </c>
      <c r="U75" s="277"/>
      <c r="V75" s="277"/>
      <c r="W75" s="282"/>
      <c r="X75" s="282"/>
      <c r="Y75" s="282"/>
      <c r="Z75" s="282"/>
      <c r="AA75" s="282"/>
      <c r="AB75" s="282"/>
      <c r="AC75" s="282">
        <f>T75</f>
        <v>0</v>
      </c>
      <c r="AD75" s="282"/>
      <c r="AE75" s="282"/>
      <c r="AF75" s="282"/>
      <c r="AG75" s="282"/>
      <c r="AH75" s="282"/>
      <c r="AI75" s="786"/>
      <c r="AJ75" s="786"/>
      <c r="AK75" s="282"/>
      <c r="AL75" s="282"/>
      <c r="AM75" s="282"/>
      <c r="AN75" s="282"/>
      <c r="AO75" s="282"/>
      <c r="AP75" s="282"/>
      <c r="AQ75" s="283"/>
      <c r="AR75" s="277">
        <f t="shared" si="17"/>
        <v>0</v>
      </c>
    </row>
    <row r="76" spans="3:44" x14ac:dyDescent="0.3">
      <c r="C76" s="885"/>
      <c r="D76" s="280"/>
      <c r="E76" s="280"/>
      <c r="F76" s="280"/>
      <c r="G76" s="280"/>
      <c r="H76" s="1201"/>
      <c r="I76" s="280"/>
      <c r="J76" s="280"/>
      <c r="K76" s="280"/>
      <c r="L76" s="280"/>
      <c r="M76" s="280"/>
      <c r="N76" s="280"/>
      <c r="O76" s="280"/>
      <c r="P76" s="280"/>
      <c r="Q76" s="280"/>
      <c r="R76" s="280"/>
      <c r="S76" s="281"/>
      <c r="T76" s="276"/>
      <c r="U76" s="277"/>
      <c r="V76" s="277"/>
      <c r="W76" s="282"/>
      <c r="X76" s="282"/>
      <c r="Y76" s="282"/>
      <c r="Z76" s="282"/>
      <c r="AA76" s="282"/>
      <c r="AB76" s="282"/>
      <c r="AC76" s="282"/>
      <c r="AD76" s="282"/>
      <c r="AE76" s="282"/>
      <c r="AF76" s="282"/>
      <c r="AG76" s="282"/>
      <c r="AH76" s="282"/>
      <c r="AI76" s="786"/>
      <c r="AJ76" s="786"/>
      <c r="AK76" s="282"/>
      <c r="AL76" s="282"/>
      <c r="AM76" s="282"/>
      <c r="AN76" s="282"/>
      <c r="AO76" s="282"/>
      <c r="AP76" s="282"/>
      <c r="AQ76" s="283"/>
    </row>
    <row r="77" spans="3:44" x14ac:dyDescent="0.3">
      <c r="C77" s="1180" t="str">
        <f>'Group Inputs'!B92</f>
        <v>7. Property</v>
      </c>
      <c r="D77" s="271"/>
      <c r="E77" s="271"/>
      <c r="F77" s="271"/>
      <c r="G77" s="271">
        <f>-F77</f>
        <v>0</v>
      </c>
      <c r="H77" s="271"/>
      <c r="I77" s="271"/>
      <c r="J77" s="271"/>
      <c r="K77" s="271"/>
      <c r="L77" s="271"/>
      <c r="M77" s="271"/>
      <c r="N77" s="271"/>
      <c r="O77" s="271"/>
      <c r="P77" s="271"/>
      <c r="Q77" s="271"/>
      <c r="R77" s="271"/>
      <c r="S77" s="271"/>
      <c r="T77" s="271"/>
      <c r="U77" s="271"/>
      <c r="V77" s="271"/>
      <c r="W77" s="272"/>
      <c r="X77" s="272"/>
      <c r="Y77" s="272"/>
      <c r="Z77" s="272"/>
      <c r="AA77" s="272"/>
      <c r="AB77" s="272"/>
      <c r="AC77" s="272"/>
      <c r="AD77" s="272"/>
      <c r="AE77" s="272"/>
      <c r="AF77" s="272"/>
      <c r="AG77" s="272"/>
      <c r="AH77" s="272"/>
      <c r="AI77" s="272"/>
      <c r="AJ77" s="272"/>
      <c r="AK77" s="272"/>
      <c r="AL77" s="272"/>
      <c r="AM77" s="272"/>
      <c r="AN77" s="272"/>
      <c r="AO77" s="272"/>
      <c r="AP77" s="272"/>
      <c r="AQ77" s="273"/>
    </row>
    <row r="78" spans="3:44" x14ac:dyDescent="0.3">
      <c r="C78" s="1182" t="s">
        <v>166</v>
      </c>
      <c r="D78" s="274"/>
      <c r="E78" s="274"/>
      <c r="F78" s="274"/>
      <c r="G78" s="274"/>
      <c r="H78" s="1200"/>
      <c r="I78" s="274"/>
      <c r="J78" s="274"/>
      <c r="K78" s="274"/>
      <c r="L78" s="274"/>
      <c r="M78" s="274"/>
      <c r="N78" s="274"/>
      <c r="O78" s="274"/>
      <c r="P78" s="274"/>
      <c r="Q78" s="274"/>
      <c r="R78" s="274"/>
      <c r="S78" s="275"/>
      <c r="T78" s="276"/>
      <c r="U78" s="277"/>
      <c r="V78" s="277"/>
      <c r="W78" s="278"/>
      <c r="X78" s="278"/>
      <c r="Y78" s="278"/>
      <c r="Z78" s="278"/>
      <c r="AA78" s="278"/>
      <c r="AB78" s="278"/>
      <c r="AC78" s="278"/>
      <c r="AD78" s="278"/>
      <c r="AE78" s="278"/>
      <c r="AF78" s="278"/>
      <c r="AG78" s="278"/>
      <c r="AH78" s="278"/>
      <c r="AI78" s="785"/>
      <c r="AJ78" s="785"/>
      <c r="AK78" s="278"/>
      <c r="AL78" s="278"/>
      <c r="AM78" s="278"/>
      <c r="AN78" s="278"/>
      <c r="AO78" s="278"/>
      <c r="AP78" s="278"/>
      <c r="AQ78" s="279"/>
    </row>
    <row r="79" spans="3:44" x14ac:dyDescent="0.3">
      <c r="C79" s="885" t="s">
        <v>202</v>
      </c>
      <c r="D79" s="280">
        <f>IFERROR('Sch Parent Inputs'!C94,0)</f>
        <v>0</v>
      </c>
      <c r="E79" s="280"/>
      <c r="F79" s="280">
        <f t="shared" si="15"/>
        <v>0</v>
      </c>
      <c r="G79" s="280"/>
      <c r="H79" s="1201"/>
      <c r="I79" s="280"/>
      <c r="J79" s="280"/>
      <c r="K79" s="280"/>
      <c r="L79" s="280"/>
      <c r="M79" s="280"/>
      <c r="N79" s="280"/>
      <c r="O79" s="280"/>
      <c r="P79" s="280"/>
      <c r="Q79" s="280"/>
      <c r="R79" s="280"/>
      <c r="S79" s="281"/>
      <c r="T79" s="276">
        <f t="shared" ref="T79:T86" si="19">SUM(F79:S79)</f>
        <v>0</v>
      </c>
      <c r="U79" s="277"/>
      <c r="V79" s="277"/>
      <c r="W79" s="282"/>
      <c r="X79" s="282"/>
      <c r="Y79" s="282"/>
      <c r="Z79" s="282"/>
      <c r="AA79" s="282"/>
      <c r="AB79" s="282"/>
      <c r="AC79" s="282">
        <f t="shared" ref="AC79:AC85" si="20">+T79</f>
        <v>0</v>
      </c>
      <c r="AD79" s="282"/>
      <c r="AE79" s="282"/>
      <c r="AF79" s="282"/>
      <c r="AG79" s="282"/>
      <c r="AH79" s="282"/>
      <c r="AI79" s="786"/>
      <c r="AJ79" s="786"/>
      <c r="AK79" s="282"/>
      <c r="AL79" s="282"/>
      <c r="AM79" s="282"/>
      <c r="AN79" s="282"/>
      <c r="AO79" s="282"/>
      <c r="AP79" s="282"/>
      <c r="AQ79" s="283"/>
      <c r="AR79" s="277">
        <f t="shared" ref="AR79:AR86" si="21">T79-SUM(W79:AQ79)</f>
        <v>0</v>
      </c>
    </row>
    <row r="80" spans="3:44" x14ac:dyDescent="0.3">
      <c r="C80" s="885" t="s">
        <v>324</v>
      </c>
      <c r="D80" s="280">
        <f>IFERROR('Sch Parent Inputs'!C95,0)</f>
        <v>0</v>
      </c>
      <c r="E80" s="280"/>
      <c r="F80" s="280">
        <f t="shared" si="15"/>
        <v>0</v>
      </c>
      <c r="G80" s="280">
        <f>-F80</f>
        <v>0</v>
      </c>
      <c r="H80" s="1201"/>
      <c r="I80" s="280"/>
      <c r="J80" s="280"/>
      <c r="K80" s="280"/>
      <c r="L80" s="280"/>
      <c r="M80" s="280"/>
      <c r="N80" s="280">
        <f>-N194-N195</f>
        <v>0</v>
      </c>
      <c r="O80" s="280"/>
      <c r="P80" s="280"/>
      <c r="Q80" s="280"/>
      <c r="R80" s="280"/>
      <c r="S80" s="281"/>
      <c r="T80" s="276">
        <f t="shared" si="19"/>
        <v>0</v>
      </c>
      <c r="U80" s="277"/>
      <c r="V80" s="277"/>
      <c r="W80" s="282"/>
      <c r="X80" s="282"/>
      <c r="Y80" s="282"/>
      <c r="Z80" s="282"/>
      <c r="AA80" s="282"/>
      <c r="AB80" s="282"/>
      <c r="AC80" s="282">
        <f t="shared" si="20"/>
        <v>0</v>
      </c>
      <c r="AD80" s="282"/>
      <c r="AE80" s="282"/>
      <c r="AF80" s="282"/>
      <c r="AG80" s="282"/>
      <c r="AH80" s="282"/>
      <c r="AI80" s="786"/>
      <c r="AJ80" s="786"/>
      <c r="AK80" s="282"/>
      <c r="AL80" s="282"/>
      <c r="AM80" s="282"/>
      <c r="AN80" s="282"/>
      <c r="AO80" s="282"/>
      <c r="AP80" s="282"/>
      <c r="AQ80" s="283"/>
      <c r="AR80" s="277">
        <f t="shared" si="21"/>
        <v>0</v>
      </c>
    </row>
    <row r="81" spans="3:44" x14ac:dyDescent="0.3">
      <c r="C81" s="885" t="s">
        <v>203</v>
      </c>
      <c r="D81" s="280">
        <f>IFERROR('Sch Parent Inputs'!C96,0)</f>
        <v>0</v>
      </c>
      <c r="E81" s="280"/>
      <c r="F81" s="280">
        <f t="shared" si="15"/>
        <v>0</v>
      </c>
      <c r="G81" s="280"/>
      <c r="H81" s="1201"/>
      <c r="I81" s="280"/>
      <c r="J81" s="280"/>
      <c r="K81" s="280"/>
      <c r="L81" s="280"/>
      <c r="M81" s="280"/>
      <c r="N81" s="280"/>
      <c r="O81" s="280"/>
      <c r="P81" s="280"/>
      <c r="Q81" s="280"/>
      <c r="R81" s="280"/>
      <c r="S81" s="281"/>
      <c r="T81" s="276">
        <f t="shared" si="19"/>
        <v>0</v>
      </c>
      <c r="U81" s="277"/>
      <c r="V81" s="277"/>
      <c r="W81" s="282"/>
      <c r="X81" s="282"/>
      <c r="Y81" s="282"/>
      <c r="Z81" s="282"/>
      <c r="AA81" s="282"/>
      <c r="AB81" s="282"/>
      <c r="AC81" s="282">
        <f t="shared" si="20"/>
        <v>0</v>
      </c>
      <c r="AD81" s="282"/>
      <c r="AE81" s="282"/>
      <c r="AF81" s="282"/>
      <c r="AG81" s="282"/>
      <c r="AH81" s="282"/>
      <c r="AI81" s="786"/>
      <c r="AJ81" s="786"/>
      <c r="AK81" s="282"/>
      <c r="AL81" s="282"/>
      <c r="AM81" s="282"/>
      <c r="AN81" s="282"/>
      <c r="AO81" s="282"/>
      <c r="AP81" s="282"/>
      <c r="AQ81" s="283"/>
      <c r="AR81" s="277">
        <f t="shared" si="21"/>
        <v>0</v>
      </c>
    </row>
    <row r="82" spans="3:44" x14ac:dyDescent="0.3">
      <c r="C82" s="885" t="s">
        <v>135</v>
      </c>
      <c r="D82" s="280">
        <f>IFERROR('Sch Parent Inputs'!C97,0)</f>
        <v>0</v>
      </c>
      <c r="E82" s="280"/>
      <c r="F82" s="280">
        <f>D82-E82</f>
        <v>0</v>
      </c>
      <c r="G82" s="280"/>
      <c r="H82" s="1201"/>
      <c r="I82" s="280"/>
      <c r="J82" s="280"/>
      <c r="K82" s="280"/>
      <c r="L82" s="280"/>
      <c r="M82" s="280"/>
      <c r="N82" s="256"/>
      <c r="O82" s="280"/>
      <c r="P82" s="280"/>
      <c r="Q82" s="280"/>
      <c r="R82" s="280"/>
      <c r="S82" s="281"/>
      <c r="T82" s="276">
        <f t="shared" si="19"/>
        <v>0</v>
      </c>
      <c r="U82" s="277"/>
      <c r="V82" s="277"/>
      <c r="W82" s="282"/>
      <c r="X82" s="282"/>
      <c r="Y82" s="282"/>
      <c r="Z82" s="282"/>
      <c r="AA82" s="282"/>
      <c r="AB82" s="282"/>
      <c r="AC82" s="282">
        <f t="shared" si="20"/>
        <v>0</v>
      </c>
      <c r="AD82" s="282"/>
      <c r="AE82" s="282"/>
      <c r="AF82" s="282"/>
      <c r="AG82" s="282"/>
      <c r="AH82" s="282"/>
      <c r="AI82" s="786"/>
      <c r="AJ82" s="786"/>
      <c r="AK82" s="282"/>
      <c r="AL82" s="282"/>
      <c r="AM82" s="282"/>
      <c r="AN82" s="282"/>
      <c r="AO82" s="282"/>
      <c r="AP82" s="282"/>
      <c r="AQ82" s="283"/>
      <c r="AR82" s="277">
        <f t="shared" si="21"/>
        <v>0</v>
      </c>
    </row>
    <row r="83" spans="3:44" x14ac:dyDescent="0.3">
      <c r="C83" s="885" t="s">
        <v>204</v>
      </c>
      <c r="D83" s="280">
        <f>IFERROR('Sch Parent Inputs'!C98,0)</f>
        <v>0</v>
      </c>
      <c r="E83" s="280"/>
      <c r="F83" s="280">
        <f t="shared" si="15"/>
        <v>0</v>
      </c>
      <c r="G83" s="280"/>
      <c r="H83" s="1201"/>
      <c r="I83" s="280"/>
      <c r="J83" s="280"/>
      <c r="K83" s="280"/>
      <c r="L83" s="280"/>
      <c r="M83" s="280"/>
      <c r="N83" s="280"/>
      <c r="O83" s="280"/>
      <c r="P83" s="280"/>
      <c r="Q83" s="280"/>
      <c r="R83" s="280"/>
      <c r="S83" s="281"/>
      <c r="T83" s="276">
        <f t="shared" si="19"/>
        <v>0</v>
      </c>
      <c r="U83" s="277"/>
      <c r="V83" s="277"/>
      <c r="W83" s="282"/>
      <c r="X83" s="282"/>
      <c r="Y83" s="282"/>
      <c r="Z83" s="282"/>
      <c r="AA83" s="282"/>
      <c r="AB83" s="282"/>
      <c r="AC83" s="282">
        <f t="shared" si="20"/>
        <v>0</v>
      </c>
      <c r="AD83" s="282"/>
      <c r="AE83" s="282"/>
      <c r="AF83" s="282"/>
      <c r="AG83" s="282"/>
      <c r="AH83" s="282"/>
      <c r="AI83" s="786"/>
      <c r="AJ83" s="786"/>
      <c r="AK83" s="282"/>
      <c r="AL83" s="282"/>
      <c r="AM83" s="282"/>
      <c r="AN83" s="282"/>
      <c r="AO83" s="282"/>
      <c r="AP83" s="282"/>
      <c r="AQ83" s="283"/>
      <c r="AR83" s="277">
        <f t="shared" si="21"/>
        <v>0</v>
      </c>
    </row>
    <row r="84" spans="3:44" x14ac:dyDescent="0.3">
      <c r="C84" s="885" t="s">
        <v>136</v>
      </c>
      <c r="D84" s="280">
        <f>IFERROR('Sch Parent Inputs'!C99,0)</f>
        <v>0</v>
      </c>
      <c r="E84" s="280"/>
      <c r="F84" s="280">
        <f t="shared" si="15"/>
        <v>0</v>
      </c>
      <c r="G84" s="280">
        <f>-F84</f>
        <v>0</v>
      </c>
      <c r="H84" s="1201"/>
      <c r="I84" s="280"/>
      <c r="J84" s="280"/>
      <c r="K84" s="280"/>
      <c r="L84" s="280"/>
      <c r="M84" s="280"/>
      <c r="N84" s="280"/>
      <c r="O84" s="280"/>
      <c r="P84" s="280"/>
      <c r="Q84" s="280"/>
      <c r="R84" s="280"/>
      <c r="S84" s="281"/>
      <c r="T84" s="284">
        <f t="shared" si="19"/>
        <v>0</v>
      </c>
      <c r="U84" s="277"/>
      <c r="V84" s="277"/>
      <c r="W84" s="282"/>
      <c r="X84" s="282"/>
      <c r="Y84" s="282"/>
      <c r="Z84" s="282"/>
      <c r="AA84" s="282"/>
      <c r="AB84" s="282"/>
      <c r="AC84" s="282">
        <f t="shared" si="20"/>
        <v>0</v>
      </c>
      <c r="AD84" s="282"/>
      <c r="AE84" s="282"/>
      <c r="AF84" s="282"/>
      <c r="AG84" s="282"/>
      <c r="AH84" s="282"/>
      <c r="AI84" s="786"/>
      <c r="AJ84" s="786"/>
      <c r="AK84" s="282"/>
      <c r="AL84" s="282"/>
      <c r="AM84" s="282"/>
      <c r="AN84" s="282"/>
      <c r="AO84" s="282"/>
      <c r="AP84" s="282"/>
      <c r="AQ84" s="283"/>
      <c r="AR84" s="277">
        <f t="shared" si="21"/>
        <v>0</v>
      </c>
    </row>
    <row r="85" spans="3:44" x14ac:dyDescent="0.3">
      <c r="C85" s="885" t="s">
        <v>205</v>
      </c>
      <c r="D85" s="280">
        <f>IFERROR('Sch Parent Inputs'!C100,0)</f>
        <v>0</v>
      </c>
      <c r="E85" s="280"/>
      <c r="F85" s="280">
        <f t="shared" si="15"/>
        <v>0</v>
      </c>
      <c r="G85" s="280"/>
      <c r="H85" s="1201"/>
      <c r="I85" s="280"/>
      <c r="J85" s="280"/>
      <c r="K85" s="280"/>
      <c r="L85" s="280"/>
      <c r="M85" s="280"/>
      <c r="N85" s="280"/>
      <c r="O85" s="280"/>
      <c r="P85" s="280"/>
      <c r="Q85" s="280"/>
      <c r="R85" s="280"/>
      <c r="S85" s="281"/>
      <c r="T85" s="276">
        <f t="shared" si="19"/>
        <v>0</v>
      </c>
      <c r="U85" s="277"/>
      <c r="V85" s="277"/>
      <c r="W85" s="282"/>
      <c r="X85" s="282"/>
      <c r="Y85" s="282"/>
      <c r="Z85" s="282"/>
      <c r="AA85" s="282"/>
      <c r="AB85" s="282"/>
      <c r="AC85" s="282">
        <f t="shared" si="20"/>
        <v>0</v>
      </c>
      <c r="AD85" s="282"/>
      <c r="AE85" s="282"/>
      <c r="AF85" s="282"/>
      <c r="AG85" s="282"/>
      <c r="AH85" s="282"/>
      <c r="AI85" s="786"/>
      <c r="AJ85" s="786"/>
      <c r="AK85" s="282"/>
      <c r="AL85" s="282"/>
      <c r="AM85" s="282"/>
      <c r="AN85" s="282"/>
      <c r="AO85" s="282"/>
      <c r="AP85" s="282"/>
      <c r="AQ85" s="283"/>
      <c r="AR85" s="277">
        <f t="shared" si="21"/>
        <v>0</v>
      </c>
    </row>
    <row r="86" spans="3:44" x14ac:dyDescent="0.3">
      <c r="C86" s="885" t="s">
        <v>181</v>
      </c>
      <c r="D86" s="280">
        <f>IFERROR('Sch Parent Inputs'!C101,0)</f>
        <v>0</v>
      </c>
      <c r="E86" s="280"/>
      <c r="F86" s="280">
        <f t="shared" si="15"/>
        <v>0</v>
      </c>
      <c r="G86" s="280"/>
      <c r="H86" s="1201"/>
      <c r="I86" s="280"/>
      <c r="J86" s="280"/>
      <c r="K86" s="280"/>
      <c r="L86" s="280"/>
      <c r="M86" s="280"/>
      <c r="N86" s="280"/>
      <c r="O86" s="280"/>
      <c r="P86" s="280"/>
      <c r="Q86" s="280"/>
      <c r="R86" s="280"/>
      <c r="S86" s="281"/>
      <c r="T86" s="276">
        <f t="shared" si="19"/>
        <v>0</v>
      </c>
      <c r="U86" s="277"/>
      <c r="V86" s="277"/>
      <c r="W86" s="282"/>
      <c r="X86" s="282"/>
      <c r="Y86" s="282"/>
      <c r="Z86" s="282"/>
      <c r="AA86" s="282"/>
      <c r="AB86" s="282">
        <f>+T86</f>
        <v>0</v>
      </c>
      <c r="AD86" s="282"/>
      <c r="AE86" s="282"/>
      <c r="AF86" s="282"/>
      <c r="AG86" s="282"/>
      <c r="AH86" s="282"/>
      <c r="AI86" s="786"/>
      <c r="AJ86" s="786"/>
      <c r="AK86" s="282"/>
      <c r="AL86" s="282"/>
      <c r="AM86" s="282"/>
      <c r="AN86" s="282"/>
      <c r="AO86" s="282"/>
      <c r="AP86" s="282"/>
      <c r="AQ86" s="283"/>
      <c r="AR86" s="277">
        <f t="shared" si="21"/>
        <v>0</v>
      </c>
    </row>
    <row r="87" spans="3:44" x14ac:dyDescent="0.3">
      <c r="C87" s="885"/>
      <c r="D87" s="280"/>
      <c r="E87" s="280"/>
      <c r="F87" s="280"/>
      <c r="G87" s="280">
        <f>-F87</f>
        <v>0</v>
      </c>
      <c r="H87" s="1201"/>
      <c r="I87" s="280"/>
      <c r="J87" s="280"/>
      <c r="K87" s="280"/>
      <c r="L87" s="280"/>
      <c r="M87" s="280"/>
      <c r="N87" s="280"/>
      <c r="O87" s="280"/>
      <c r="P87" s="280"/>
      <c r="Q87" s="280"/>
      <c r="R87" s="280"/>
      <c r="S87" s="281"/>
      <c r="T87" s="276"/>
      <c r="U87" s="277"/>
      <c r="V87" s="277"/>
      <c r="W87" s="282"/>
      <c r="X87" s="282"/>
      <c r="Y87" s="282"/>
      <c r="Z87" s="282"/>
      <c r="AA87" s="282"/>
      <c r="AB87" s="282"/>
      <c r="AC87" s="282"/>
      <c r="AD87" s="282"/>
      <c r="AE87" s="282"/>
      <c r="AF87" s="282"/>
      <c r="AG87" s="282"/>
      <c r="AH87" s="282"/>
      <c r="AI87" s="786"/>
      <c r="AJ87" s="786"/>
      <c r="AK87" s="282"/>
      <c r="AL87" s="282"/>
      <c r="AM87" s="282"/>
      <c r="AN87" s="282"/>
      <c r="AO87" s="282"/>
      <c r="AP87" s="282"/>
      <c r="AQ87" s="283"/>
    </row>
    <row r="88" spans="3:44" x14ac:dyDescent="0.3">
      <c r="C88" s="1180" t="str">
        <f>'Group Inputs'!B104</f>
        <v>8. Depreciation</v>
      </c>
      <c r="D88" s="271"/>
      <c r="E88" s="271"/>
      <c r="F88" s="271"/>
      <c r="G88" s="271"/>
      <c r="H88" s="271"/>
      <c r="I88" s="271"/>
      <c r="J88" s="271"/>
      <c r="K88" s="271"/>
      <c r="L88" s="271"/>
      <c r="M88" s="271"/>
      <c r="N88" s="271"/>
      <c r="O88" s="271"/>
      <c r="P88" s="271"/>
      <c r="Q88" s="271"/>
      <c r="R88" s="271"/>
      <c r="S88" s="271"/>
      <c r="T88" s="271"/>
      <c r="U88" s="271"/>
      <c r="V88" s="271"/>
      <c r="W88" s="272"/>
      <c r="X88" s="272"/>
      <c r="Y88" s="272"/>
      <c r="Z88" s="272"/>
      <c r="AA88" s="272"/>
      <c r="AB88" s="272"/>
      <c r="AC88" s="272"/>
      <c r="AD88" s="272"/>
      <c r="AE88" s="272"/>
      <c r="AF88" s="272"/>
      <c r="AG88" s="272"/>
      <c r="AH88" s="272"/>
      <c r="AI88" s="272"/>
      <c r="AJ88" s="272"/>
      <c r="AK88" s="272"/>
      <c r="AL88" s="272"/>
      <c r="AM88" s="272"/>
      <c r="AN88" s="272"/>
      <c r="AO88" s="272"/>
      <c r="AP88" s="272"/>
      <c r="AQ88" s="273"/>
    </row>
    <row r="89" spans="3:44" x14ac:dyDescent="0.3">
      <c r="C89" s="1182" t="s">
        <v>166</v>
      </c>
      <c r="D89" s="274"/>
      <c r="E89" s="274"/>
      <c r="F89" s="274"/>
      <c r="G89" s="274"/>
      <c r="H89" s="1200"/>
      <c r="I89" s="274"/>
      <c r="J89" s="274"/>
      <c r="K89" s="274"/>
      <c r="L89" s="274"/>
      <c r="M89" s="274"/>
      <c r="N89" s="274"/>
      <c r="O89" s="274"/>
      <c r="P89" s="274"/>
      <c r="Q89" s="274"/>
      <c r="R89" s="274"/>
      <c r="S89" s="275"/>
      <c r="T89" s="276"/>
      <c r="U89" s="277"/>
      <c r="V89" s="277"/>
      <c r="W89" s="278"/>
      <c r="X89" s="278"/>
      <c r="Y89" s="278"/>
      <c r="Z89" s="278"/>
      <c r="AA89" s="278"/>
      <c r="AB89" s="278"/>
      <c r="AC89" s="278"/>
      <c r="AD89" s="278"/>
      <c r="AE89" s="278"/>
      <c r="AF89" s="278"/>
      <c r="AG89" s="278"/>
      <c r="AH89" s="278"/>
      <c r="AI89" s="785"/>
      <c r="AJ89" s="785"/>
      <c r="AK89" s="278"/>
      <c r="AL89" s="278"/>
      <c r="AM89" s="278"/>
      <c r="AN89" s="278"/>
      <c r="AO89" s="278"/>
      <c r="AP89" s="278"/>
      <c r="AQ89" s="279"/>
    </row>
    <row r="90" spans="3:44" x14ac:dyDescent="0.3">
      <c r="C90" s="885" t="s">
        <v>207</v>
      </c>
      <c r="D90" s="280">
        <f>IFERROR('Sch Parent Inputs'!C106,0)</f>
        <v>0</v>
      </c>
      <c r="E90" s="280"/>
      <c r="F90" s="280">
        <f t="shared" si="15"/>
        <v>0</v>
      </c>
      <c r="G90" s="280">
        <f>-F90</f>
        <v>0</v>
      </c>
      <c r="H90" s="1201"/>
      <c r="I90" s="280"/>
      <c r="J90" s="280"/>
      <c r="K90" s="280"/>
      <c r="L90" s="280"/>
      <c r="M90" s="280"/>
      <c r="N90" s="280"/>
      <c r="O90" s="280"/>
      <c r="P90" s="280"/>
      <c r="Q90" s="280"/>
      <c r="R90" s="280"/>
      <c r="S90" s="281"/>
      <c r="T90" s="284">
        <f t="shared" ref="T90:T99" si="22">SUM(F90:S90)</f>
        <v>0</v>
      </c>
      <c r="U90" s="277"/>
      <c r="V90" s="277"/>
      <c r="W90" s="282"/>
      <c r="X90" s="282"/>
      <c r="Y90" s="282"/>
      <c r="Z90" s="282"/>
      <c r="AA90" s="282"/>
      <c r="AB90" s="282"/>
      <c r="AC90" s="282"/>
      <c r="AD90" s="282"/>
      <c r="AE90" s="282"/>
      <c r="AF90" s="282"/>
      <c r="AG90" s="282"/>
      <c r="AH90" s="282"/>
      <c r="AI90" s="786"/>
      <c r="AJ90" s="786"/>
      <c r="AK90" s="282"/>
      <c r="AL90" s="282"/>
      <c r="AM90" s="282"/>
      <c r="AN90" s="282"/>
      <c r="AO90" s="282"/>
      <c r="AP90" s="282"/>
      <c r="AQ90" s="283"/>
      <c r="AR90" s="277">
        <f t="shared" ref="AR90:AR99" si="23">T90-SUM(W90:AQ90)</f>
        <v>0</v>
      </c>
    </row>
    <row r="91" spans="3:44" x14ac:dyDescent="0.3">
      <c r="C91" s="885" t="s">
        <v>208</v>
      </c>
      <c r="D91" s="280">
        <f>IFERROR('Sch Parent Inputs'!C107,0)</f>
        <v>0</v>
      </c>
      <c r="E91" s="280"/>
      <c r="F91" s="280">
        <f t="shared" si="15"/>
        <v>0</v>
      </c>
      <c r="G91" s="280">
        <f t="shared" ref="G91:G99" si="24">-F91</f>
        <v>0</v>
      </c>
      <c r="H91" s="1201"/>
      <c r="I91" s="280"/>
      <c r="J91" s="280"/>
      <c r="K91" s="280"/>
      <c r="L91" s="280"/>
      <c r="M91" s="280"/>
      <c r="N91" s="280"/>
      <c r="O91" s="280"/>
      <c r="P91" s="280"/>
      <c r="Q91" s="280"/>
      <c r="R91" s="280"/>
      <c r="S91" s="281"/>
      <c r="T91" s="284">
        <f t="shared" si="22"/>
        <v>0</v>
      </c>
      <c r="U91" s="277"/>
      <c r="V91" s="277"/>
      <c r="W91" s="282"/>
      <c r="X91" s="282"/>
      <c r="Y91" s="282"/>
      <c r="Z91" s="282"/>
      <c r="AA91" s="282"/>
      <c r="AB91" s="282"/>
      <c r="AC91" s="282"/>
      <c r="AD91" s="282"/>
      <c r="AE91" s="282"/>
      <c r="AF91" s="282"/>
      <c r="AG91" s="282"/>
      <c r="AH91" s="282"/>
      <c r="AI91" s="786"/>
      <c r="AJ91" s="786"/>
      <c r="AK91" s="282"/>
      <c r="AL91" s="282"/>
      <c r="AM91" s="282"/>
      <c r="AN91" s="282"/>
      <c r="AO91" s="282"/>
      <c r="AP91" s="282"/>
      <c r="AQ91" s="283"/>
      <c r="AR91" s="277">
        <f t="shared" si="23"/>
        <v>0</v>
      </c>
    </row>
    <row r="92" spans="3:44" x14ac:dyDescent="0.3">
      <c r="C92" s="885" t="s">
        <v>209</v>
      </c>
      <c r="D92" s="280">
        <f>IFERROR('Sch Parent Inputs'!C108,0)</f>
        <v>0</v>
      </c>
      <c r="E92" s="280"/>
      <c r="F92" s="280">
        <f t="shared" ref="F92" si="25">D92-E92</f>
        <v>0</v>
      </c>
      <c r="G92" s="280">
        <f t="shared" ref="G92" si="26">-F92</f>
        <v>0</v>
      </c>
      <c r="H92" s="1201"/>
      <c r="I92" s="280"/>
      <c r="J92" s="280"/>
      <c r="K92" s="280"/>
      <c r="L92" s="280"/>
      <c r="M92" s="280"/>
      <c r="N92" s="280"/>
      <c r="O92" s="280"/>
      <c r="P92" s="280"/>
      <c r="Q92" s="280"/>
      <c r="R92" s="280"/>
      <c r="S92" s="281"/>
      <c r="T92" s="284">
        <f t="shared" si="22"/>
        <v>0</v>
      </c>
      <c r="U92" s="277"/>
      <c r="V92" s="277"/>
      <c r="W92" s="282"/>
      <c r="X92" s="282"/>
      <c r="Y92" s="282"/>
      <c r="Z92" s="282"/>
      <c r="AA92" s="282"/>
      <c r="AB92" s="282"/>
      <c r="AC92" s="282"/>
      <c r="AD92" s="282"/>
      <c r="AE92" s="282"/>
      <c r="AF92" s="282"/>
      <c r="AG92" s="282"/>
      <c r="AH92" s="282"/>
      <c r="AI92" s="786"/>
      <c r="AJ92" s="786"/>
      <c r="AK92" s="282"/>
      <c r="AL92" s="282"/>
      <c r="AM92" s="282"/>
      <c r="AN92" s="282"/>
      <c r="AO92" s="282"/>
      <c r="AP92" s="282"/>
      <c r="AQ92" s="283"/>
      <c r="AR92" s="277">
        <f t="shared" si="23"/>
        <v>0</v>
      </c>
    </row>
    <row r="93" spans="3:44" x14ac:dyDescent="0.3">
      <c r="C93" s="885" t="s">
        <v>210</v>
      </c>
      <c r="D93" s="280">
        <f>IFERROR('Sch Parent Inputs'!C109,0)</f>
        <v>0</v>
      </c>
      <c r="E93" s="280"/>
      <c r="F93" s="280">
        <f t="shared" si="15"/>
        <v>0</v>
      </c>
      <c r="G93" s="280">
        <f t="shared" si="24"/>
        <v>0</v>
      </c>
      <c r="H93" s="1201"/>
      <c r="I93" s="280"/>
      <c r="J93" s="280"/>
      <c r="K93" s="280"/>
      <c r="L93" s="280"/>
      <c r="M93" s="280"/>
      <c r="N93" s="280"/>
      <c r="O93" s="280"/>
      <c r="P93" s="280"/>
      <c r="Q93" s="280"/>
      <c r="R93" s="280"/>
      <c r="S93" s="281"/>
      <c r="T93" s="284">
        <f t="shared" si="22"/>
        <v>0</v>
      </c>
      <c r="U93" s="277"/>
      <c r="V93" s="277"/>
      <c r="W93" s="282"/>
      <c r="X93" s="282"/>
      <c r="Y93" s="282"/>
      <c r="Z93" s="282"/>
      <c r="AA93" s="282"/>
      <c r="AB93" s="282"/>
      <c r="AC93" s="282"/>
      <c r="AD93" s="282"/>
      <c r="AE93" s="282"/>
      <c r="AF93" s="282"/>
      <c r="AG93" s="282"/>
      <c r="AH93" s="282"/>
      <c r="AI93" s="786"/>
      <c r="AJ93" s="786"/>
      <c r="AK93" s="282"/>
      <c r="AL93" s="282"/>
      <c r="AM93" s="282"/>
      <c r="AN93" s="282"/>
      <c r="AO93" s="282"/>
      <c r="AP93" s="282"/>
      <c r="AQ93" s="283"/>
      <c r="AR93" s="277">
        <f t="shared" si="23"/>
        <v>0</v>
      </c>
    </row>
    <row r="94" spans="3:44" x14ac:dyDescent="0.3">
      <c r="C94" s="885" t="s">
        <v>180</v>
      </c>
      <c r="D94" s="280">
        <f>IFERROR('Sch Parent Inputs'!C110,0)</f>
        <v>0</v>
      </c>
      <c r="E94" s="280"/>
      <c r="F94" s="280">
        <f t="shared" si="15"/>
        <v>0</v>
      </c>
      <c r="G94" s="280">
        <f t="shared" si="24"/>
        <v>0</v>
      </c>
      <c r="H94" s="1201"/>
      <c r="I94" s="280"/>
      <c r="J94" s="280"/>
      <c r="K94" s="280"/>
      <c r="L94" s="280"/>
      <c r="M94" s="280"/>
      <c r="N94" s="280"/>
      <c r="O94" s="280"/>
      <c r="P94" s="280"/>
      <c r="Q94" s="280"/>
      <c r="R94" s="280"/>
      <c r="S94" s="281"/>
      <c r="T94" s="284">
        <f t="shared" si="22"/>
        <v>0</v>
      </c>
      <c r="U94" s="277"/>
      <c r="V94" s="277"/>
      <c r="W94" s="282"/>
      <c r="X94" s="282"/>
      <c r="Y94" s="282"/>
      <c r="Z94" s="282"/>
      <c r="AA94" s="282"/>
      <c r="AB94" s="282"/>
      <c r="AC94" s="282"/>
      <c r="AD94" s="282"/>
      <c r="AE94" s="282"/>
      <c r="AF94" s="282"/>
      <c r="AG94" s="282"/>
      <c r="AH94" s="282"/>
      <c r="AI94" s="786"/>
      <c r="AJ94" s="786"/>
      <c r="AK94" s="282"/>
      <c r="AL94" s="282"/>
      <c r="AM94" s="282"/>
      <c r="AN94" s="282"/>
      <c r="AO94" s="282"/>
      <c r="AP94" s="282"/>
      <c r="AQ94" s="283"/>
      <c r="AR94" s="277">
        <f t="shared" si="23"/>
        <v>0</v>
      </c>
    </row>
    <row r="95" spans="3:44" x14ac:dyDescent="0.3">
      <c r="C95" s="885" t="s">
        <v>211</v>
      </c>
      <c r="D95" s="280">
        <f>IFERROR('Sch Parent Inputs'!C111,0)</f>
        <v>0</v>
      </c>
      <c r="E95" s="280"/>
      <c r="F95" s="280">
        <f t="shared" si="15"/>
        <v>0</v>
      </c>
      <c r="G95" s="280">
        <f t="shared" si="24"/>
        <v>0</v>
      </c>
      <c r="H95" s="1201"/>
      <c r="I95" s="280"/>
      <c r="J95" s="280"/>
      <c r="K95" s="280"/>
      <c r="L95" s="280"/>
      <c r="M95" s="280"/>
      <c r="N95" s="280"/>
      <c r="O95" s="280"/>
      <c r="P95" s="280"/>
      <c r="Q95" s="280"/>
      <c r="R95" s="280"/>
      <c r="S95" s="281"/>
      <c r="T95" s="284">
        <f t="shared" si="22"/>
        <v>0</v>
      </c>
      <c r="U95" s="277"/>
      <c r="V95" s="277"/>
      <c r="W95" s="282"/>
      <c r="X95" s="282"/>
      <c r="Y95" s="282"/>
      <c r="Z95" s="282"/>
      <c r="AA95" s="282"/>
      <c r="AB95" s="282"/>
      <c r="AC95" s="282"/>
      <c r="AD95" s="282"/>
      <c r="AE95" s="282"/>
      <c r="AF95" s="282"/>
      <c r="AG95" s="282"/>
      <c r="AH95" s="282"/>
      <c r="AI95" s="786"/>
      <c r="AJ95" s="786"/>
      <c r="AK95" s="282"/>
      <c r="AL95" s="282"/>
      <c r="AM95" s="282"/>
      <c r="AN95" s="282"/>
      <c r="AO95" s="282"/>
      <c r="AP95" s="282"/>
      <c r="AQ95" s="283"/>
      <c r="AR95" s="277">
        <f t="shared" si="23"/>
        <v>0</v>
      </c>
    </row>
    <row r="96" spans="3:44" x14ac:dyDescent="0.3">
      <c r="C96" s="885" t="s">
        <v>141</v>
      </c>
      <c r="D96" s="280">
        <f>IFERROR('Sch Parent Inputs'!C112,0)</f>
        <v>0</v>
      </c>
      <c r="E96" s="280"/>
      <c r="F96" s="280">
        <f t="shared" si="15"/>
        <v>0</v>
      </c>
      <c r="G96" s="280">
        <f t="shared" si="24"/>
        <v>0</v>
      </c>
      <c r="H96" s="1201"/>
      <c r="I96" s="280"/>
      <c r="J96" s="280"/>
      <c r="K96" s="280"/>
      <c r="L96" s="280"/>
      <c r="M96" s="280"/>
      <c r="N96" s="280"/>
      <c r="O96" s="280"/>
      <c r="P96" s="280"/>
      <c r="Q96" s="280"/>
      <c r="R96" s="280"/>
      <c r="S96" s="281"/>
      <c r="T96" s="284">
        <f t="shared" si="22"/>
        <v>0</v>
      </c>
      <c r="U96" s="277"/>
      <c r="V96" s="277"/>
      <c r="W96" s="282"/>
      <c r="X96" s="282"/>
      <c r="Y96" s="282"/>
      <c r="Z96" s="282"/>
      <c r="AA96" s="282"/>
      <c r="AB96" s="282"/>
      <c r="AC96" s="282"/>
      <c r="AD96" s="282"/>
      <c r="AE96" s="282"/>
      <c r="AF96" s="282"/>
      <c r="AG96" s="282"/>
      <c r="AH96" s="282"/>
      <c r="AI96" s="786"/>
      <c r="AJ96" s="786"/>
      <c r="AK96" s="282"/>
      <c r="AL96" s="282"/>
      <c r="AM96" s="282"/>
      <c r="AN96" s="282"/>
      <c r="AO96" s="282"/>
      <c r="AP96" s="282"/>
      <c r="AQ96" s="283"/>
      <c r="AR96" s="277">
        <f t="shared" si="23"/>
        <v>0</v>
      </c>
    </row>
    <row r="97" spans="3:45" x14ac:dyDescent="0.3">
      <c r="C97" s="885" t="s">
        <v>142</v>
      </c>
      <c r="D97" s="280">
        <f>IFERROR('Sch Parent Inputs'!C113,0)</f>
        <v>0</v>
      </c>
      <c r="E97" s="280"/>
      <c r="F97" s="280">
        <f t="shared" si="15"/>
        <v>0</v>
      </c>
      <c r="G97" s="280">
        <f t="shared" si="24"/>
        <v>0</v>
      </c>
      <c r="H97" s="1201"/>
      <c r="I97" s="280"/>
      <c r="J97" s="280"/>
      <c r="K97" s="280"/>
      <c r="L97" s="280"/>
      <c r="M97" s="280"/>
      <c r="N97" s="280"/>
      <c r="O97" s="280"/>
      <c r="P97" s="280"/>
      <c r="Q97" s="280"/>
      <c r="R97" s="280"/>
      <c r="S97" s="281"/>
      <c r="T97" s="284">
        <f t="shared" si="22"/>
        <v>0</v>
      </c>
      <c r="U97" s="277"/>
      <c r="V97" s="277"/>
      <c r="W97" s="282"/>
      <c r="X97" s="282"/>
      <c r="Y97" s="282"/>
      <c r="Z97" s="282"/>
      <c r="AA97" s="282"/>
      <c r="AB97" s="282"/>
      <c r="AC97" s="282"/>
      <c r="AD97" s="282"/>
      <c r="AE97" s="282"/>
      <c r="AF97" s="282"/>
      <c r="AG97" s="282"/>
      <c r="AH97" s="282"/>
      <c r="AI97" s="786"/>
      <c r="AJ97" s="786"/>
      <c r="AK97" s="282"/>
      <c r="AL97" s="282"/>
      <c r="AM97" s="282"/>
      <c r="AN97" s="282"/>
      <c r="AO97" s="282"/>
      <c r="AP97" s="282"/>
      <c r="AQ97" s="283"/>
      <c r="AR97" s="277">
        <f t="shared" si="23"/>
        <v>0</v>
      </c>
    </row>
    <row r="98" spans="3:45" x14ac:dyDescent="0.3">
      <c r="C98" s="885" t="s">
        <v>140</v>
      </c>
      <c r="D98" s="280">
        <f>IFERROR('Sch Parent Inputs'!C114,0)</f>
        <v>0</v>
      </c>
      <c r="E98" s="280"/>
      <c r="F98" s="280">
        <f t="shared" si="15"/>
        <v>0</v>
      </c>
      <c r="G98" s="280">
        <f t="shared" si="24"/>
        <v>0</v>
      </c>
      <c r="H98" s="1201"/>
      <c r="I98" s="280"/>
      <c r="J98" s="280"/>
      <c r="K98" s="280"/>
      <c r="L98" s="280"/>
      <c r="M98" s="280"/>
      <c r="N98" s="280"/>
      <c r="O98" s="280"/>
      <c r="P98" s="280"/>
      <c r="Q98" s="280"/>
      <c r="R98" s="280"/>
      <c r="S98" s="281"/>
      <c r="T98" s="284">
        <f t="shared" si="22"/>
        <v>0</v>
      </c>
      <c r="U98" s="277"/>
      <c r="V98" s="277"/>
      <c r="W98" s="282"/>
      <c r="X98" s="282"/>
      <c r="Y98" s="282"/>
      <c r="Z98" s="282"/>
      <c r="AA98" s="282"/>
      <c r="AB98" s="282"/>
      <c r="AC98" s="282"/>
      <c r="AD98" s="282"/>
      <c r="AE98" s="282"/>
      <c r="AF98" s="282"/>
      <c r="AG98" s="282"/>
      <c r="AH98" s="282"/>
      <c r="AI98" s="786"/>
      <c r="AJ98" s="786"/>
      <c r="AK98" s="282"/>
      <c r="AL98" s="282"/>
      <c r="AM98" s="282"/>
      <c r="AN98" s="282"/>
      <c r="AO98" s="282"/>
      <c r="AP98" s="282"/>
      <c r="AQ98" s="283"/>
      <c r="AR98" s="277">
        <f t="shared" si="23"/>
        <v>0</v>
      </c>
    </row>
    <row r="99" spans="3:45" x14ac:dyDescent="0.3">
      <c r="C99" s="885" t="s">
        <v>139</v>
      </c>
      <c r="D99" s="280">
        <f>IFERROR('Sch Parent Inputs'!C115,0)</f>
        <v>0</v>
      </c>
      <c r="E99" s="280"/>
      <c r="F99" s="280">
        <f t="shared" si="15"/>
        <v>0</v>
      </c>
      <c r="G99" s="280">
        <f t="shared" si="24"/>
        <v>0</v>
      </c>
      <c r="H99" s="1201"/>
      <c r="I99" s="280"/>
      <c r="J99" s="280"/>
      <c r="K99" s="280"/>
      <c r="L99" s="280"/>
      <c r="M99" s="280"/>
      <c r="N99" s="280"/>
      <c r="O99" s="280"/>
      <c r="P99" s="280"/>
      <c r="Q99" s="280"/>
      <c r="R99" s="280"/>
      <c r="S99" s="281"/>
      <c r="T99" s="284">
        <f t="shared" si="22"/>
        <v>0</v>
      </c>
      <c r="U99" s="277"/>
      <c r="V99" s="277"/>
      <c r="W99" s="282"/>
      <c r="X99" s="282"/>
      <c r="Y99" s="282"/>
      <c r="Z99" s="282"/>
      <c r="AA99" s="282"/>
      <c r="AB99" s="282"/>
      <c r="AC99" s="282"/>
      <c r="AD99" s="282"/>
      <c r="AE99" s="282"/>
      <c r="AF99" s="282"/>
      <c r="AG99" s="282"/>
      <c r="AH99" s="282"/>
      <c r="AI99" s="786"/>
      <c r="AJ99" s="786"/>
      <c r="AK99" s="282"/>
      <c r="AL99" s="282"/>
      <c r="AM99" s="282"/>
      <c r="AN99" s="282"/>
      <c r="AO99" s="282"/>
      <c r="AP99" s="282"/>
      <c r="AQ99" s="283"/>
      <c r="AR99" s="277">
        <f t="shared" si="23"/>
        <v>0</v>
      </c>
    </row>
    <row r="100" spans="3:45" x14ac:dyDescent="0.3">
      <c r="C100" s="885"/>
      <c r="D100" s="280"/>
      <c r="E100" s="280"/>
      <c r="F100" s="280"/>
      <c r="G100" s="280"/>
      <c r="H100" s="1201"/>
      <c r="I100" s="280"/>
      <c r="J100" s="280"/>
      <c r="K100" s="280"/>
      <c r="L100" s="280"/>
      <c r="M100" s="280"/>
      <c r="N100" s="280"/>
      <c r="O100" s="280"/>
      <c r="P100" s="280"/>
      <c r="Q100" s="280"/>
      <c r="R100" s="280"/>
      <c r="S100" s="281"/>
      <c r="T100" s="276"/>
      <c r="U100" s="277"/>
      <c r="V100" s="277"/>
      <c r="W100" s="282"/>
      <c r="X100" s="282"/>
      <c r="Y100" s="282"/>
      <c r="Z100" s="282"/>
      <c r="AA100" s="282"/>
      <c r="AB100" s="282"/>
      <c r="AC100" s="282"/>
      <c r="AD100" s="282"/>
      <c r="AE100" s="282"/>
      <c r="AF100" s="282"/>
      <c r="AG100" s="282"/>
      <c r="AH100" s="282"/>
      <c r="AI100" s="786"/>
      <c r="AJ100" s="786"/>
      <c r="AK100" s="282"/>
      <c r="AL100" s="282"/>
      <c r="AM100" s="282"/>
      <c r="AN100" s="282"/>
      <c r="AO100" s="282"/>
      <c r="AP100" s="282"/>
      <c r="AQ100" s="283"/>
    </row>
    <row r="101" spans="3:45" x14ac:dyDescent="0.3">
      <c r="C101" s="1184" t="s">
        <v>11</v>
      </c>
      <c r="D101" s="269">
        <f>FY</f>
        <v>2026</v>
      </c>
      <c r="E101" s="269">
        <f>FY-1</f>
        <v>2025</v>
      </c>
      <c r="F101" s="269"/>
      <c r="G101" s="269"/>
      <c r="H101" s="269"/>
      <c r="I101" s="269"/>
      <c r="J101" s="269"/>
      <c r="K101" s="269"/>
      <c r="L101" s="269"/>
      <c r="M101" s="269"/>
      <c r="N101" s="269"/>
      <c r="O101" s="269"/>
      <c r="P101" s="269"/>
      <c r="Q101" s="269"/>
      <c r="R101" s="269"/>
      <c r="S101" s="269"/>
      <c r="T101" s="269"/>
      <c r="U101" s="269"/>
      <c r="V101" s="269"/>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6"/>
    </row>
    <row r="102" spans="3:45" x14ac:dyDescent="0.3">
      <c r="C102" s="1180" t="str">
        <f>'Group Inputs'!B119</f>
        <v>9. Cash and Cash Equivalents</v>
      </c>
      <c r="D102" s="271"/>
      <c r="E102" s="271"/>
      <c r="F102" s="271"/>
      <c r="G102" s="271"/>
      <c r="H102" s="271"/>
      <c r="I102" s="271"/>
      <c r="J102" s="271"/>
      <c r="K102" s="271"/>
      <c r="L102" s="271"/>
      <c r="M102" s="271"/>
      <c r="N102" s="271"/>
      <c r="O102" s="271"/>
      <c r="P102" s="271"/>
      <c r="Q102" s="271"/>
      <c r="R102" s="271"/>
      <c r="S102" s="271"/>
      <c r="T102" s="271"/>
      <c r="U102" s="271"/>
      <c r="V102" s="271"/>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3"/>
    </row>
    <row r="103" spans="3:45" x14ac:dyDescent="0.3">
      <c r="C103" s="1182" t="s">
        <v>213</v>
      </c>
      <c r="D103" s="274"/>
      <c r="E103" s="274"/>
      <c r="F103" s="274"/>
      <c r="G103" s="274"/>
      <c r="H103" s="1200"/>
      <c r="I103" s="274"/>
      <c r="J103" s="274"/>
      <c r="K103" s="274"/>
      <c r="L103" s="274"/>
      <c r="M103" s="274"/>
      <c r="N103" s="274"/>
      <c r="O103" s="274"/>
      <c r="P103" s="274"/>
      <c r="Q103" s="274"/>
      <c r="R103" s="274"/>
      <c r="S103" s="275"/>
      <c r="T103" s="276"/>
      <c r="U103" s="277"/>
      <c r="V103" s="277"/>
      <c r="W103" s="278"/>
      <c r="X103" s="278"/>
      <c r="Y103" s="278"/>
      <c r="Z103" s="278"/>
      <c r="AA103" s="278"/>
      <c r="AB103" s="278"/>
      <c r="AC103" s="278"/>
      <c r="AD103" s="278"/>
      <c r="AE103" s="278"/>
      <c r="AF103" s="278"/>
      <c r="AG103" s="278"/>
      <c r="AH103" s="278"/>
      <c r="AI103" s="785"/>
      <c r="AJ103" s="785"/>
      <c r="AK103" s="278"/>
      <c r="AL103" s="278"/>
      <c r="AM103" s="278"/>
      <c r="AN103" s="278"/>
      <c r="AO103" s="278"/>
      <c r="AP103" s="278"/>
      <c r="AQ103" s="279"/>
    </row>
    <row r="104" spans="3:45" x14ac:dyDescent="0.3">
      <c r="C104" s="885" t="s">
        <v>214</v>
      </c>
      <c r="D104" s="280">
        <f>IFERROR('Sch Parent Inputs'!C121,0)</f>
        <v>0</v>
      </c>
      <c r="E104" s="280">
        <f>IFERROR('Sch Parent Inputs'!E121,0)</f>
        <v>0</v>
      </c>
      <c r="F104" s="280">
        <f>D104-E104</f>
        <v>0</v>
      </c>
      <c r="G104" s="280"/>
      <c r="H104" s="1201"/>
      <c r="I104" s="280"/>
      <c r="J104" s="280"/>
      <c r="K104" s="280"/>
      <c r="L104" s="280"/>
      <c r="M104" s="280"/>
      <c r="N104" s="280"/>
      <c r="O104" s="280"/>
      <c r="P104" s="280"/>
      <c r="Q104" s="280"/>
      <c r="R104" s="280"/>
      <c r="S104" s="281"/>
      <c r="T104" s="276">
        <f>SUM(F104:S104)</f>
        <v>0</v>
      </c>
      <c r="U104" s="277"/>
      <c r="V104" s="277"/>
      <c r="W104" s="282"/>
      <c r="X104" s="282"/>
      <c r="Y104" s="282"/>
      <c r="Z104" s="282"/>
      <c r="AA104" s="282"/>
      <c r="AB104" s="282"/>
      <c r="AC104" s="282"/>
      <c r="AD104" s="282"/>
      <c r="AE104" s="282"/>
      <c r="AF104" s="282"/>
      <c r="AG104" s="282"/>
      <c r="AH104" s="282"/>
      <c r="AI104" s="786"/>
      <c r="AJ104" s="786"/>
      <c r="AK104" s="282"/>
      <c r="AL104" s="282"/>
      <c r="AM104" s="282"/>
      <c r="AN104" s="282"/>
      <c r="AO104" s="282"/>
      <c r="AP104" s="282"/>
      <c r="AQ104" s="283">
        <f>+T104</f>
        <v>0</v>
      </c>
      <c r="AR104" s="277">
        <f>T104-SUM(W104:AQ104)</f>
        <v>0</v>
      </c>
      <c r="AS104" s="510">
        <f>E104</f>
        <v>0</v>
      </c>
    </row>
    <row r="105" spans="3:45" x14ac:dyDescent="0.3">
      <c r="C105" s="885" t="s">
        <v>215</v>
      </c>
      <c r="D105" s="280">
        <f>IFERROR('Sch Parent Inputs'!C122,0)</f>
        <v>0</v>
      </c>
      <c r="E105" s="280">
        <f>IFERROR('Sch Parent Inputs'!E122,0)</f>
        <v>0</v>
      </c>
      <c r="F105" s="280">
        <f>D105-E105</f>
        <v>0</v>
      </c>
      <c r="G105" s="280"/>
      <c r="H105" s="1201"/>
      <c r="I105" s="280"/>
      <c r="J105" s="280"/>
      <c r="K105" s="280"/>
      <c r="L105" s="280"/>
      <c r="M105" s="280"/>
      <c r="N105" s="280"/>
      <c r="O105" s="280"/>
      <c r="P105" s="280"/>
      <c r="Q105" s="280"/>
      <c r="R105" s="280"/>
      <c r="S105" s="281"/>
      <c r="T105" s="276">
        <f>SUM(F105:S105)</f>
        <v>0</v>
      </c>
      <c r="U105" s="277"/>
      <c r="V105" s="277"/>
      <c r="W105" s="282"/>
      <c r="X105" s="282"/>
      <c r="Y105" s="282"/>
      <c r="Z105" s="282"/>
      <c r="AA105" s="282"/>
      <c r="AB105" s="282"/>
      <c r="AC105" s="282"/>
      <c r="AD105" s="282"/>
      <c r="AE105" s="282"/>
      <c r="AF105" s="282"/>
      <c r="AG105" s="282"/>
      <c r="AH105" s="282"/>
      <c r="AI105" s="786"/>
      <c r="AJ105" s="786"/>
      <c r="AK105" s="282"/>
      <c r="AL105" s="282"/>
      <c r="AM105" s="282"/>
      <c r="AN105" s="282"/>
      <c r="AO105" s="282"/>
      <c r="AP105" s="282"/>
      <c r="AQ105" s="283">
        <f>+T105</f>
        <v>0</v>
      </c>
      <c r="AR105" s="277">
        <f>T105-SUM(W105:AQ105)</f>
        <v>0</v>
      </c>
      <c r="AS105" s="510">
        <f>E105</f>
        <v>0</v>
      </c>
    </row>
    <row r="106" spans="3:45" x14ac:dyDescent="0.3">
      <c r="C106" s="885" t="s">
        <v>216</v>
      </c>
      <c r="D106" s="280">
        <f>IFERROR('Sch Parent Inputs'!C123,0)</f>
        <v>0</v>
      </c>
      <c r="E106" s="280">
        <f>IFERROR('Sch Parent Inputs'!E123,0)</f>
        <v>0</v>
      </c>
      <c r="F106" s="280">
        <f>D106-E106</f>
        <v>0</v>
      </c>
      <c r="G106" s="280"/>
      <c r="H106" s="1201"/>
      <c r="I106" s="280"/>
      <c r="J106" s="280"/>
      <c r="K106" s="280"/>
      <c r="L106" s="280"/>
      <c r="M106" s="280"/>
      <c r="N106" s="280"/>
      <c r="O106" s="280"/>
      <c r="P106" s="280"/>
      <c r="Q106" s="280"/>
      <c r="R106" s="280"/>
      <c r="S106" s="281"/>
      <c r="T106" s="276">
        <f>SUM(F106:S106)</f>
        <v>0</v>
      </c>
      <c r="U106" s="277"/>
      <c r="V106" s="277"/>
      <c r="W106" s="282"/>
      <c r="X106" s="282"/>
      <c r="Y106" s="282"/>
      <c r="Z106" s="282"/>
      <c r="AA106" s="282"/>
      <c r="AB106" s="282"/>
      <c r="AC106" s="282"/>
      <c r="AD106" s="282"/>
      <c r="AE106" s="282"/>
      <c r="AF106" s="282"/>
      <c r="AG106" s="282"/>
      <c r="AH106" s="282"/>
      <c r="AI106" s="786"/>
      <c r="AJ106" s="786"/>
      <c r="AK106" s="282"/>
      <c r="AL106" s="282"/>
      <c r="AM106" s="282"/>
      <c r="AN106" s="282"/>
      <c r="AO106" s="282"/>
      <c r="AP106" s="282"/>
      <c r="AQ106" s="283">
        <f>+T106</f>
        <v>0</v>
      </c>
      <c r="AR106" s="277">
        <f>T106-SUM(W106:AQ106)</f>
        <v>0</v>
      </c>
      <c r="AS106" s="510">
        <f>E106</f>
        <v>0</v>
      </c>
    </row>
    <row r="107" spans="3:45" x14ac:dyDescent="0.3">
      <c r="C107" s="885"/>
      <c r="D107" s="280"/>
      <c r="E107" s="280"/>
      <c r="F107" s="280"/>
      <c r="G107" s="280"/>
      <c r="H107" s="1201"/>
      <c r="I107" s="280"/>
      <c r="J107" s="280"/>
      <c r="K107" s="280"/>
      <c r="L107" s="280"/>
      <c r="M107" s="280"/>
      <c r="N107" s="280"/>
      <c r="O107" s="280"/>
      <c r="P107" s="280"/>
      <c r="Q107" s="280"/>
      <c r="R107" s="280"/>
      <c r="S107" s="281"/>
      <c r="T107" s="276"/>
      <c r="U107" s="277"/>
      <c r="V107" s="277"/>
      <c r="W107" s="282"/>
      <c r="X107" s="282"/>
      <c r="Y107" s="282"/>
      <c r="Z107" s="282"/>
      <c r="AA107" s="282"/>
      <c r="AB107" s="282"/>
      <c r="AC107" s="282"/>
      <c r="AD107" s="282"/>
      <c r="AE107" s="282"/>
      <c r="AF107" s="282"/>
      <c r="AG107" s="282"/>
      <c r="AH107" s="282"/>
      <c r="AI107" s="786"/>
      <c r="AJ107" s="786"/>
      <c r="AK107" s="282"/>
      <c r="AL107" s="282"/>
      <c r="AM107" s="282"/>
      <c r="AN107" s="282"/>
      <c r="AO107" s="282"/>
      <c r="AP107" s="282"/>
      <c r="AQ107" s="283"/>
      <c r="AS107" s="510"/>
    </row>
    <row r="108" spans="3:45" x14ac:dyDescent="0.3">
      <c r="C108" s="1180" t="s">
        <v>361</v>
      </c>
      <c r="D108" s="271"/>
      <c r="E108" s="271"/>
      <c r="F108" s="271"/>
      <c r="G108" s="271"/>
      <c r="H108" s="271"/>
      <c r="I108" s="271"/>
      <c r="J108" s="271"/>
      <c r="K108" s="271"/>
      <c r="L108" s="271"/>
      <c r="M108" s="271"/>
      <c r="N108" s="271"/>
      <c r="O108" s="271"/>
      <c r="P108" s="271"/>
      <c r="Q108" s="271"/>
      <c r="R108" s="271"/>
      <c r="S108" s="271"/>
      <c r="T108" s="271"/>
      <c r="U108" s="271"/>
      <c r="V108" s="271"/>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3"/>
      <c r="AS108" s="510"/>
    </row>
    <row r="109" spans="3:45" x14ac:dyDescent="0.3">
      <c r="C109" s="1182" t="s">
        <v>213</v>
      </c>
      <c r="D109" s="274"/>
      <c r="E109" s="274"/>
      <c r="F109" s="274"/>
      <c r="G109" s="274"/>
      <c r="H109" s="1200"/>
      <c r="I109" s="274"/>
      <c r="J109" s="274"/>
      <c r="K109" s="274"/>
      <c r="L109" s="274"/>
      <c r="M109" s="274"/>
      <c r="N109" s="274"/>
      <c r="O109" s="274"/>
      <c r="P109" s="274"/>
      <c r="Q109" s="274"/>
      <c r="R109" s="274"/>
      <c r="S109" s="275"/>
      <c r="T109" s="276"/>
      <c r="U109" s="277"/>
      <c r="V109" s="277"/>
      <c r="W109" s="278"/>
      <c r="X109" s="278"/>
      <c r="Y109" s="278"/>
      <c r="Z109" s="278"/>
      <c r="AA109" s="278"/>
      <c r="AB109" s="278"/>
      <c r="AC109" s="278"/>
      <c r="AD109" s="278"/>
      <c r="AE109" s="278"/>
      <c r="AF109" s="278"/>
      <c r="AG109" s="278"/>
      <c r="AH109" s="278"/>
      <c r="AI109" s="785"/>
      <c r="AJ109" s="785"/>
      <c r="AK109" s="278"/>
      <c r="AL109" s="278"/>
      <c r="AM109" s="278"/>
      <c r="AN109" s="278"/>
      <c r="AO109" s="278"/>
      <c r="AP109" s="278"/>
      <c r="AQ109" s="279"/>
    </row>
    <row r="110" spans="3:45" x14ac:dyDescent="0.3">
      <c r="C110" s="885" t="s">
        <v>218</v>
      </c>
      <c r="D110" s="280">
        <f>IFERROR('Sch Parent Inputs'!C128,0)</f>
        <v>0</v>
      </c>
      <c r="E110" s="280">
        <f>IFERROR('Sch Parent Inputs'!E128,0)</f>
        <v>0</v>
      </c>
      <c r="F110" s="280">
        <f t="shared" ref="F110:F115" si="27">D110-E110</f>
        <v>0</v>
      </c>
      <c r="G110" s="280"/>
      <c r="H110" s="1201"/>
      <c r="I110" s="280">
        <f>-F110-G110</f>
        <v>0</v>
      </c>
      <c r="J110" s="280"/>
      <c r="K110" s="280"/>
      <c r="L110" s="280"/>
      <c r="M110" s="280"/>
      <c r="N110" s="280"/>
      <c r="O110" s="280"/>
      <c r="P110" s="280"/>
      <c r="Q110" s="280"/>
      <c r="R110" s="280"/>
      <c r="S110" s="281"/>
      <c r="T110" s="284">
        <f t="shared" ref="T110:T115" si="28">SUM(F110:S110)</f>
        <v>0</v>
      </c>
      <c r="U110" s="277"/>
      <c r="V110" s="277"/>
      <c r="W110" s="282"/>
      <c r="X110" s="282"/>
      <c r="Y110" s="282"/>
      <c r="Z110" s="282"/>
      <c r="AA110" s="282"/>
      <c r="AB110" s="282"/>
      <c r="AC110" s="282"/>
      <c r="AD110" s="282"/>
      <c r="AE110" s="282"/>
      <c r="AF110" s="282"/>
      <c r="AG110" s="282"/>
      <c r="AH110" s="282"/>
      <c r="AI110" s="786"/>
      <c r="AJ110" s="786"/>
      <c r="AK110" s="282"/>
      <c r="AL110" s="282"/>
      <c r="AM110" s="282"/>
      <c r="AN110" s="282"/>
      <c r="AO110" s="282"/>
      <c r="AP110" s="282"/>
      <c r="AQ110" s="283"/>
      <c r="AR110" s="277">
        <f t="shared" ref="AR110:AR115" si="29">T110-SUM(W110:AQ110)</f>
        <v>0</v>
      </c>
    </row>
    <row r="111" spans="3:45" x14ac:dyDescent="0.3">
      <c r="C111" s="885" t="s">
        <v>219</v>
      </c>
      <c r="D111" s="280">
        <f>IFERROR('Sch Parent Inputs'!C129,0)</f>
        <v>0</v>
      </c>
      <c r="E111" s="280">
        <f>IFERROR('Sch Parent Inputs'!E129,0)</f>
        <v>0</v>
      </c>
      <c r="F111" s="280">
        <f t="shared" si="27"/>
        <v>0</v>
      </c>
      <c r="G111" s="280"/>
      <c r="H111" s="1201"/>
      <c r="I111" s="280"/>
      <c r="J111" s="280">
        <f>-F111</f>
        <v>0</v>
      </c>
      <c r="K111" s="280"/>
      <c r="L111" s="280"/>
      <c r="M111" s="280"/>
      <c r="N111" s="280"/>
      <c r="O111" s="280"/>
      <c r="P111" s="280"/>
      <c r="Q111" s="280"/>
      <c r="R111" s="280"/>
      <c r="S111" s="281"/>
      <c r="T111" s="284">
        <f t="shared" si="28"/>
        <v>0</v>
      </c>
      <c r="U111" s="277"/>
      <c r="V111" s="277"/>
      <c r="W111" s="282">
        <v>0</v>
      </c>
      <c r="X111" s="282"/>
      <c r="Y111" s="282"/>
      <c r="Z111" s="282"/>
      <c r="AA111" s="282"/>
      <c r="AB111" s="282"/>
      <c r="AC111" s="282"/>
      <c r="AD111" s="282"/>
      <c r="AE111" s="282"/>
      <c r="AF111" s="282"/>
      <c r="AG111" s="282"/>
      <c r="AH111" s="282"/>
      <c r="AI111" s="786"/>
      <c r="AJ111" s="786"/>
      <c r="AK111" s="282"/>
      <c r="AL111" s="282"/>
      <c r="AM111" s="282"/>
      <c r="AN111" s="282"/>
      <c r="AO111" s="282"/>
      <c r="AP111" s="282"/>
      <c r="AQ111" s="283"/>
      <c r="AR111" s="277">
        <f t="shared" si="29"/>
        <v>0</v>
      </c>
    </row>
    <row r="112" spans="3:45" x14ac:dyDescent="0.3">
      <c r="C112" s="885" t="s">
        <v>1066</v>
      </c>
      <c r="D112" s="280">
        <f>IFERROR('Sch Parent Inputs'!C130,0)</f>
        <v>0</v>
      </c>
      <c r="E112" s="280">
        <f>IFERROR('Sch Parent Inputs'!E130,0)</f>
        <v>0</v>
      </c>
      <c r="F112" s="280">
        <f t="shared" si="27"/>
        <v>0</v>
      </c>
      <c r="G112" s="280">
        <f>-G72</f>
        <v>0</v>
      </c>
      <c r="H112" s="1201"/>
      <c r="I112" s="280">
        <f>-F112-G112</f>
        <v>0</v>
      </c>
      <c r="J112" s="280"/>
      <c r="K112" s="280"/>
      <c r="L112" s="280"/>
      <c r="M112" s="280"/>
      <c r="N112" s="280"/>
      <c r="O112" s="280"/>
      <c r="P112" s="280"/>
      <c r="Q112" s="280"/>
      <c r="R112" s="280"/>
      <c r="S112" s="281"/>
      <c r="T112" s="284">
        <f t="shared" si="28"/>
        <v>0</v>
      </c>
      <c r="U112" s="277"/>
      <c r="V112" s="277"/>
      <c r="W112" s="282"/>
      <c r="X112" s="282"/>
      <c r="Y112" s="282"/>
      <c r="Z112" s="282"/>
      <c r="AA112" s="282"/>
      <c r="AB112" s="282"/>
      <c r="AC112" s="282"/>
      <c r="AD112" s="282"/>
      <c r="AE112" s="282"/>
      <c r="AF112" s="282"/>
      <c r="AG112" s="282"/>
      <c r="AH112" s="282"/>
      <c r="AI112" s="786"/>
      <c r="AJ112" s="786"/>
      <c r="AK112" s="282"/>
      <c r="AL112" s="282"/>
      <c r="AM112" s="282"/>
      <c r="AN112" s="282"/>
      <c r="AO112" s="282"/>
      <c r="AP112" s="282"/>
      <c r="AQ112" s="283"/>
      <c r="AR112" s="277">
        <f t="shared" si="29"/>
        <v>0</v>
      </c>
    </row>
    <row r="113" spans="3:44" x14ac:dyDescent="0.3">
      <c r="C113" s="885" t="s">
        <v>220</v>
      </c>
      <c r="D113" s="280">
        <f>IFERROR('Sch Parent Inputs'!C131,0)</f>
        <v>0</v>
      </c>
      <c r="E113" s="280">
        <f>IFERROR('Sch Parent Inputs'!E131,0)</f>
        <v>0</v>
      </c>
      <c r="F113" s="280">
        <f t="shared" si="27"/>
        <v>0</v>
      </c>
      <c r="G113" s="280"/>
      <c r="H113" s="1201"/>
      <c r="I113" s="280"/>
      <c r="J113" s="280"/>
      <c r="K113" s="280">
        <f>-F113</f>
        <v>0</v>
      </c>
      <c r="L113" s="280"/>
      <c r="M113" s="280"/>
      <c r="N113" s="280"/>
      <c r="O113" s="280"/>
      <c r="P113" s="280"/>
      <c r="Q113" s="280"/>
      <c r="R113" s="280"/>
      <c r="S113" s="281"/>
      <c r="T113" s="284">
        <f t="shared" si="28"/>
        <v>0</v>
      </c>
      <c r="U113" s="277"/>
      <c r="V113" s="277"/>
      <c r="W113" s="282"/>
      <c r="X113" s="282"/>
      <c r="Y113" s="282"/>
      <c r="Z113" s="282"/>
      <c r="AA113" s="282"/>
      <c r="AB113" s="282"/>
      <c r="AC113" s="282"/>
      <c r="AD113" s="282"/>
      <c r="AE113" s="282"/>
      <c r="AF113" s="282"/>
      <c r="AG113" s="282"/>
      <c r="AH113" s="282"/>
      <c r="AI113" s="786"/>
      <c r="AJ113" s="786"/>
      <c r="AK113" s="282"/>
      <c r="AL113" s="282"/>
      <c r="AM113" s="282"/>
      <c r="AN113" s="282"/>
      <c r="AO113" s="282"/>
      <c r="AP113" s="282"/>
      <c r="AQ113" s="283"/>
      <c r="AR113" s="277">
        <f t="shared" si="29"/>
        <v>0</v>
      </c>
    </row>
    <row r="114" spans="3:44" x14ac:dyDescent="0.3">
      <c r="C114" s="885" t="s">
        <v>221</v>
      </c>
      <c r="D114" s="280">
        <f>IFERROR('Sch Parent Inputs'!C132,0)</f>
        <v>0</v>
      </c>
      <c r="E114" s="280">
        <f>IFERROR('Sch Parent Inputs'!E132,0)</f>
        <v>0</v>
      </c>
      <c r="F114" s="280">
        <f>D114-E114</f>
        <v>0</v>
      </c>
      <c r="G114" s="280"/>
      <c r="H114" s="1201"/>
      <c r="I114" s="280"/>
      <c r="J114" s="280"/>
      <c r="K114" s="280"/>
      <c r="L114" s="280">
        <f>-F114</f>
        <v>0</v>
      </c>
      <c r="M114" s="280"/>
      <c r="N114" s="280"/>
      <c r="O114" s="280"/>
      <c r="P114" s="280"/>
      <c r="Q114" s="280"/>
      <c r="R114" s="280"/>
      <c r="S114" s="281"/>
      <c r="T114" s="284">
        <f t="shared" si="28"/>
        <v>0</v>
      </c>
      <c r="U114" s="277"/>
      <c r="V114" s="277"/>
      <c r="W114" s="282"/>
      <c r="X114" s="282"/>
      <c r="Y114" s="282"/>
      <c r="Z114" s="282"/>
      <c r="AA114" s="282"/>
      <c r="AB114" s="282"/>
      <c r="AC114" s="282"/>
      <c r="AD114" s="282"/>
      <c r="AE114" s="282"/>
      <c r="AF114" s="282"/>
      <c r="AG114" s="282"/>
      <c r="AH114" s="282"/>
      <c r="AI114" s="786"/>
      <c r="AJ114" s="786"/>
      <c r="AK114" s="282"/>
      <c r="AL114" s="282"/>
      <c r="AM114" s="282"/>
      <c r="AN114" s="282"/>
      <c r="AO114" s="282"/>
      <c r="AP114" s="282"/>
      <c r="AQ114" s="283"/>
      <c r="AR114" s="277">
        <f t="shared" si="29"/>
        <v>0</v>
      </c>
    </row>
    <row r="115" spans="3:44" x14ac:dyDescent="0.3">
      <c r="C115" s="885" t="s">
        <v>222</v>
      </c>
      <c r="D115" s="280">
        <f>IFERROR('Sch Parent Inputs'!C133,0)</f>
        <v>0</v>
      </c>
      <c r="E115" s="280">
        <f>IFERROR('Sch Parent Inputs'!E133,0)</f>
        <v>0</v>
      </c>
      <c r="F115" s="280">
        <f t="shared" si="27"/>
        <v>0</v>
      </c>
      <c r="G115" s="280">
        <f>-F115</f>
        <v>0</v>
      </c>
      <c r="H115" s="1201"/>
      <c r="I115" s="280"/>
      <c r="J115" s="280"/>
      <c r="K115" s="280"/>
      <c r="L115" s="280"/>
      <c r="M115" s="280"/>
      <c r="N115" s="280"/>
      <c r="O115" s="280"/>
      <c r="P115" s="280"/>
      <c r="Q115" s="280"/>
      <c r="R115" s="280"/>
      <c r="S115" s="281"/>
      <c r="T115" s="284">
        <f t="shared" si="28"/>
        <v>0</v>
      </c>
      <c r="U115" s="277"/>
      <c r="V115" s="277"/>
      <c r="W115" s="282"/>
      <c r="X115" s="282"/>
      <c r="Y115" s="282"/>
      <c r="Z115" s="282"/>
      <c r="AA115" s="282"/>
      <c r="AB115" s="282"/>
      <c r="AC115" s="282"/>
      <c r="AD115" s="282"/>
      <c r="AE115" s="282"/>
      <c r="AF115" s="282"/>
      <c r="AG115" s="282"/>
      <c r="AH115" s="282"/>
      <c r="AI115" s="786"/>
      <c r="AJ115" s="786"/>
      <c r="AK115" s="282"/>
      <c r="AL115" s="282"/>
      <c r="AM115" s="282"/>
      <c r="AN115" s="282"/>
      <c r="AO115" s="282"/>
      <c r="AP115" s="282"/>
      <c r="AQ115" s="283"/>
      <c r="AR115" s="277">
        <f t="shared" si="29"/>
        <v>0</v>
      </c>
    </row>
    <row r="116" spans="3:44" x14ac:dyDescent="0.3">
      <c r="C116" s="885"/>
      <c r="D116" s="280"/>
      <c r="E116" s="280"/>
      <c r="F116" s="280"/>
      <c r="G116" s="280"/>
      <c r="H116" s="1201"/>
      <c r="I116" s="280"/>
      <c r="J116" s="280"/>
      <c r="K116" s="280"/>
      <c r="L116" s="280"/>
      <c r="M116" s="280"/>
      <c r="N116" s="280"/>
      <c r="O116" s="280"/>
      <c r="P116" s="280"/>
      <c r="Q116" s="280"/>
      <c r="R116" s="280"/>
      <c r="S116" s="281"/>
      <c r="T116" s="276"/>
      <c r="U116" s="277"/>
      <c r="V116" s="277"/>
      <c r="W116" s="282"/>
      <c r="X116" s="282"/>
      <c r="Y116" s="282"/>
      <c r="Z116" s="282"/>
      <c r="AA116" s="282"/>
      <c r="AB116" s="282"/>
      <c r="AC116" s="282"/>
      <c r="AD116" s="282"/>
      <c r="AE116" s="282"/>
      <c r="AF116" s="282"/>
      <c r="AG116" s="282"/>
      <c r="AH116" s="282"/>
      <c r="AI116" s="786"/>
      <c r="AJ116" s="786"/>
      <c r="AK116" s="282"/>
      <c r="AL116" s="282"/>
      <c r="AM116" s="282"/>
      <c r="AN116" s="282"/>
      <c r="AO116" s="282"/>
      <c r="AP116" s="282"/>
      <c r="AQ116" s="283"/>
    </row>
    <row r="117" spans="3:44" x14ac:dyDescent="0.3">
      <c r="C117" s="1180" t="s">
        <v>364</v>
      </c>
      <c r="D117" s="271"/>
      <c r="E117" s="271"/>
      <c r="F117" s="271"/>
      <c r="G117" s="271"/>
      <c r="H117" s="271"/>
      <c r="I117" s="271"/>
      <c r="J117" s="271"/>
      <c r="K117" s="271"/>
      <c r="L117" s="271"/>
      <c r="M117" s="271"/>
      <c r="N117" s="271"/>
      <c r="O117" s="271"/>
      <c r="P117" s="271"/>
      <c r="Q117" s="271"/>
      <c r="R117" s="271"/>
      <c r="S117" s="271"/>
      <c r="T117" s="271"/>
      <c r="U117" s="271"/>
      <c r="V117" s="271"/>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3"/>
    </row>
    <row r="118" spans="3:44" x14ac:dyDescent="0.3">
      <c r="C118" s="1182" t="s">
        <v>213</v>
      </c>
      <c r="D118" s="274"/>
      <c r="E118" s="274"/>
      <c r="F118" s="274"/>
      <c r="G118" s="274"/>
      <c r="H118" s="1200"/>
      <c r="I118" s="274"/>
      <c r="J118" s="274"/>
      <c r="K118" s="274"/>
      <c r="L118" s="274"/>
      <c r="M118" s="274"/>
      <c r="N118" s="274"/>
      <c r="O118" s="274"/>
      <c r="P118" s="274"/>
      <c r="Q118" s="274"/>
      <c r="R118" s="274"/>
      <c r="S118" s="275"/>
      <c r="T118" s="276"/>
      <c r="U118" s="277"/>
      <c r="V118" s="277"/>
      <c r="W118" s="278"/>
      <c r="X118" s="278"/>
      <c r="Y118" s="278"/>
      <c r="Z118" s="278"/>
      <c r="AA118" s="278"/>
      <c r="AB118" s="278"/>
      <c r="AC118" s="278"/>
      <c r="AD118" s="278"/>
      <c r="AE118" s="278"/>
      <c r="AF118" s="278"/>
      <c r="AG118" s="278"/>
      <c r="AH118" s="278"/>
      <c r="AI118" s="785"/>
      <c r="AJ118" s="785"/>
      <c r="AK118" s="278"/>
      <c r="AL118" s="278"/>
      <c r="AM118" s="278"/>
      <c r="AN118" s="278"/>
      <c r="AO118" s="278"/>
      <c r="AP118" s="278"/>
      <c r="AQ118" s="279"/>
    </row>
    <row r="119" spans="3:44" x14ac:dyDescent="0.3">
      <c r="C119" s="885" t="s">
        <v>224</v>
      </c>
      <c r="D119" s="280">
        <f>IFERROR('Sch Parent Inputs'!C138,0)</f>
        <v>0</v>
      </c>
      <c r="E119" s="280">
        <f>IFERROR('Sch Parent Inputs'!E138,0)</f>
        <v>0</v>
      </c>
      <c r="F119" s="280">
        <f>D119-E119</f>
        <v>0</v>
      </c>
      <c r="G119" s="280"/>
      <c r="H119" s="1201"/>
      <c r="I119" s="280"/>
      <c r="J119" s="280"/>
      <c r="K119" s="280"/>
      <c r="L119" s="280"/>
      <c r="M119" s="280"/>
      <c r="N119" s="280">
        <f>-F119</f>
        <v>0</v>
      </c>
      <c r="O119" s="280"/>
      <c r="P119" s="280"/>
      <c r="Q119" s="280"/>
      <c r="R119" s="280"/>
      <c r="S119" s="281"/>
      <c r="T119" s="284">
        <f>SUM(F119:S119)</f>
        <v>0</v>
      </c>
      <c r="U119" s="277"/>
      <c r="V119" s="277"/>
      <c r="W119" s="282"/>
      <c r="X119" s="282"/>
      <c r="Y119" s="282"/>
      <c r="Z119" s="282"/>
      <c r="AA119" s="282"/>
      <c r="AB119" s="282"/>
      <c r="AC119" s="282"/>
      <c r="AD119" s="282"/>
      <c r="AE119" s="282"/>
      <c r="AF119" s="282"/>
      <c r="AG119" s="282"/>
      <c r="AH119" s="282"/>
      <c r="AI119" s="786"/>
      <c r="AJ119" s="786"/>
      <c r="AK119" s="282"/>
      <c r="AL119" s="282"/>
      <c r="AM119" s="282"/>
      <c r="AN119" s="282"/>
      <c r="AO119" s="282"/>
      <c r="AP119" s="282"/>
      <c r="AQ119" s="283"/>
      <c r="AR119" s="277">
        <f>T119-SUM(W119:AQ119)</f>
        <v>0</v>
      </c>
    </row>
    <row r="120" spans="3:44" x14ac:dyDescent="0.3">
      <c r="C120" s="885" t="s">
        <v>225</v>
      </c>
      <c r="D120" s="280">
        <f>IFERROR('Sch Parent Inputs'!C139,0)</f>
        <v>0</v>
      </c>
      <c r="E120" s="280">
        <f>IFERROR('Sch Parent Inputs'!E139,0)</f>
        <v>0</v>
      </c>
      <c r="F120" s="280">
        <f>D120-E120</f>
        <v>0</v>
      </c>
      <c r="G120" s="280"/>
      <c r="H120" s="1201"/>
      <c r="I120" s="280"/>
      <c r="J120" s="280"/>
      <c r="K120" s="280"/>
      <c r="L120" s="280"/>
      <c r="M120" s="280"/>
      <c r="N120" s="280"/>
      <c r="O120" s="280"/>
      <c r="P120" s="280"/>
      <c r="Q120" s="280"/>
      <c r="R120" s="280"/>
      <c r="S120" s="281"/>
      <c r="T120" s="276">
        <f>SUM(F120:S120)</f>
        <v>0</v>
      </c>
      <c r="U120" s="277"/>
      <c r="V120" s="277"/>
      <c r="W120" s="282"/>
      <c r="X120" s="282"/>
      <c r="Y120" s="282"/>
      <c r="Z120" s="282"/>
      <c r="AA120" s="282">
        <f>+T120</f>
        <v>0</v>
      </c>
      <c r="AB120" s="282"/>
      <c r="AC120" s="282"/>
      <c r="AD120" s="282"/>
      <c r="AE120" s="282"/>
      <c r="AF120" s="282"/>
      <c r="AG120" s="282"/>
      <c r="AH120" s="282"/>
      <c r="AI120" s="786"/>
      <c r="AJ120" s="786"/>
      <c r="AK120" s="282"/>
      <c r="AL120" s="282"/>
      <c r="AM120" s="282"/>
      <c r="AN120" s="282"/>
      <c r="AO120" s="282"/>
      <c r="AP120" s="282"/>
      <c r="AQ120" s="283"/>
      <c r="AR120" s="277">
        <f>T120-SUM(W120:AQ120)</f>
        <v>0</v>
      </c>
    </row>
    <row r="121" spans="3:44" x14ac:dyDescent="0.3">
      <c r="C121" s="885"/>
      <c r="D121" s="280"/>
      <c r="E121" s="280"/>
      <c r="F121" s="280"/>
      <c r="G121" s="280"/>
      <c r="H121" s="1201"/>
      <c r="I121" s="280"/>
      <c r="J121" s="280"/>
      <c r="K121" s="280"/>
      <c r="L121" s="280"/>
      <c r="M121" s="280"/>
      <c r="N121" s="280"/>
      <c r="O121" s="280"/>
      <c r="P121" s="280"/>
      <c r="Q121" s="280"/>
      <c r="R121" s="280"/>
      <c r="S121" s="281"/>
      <c r="T121" s="276"/>
      <c r="U121" s="277"/>
      <c r="V121" s="277"/>
      <c r="W121" s="282"/>
      <c r="X121" s="282"/>
      <c r="Y121" s="282"/>
      <c r="Z121" s="282"/>
      <c r="AA121" s="282"/>
      <c r="AB121" s="282"/>
      <c r="AC121" s="282"/>
      <c r="AD121" s="282"/>
      <c r="AE121" s="282"/>
      <c r="AF121" s="282"/>
      <c r="AG121" s="282"/>
      <c r="AH121" s="282"/>
      <c r="AI121" s="786"/>
      <c r="AJ121" s="786"/>
      <c r="AK121" s="282"/>
      <c r="AL121" s="282"/>
      <c r="AM121" s="282"/>
      <c r="AN121" s="282"/>
      <c r="AO121" s="282"/>
      <c r="AP121" s="282"/>
      <c r="AQ121" s="283"/>
    </row>
    <row r="122" spans="3:44" x14ac:dyDescent="0.3">
      <c r="C122" s="1180" t="s">
        <v>365</v>
      </c>
      <c r="D122" s="271"/>
      <c r="E122" s="271"/>
      <c r="F122" s="271"/>
      <c r="G122" s="271"/>
      <c r="H122" s="271"/>
      <c r="I122" s="271"/>
      <c r="J122" s="271"/>
      <c r="K122" s="271"/>
      <c r="L122" s="271"/>
      <c r="M122" s="271"/>
      <c r="N122" s="271"/>
      <c r="O122" s="271"/>
      <c r="P122" s="271"/>
      <c r="Q122" s="271"/>
      <c r="R122" s="271"/>
      <c r="S122" s="271"/>
      <c r="T122" s="271"/>
      <c r="U122" s="271"/>
      <c r="V122" s="271"/>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3"/>
    </row>
    <row r="123" spans="3:44" x14ac:dyDescent="0.3">
      <c r="C123" s="1182" t="s">
        <v>213</v>
      </c>
      <c r="D123" s="274"/>
      <c r="E123" s="274"/>
      <c r="F123" s="274"/>
      <c r="G123" s="274"/>
      <c r="H123" s="1200"/>
      <c r="I123" s="274"/>
      <c r="J123" s="274"/>
      <c r="K123" s="274"/>
      <c r="L123" s="274"/>
      <c r="M123" s="274"/>
      <c r="N123" s="274"/>
      <c r="O123" s="274"/>
      <c r="P123" s="274"/>
      <c r="Q123" s="274"/>
      <c r="R123" s="274"/>
      <c r="S123" s="275"/>
      <c r="T123" s="276"/>
      <c r="U123" s="277"/>
      <c r="V123" s="277"/>
      <c r="W123" s="278"/>
      <c r="X123" s="278"/>
      <c r="Y123" s="278"/>
      <c r="Z123" s="278"/>
      <c r="AA123" s="278"/>
      <c r="AB123" s="278"/>
      <c r="AC123" s="278"/>
      <c r="AD123" s="278"/>
      <c r="AE123" s="278"/>
      <c r="AF123" s="278"/>
      <c r="AG123" s="278"/>
      <c r="AH123" s="278"/>
      <c r="AI123" s="785"/>
      <c r="AJ123" s="785"/>
      <c r="AK123" s="278"/>
      <c r="AL123" s="278"/>
      <c r="AM123" s="278"/>
      <c r="AN123" s="278"/>
      <c r="AO123" s="278"/>
      <c r="AP123" s="278"/>
      <c r="AQ123" s="279"/>
    </row>
    <row r="124" spans="3:44" x14ac:dyDescent="0.3">
      <c r="C124" s="885" t="s">
        <v>227</v>
      </c>
      <c r="D124" s="280">
        <f>IFERROR('Sch Parent Inputs'!C144,0)</f>
        <v>0</v>
      </c>
      <c r="E124" s="280">
        <f>IFERROR('Sch Parent Inputs'!E144,0)</f>
        <v>0</v>
      </c>
      <c r="F124" s="280">
        <f>D124-E124</f>
        <v>0</v>
      </c>
      <c r="G124" s="280"/>
      <c r="H124" s="1201"/>
      <c r="I124" s="280"/>
      <c r="J124" s="280"/>
      <c r="K124" s="280"/>
      <c r="L124" s="280"/>
      <c r="M124" s="280"/>
      <c r="N124" s="280">
        <f>-F124</f>
        <v>0</v>
      </c>
      <c r="O124" s="280"/>
      <c r="P124" s="280"/>
      <c r="Q124" s="280"/>
      <c r="R124" s="280"/>
      <c r="S124" s="281"/>
      <c r="T124" s="284">
        <f>SUM(F124:S124)</f>
        <v>0</v>
      </c>
      <c r="U124" s="277"/>
      <c r="V124" s="277"/>
      <c r="W124" s="282"/>
      <c r="X124" s="282"/>
      <c r="Y124" s="282"/>
      <c r="Z124" s="282"/>
      <c r="AA124" s="282"/>
      <c r="AB124" s="282"/>
      <c r="AC124" s="282"/>
      <c r="AD124" s="282"/>
      <c r="AE124" s="282"/>
      <c r="AF124" s="282"/>
      <c r="AG124" s="282"/>
      <c r="AH124" s="282"/>
      <c r="AI124" s="786"/>
      <c r="AJ124" s="786"/>
      <c r="AK124" s="282"/>
      <c r="AL124" s="282"/>
      <c r="AM124" s="282"/>
      <c r="AN124" s="282"/>
      <c r="AO124" s="282"/>
      <c r="AP124" s="282"/>
      <c r="AQ124" s="283"/>
      <c r="AR124" s="277">
        <f>T124-SUM(W124:AQ124)</f>
        <v>0</v>
      </c>
    </row>
    <row r="125" spans="3:44" x14ac:dyDescent="0.3">
      <c r="C125" s="885" t="s">
        <v>228</v>
      </c>
      <c r="D125" s="280">
        <f>IFERROR('Sch Parent Inputs'!C145,0)</f>
        <v>0</v>
      </c>
      <c r="E125" s="280">
        <f>IFERROR('Sch Parent Inputs'!E145,0)</f>
        <v>0</v>
      </c>
      <c r="F125" s="280">
        <f>D125-E125</f>
        <v>0</v>
      </c>
      <c r="G125" s="280"/>
      <c r="H125" s="1201"/>
      <c r="I125" s="280"/>
      <c r="J125" s="280"/>
      <c r="K125" s="280"/>
      <c r="L125" s="280"/>
      <c r="M125" s="280"/>
      <c r="N125" s="280">
        <f>-F125</f>
        <v>0</v>
      </c>
      <c r="O125" s="280"/>
      <c r="P125" s="280"/>
      <c r="Q125" s="280"/>
      <c r="R125" s="280"/>
      <c r="S125" s="281"/>
      <c r="T125" s="284">
        <f>SUM(F125:S125)</f>
        <v>0</v>
      </c>
      <c r="U125" s="277"/>
      <c r="V125" s="277"/>
      <c r="W125" s="282"/>
      <c r="X125" s="282"/>
      <c r="Y125" s="282"/>
      <c r="Z125" s="282"/>
      <c r="AA125" s="282"/>
      <c r="AB125" s="282"/>
      <c r="AC125" s="282"/>
      <c r="AD125" s="282"/>
      <c r="AE125" s="282"/>
      <c r="AF125" s="282"/>
      <c r="AG125" s="282"/>
      <c r="AH125" s="282"/>
      <c r="AI125" s="786"/>
      <c r="AJ125" s="786"/>
      <c r="AK125" s="282"/>
      <c r="AL125" s="282"/>
      <c r="AM125" s="282"/>
      <c r="AN125" s="282"/>
      <c r="AO125" s="282"/>
      <c r="AP125" s="282"/>
      <c r="AQ125" s="283"/>
      <c r="AR125" s="277">
        <f>T125-SUM(W125:AQ125)</f>
        <v>0</v>
      </c>
    </row>
    <row r="126" spans="3:44" x14ac:dyDescent="0.3">
      <c r="C126" s="885" t="s">
        <v>229</v>
      </c>
      <c r="D126" s="280">
        <f>IFERROR('Sch Parent Inputs'!C146,0)</f>
        <v>0</v>
      </c>
      <c r="E126" s="280">
        <f>IFERROR('Sch Parent Inputs'!E146,0)</f>
        <v>0</v>
      </c>
      <c r="F126" s="280">
        <f>D126-E126</f>
        <v>0</v>
      </c>
      <c r="G126" s="280"/>
      <c r="H126" s="1201"/>
      <c r="I126" s="280"/>
      <c r="J126" s="280"/>
      <c r="K126" s="280"/>
      <c r="L126" s="280"/>
      <c r="M126" s="280"/>
      <c r="N126" s="280">
        <f>-F126</f>
        <v>0</v>
      </c>
      <c r="O126" s="280"/>
      <c r="P126" s="280"/>
      <c r="Q126" s="280"/>
      <c r="R126" s="280"/>
      <c r="S126" s="281"/>
      <c r="T126" s="284">
        <f>SUM(F126:S126)</f>
        <v>0</v>
      </c>
      <c r="U126" s="277"/>
      <c r="V126" s="277"/>
      <c r="W126" s="282"/>
      <c r="X126" s="282"/>
      <c r="Y126" s="282"/>
      <c r="Z126" s="282"/>
      <c r="AA126" s="282"/>
      <c r="AB126" s="282"/>
      <c r="AC126" s="282"/>
      <c r="AD126" s="282"/>
      <c r="AE126" s="282"/>
      <c r="AF126" s="282"/>
      <c r="AG126" s="282"/>
      <c r="AH126" s="282"/>
      <c r="AI126" s="786"/>
      <c r="AJ126" s="786"/>
      <c r="AK126" s="282"/>
      <c r="AL126" s="282"/>
      <c r="AM126" s="282"/>
      <c r="AN126" s="282"/>
      <c r="AO126" s="282"/>
      <c r="AP126" s="282"/>
      <c r="AQ126" s="283"/>
      <c r="AR126" s="277">
        <f>T126-SUM(W126:AQ126)</f>
        <v>0</v>
      </c>
    </row>
    <row r="127" spans="3:44" x14ac:dyDescent="0.3">
      <c r="C127" s="885"/>
      <c r="D127" s="280"/>
      <c r="E127" s="280"/>
      <c r="F127" s="280"/>
      <c r="G127" s="280"/>
      <c r="H127" s="1201"/>
      <c r="I127" s="280"/>
      <c r="J127" s="280"/>
      <c r="K127" s="280"/>
      <c r="L127" s="280"/>
      <c r="M127" s="280"/>
      <c r="N127" s="280"/>
      <c r="O127" s="280"/>
      <c r="P127" s="280"/>
      <c r="Q127" s="280"/>
      <c r="R127" s="280"/>
      <c r="S127" s="281"/>
      <c r="T127" s="276"/>
      <c r="U127" s="277"/>
      <c r="V127" s="277"/>
      <c r="W127" s="282"/>
      <c r="X127" s="282"/>
      <c r="Y127" s="282"/>
      <c r="Z127" s="282"/>
      <c r="AA127" s="282"/>
      <c r="AB127" s="282"/>
      <c r="AC127" s="282"/>
      <c r="AD127" s="282"/>
      <c r="AE127" s="282"/>
      <c r="AF127" s="282"/>
      <c r="AG127" s="282"/>
      <c r="AH127" s="282"/>
      <c r="AI127" s="786"/>
      <c r="AJ127" s="786"/>
      <c r="AK127" s="282"/>
      <c r="AL127" s="282"/>
      <c r="AM127" s="282"/>
      <c r="AN127" s="282"/>
      <c r="AO127" s="282"/>
      <c r="AP127" s="282"/>
      <c r="AQ127" s="283"/>
    </row>
    <row r="128" spans="3:44" x14ac:dyDescent="0.3">
      <c r="C128" s="1180" t="s">
        <v>366</v>
      </c>
      <c r="D128" s="271"/>
      <c r="E128" s="271"/>
      <c r="F128" s="271"/>
      <c r="G128" s="271"/>
      <c r="H128" s="271"/>
      <c r="I128" s="271"/>
      <c r="J128" s="271"/>
      <c r="K128" s="271"/>
      <c r="L128" s="271"/>
      <c r="M128" s="271"/>
      <c r="N128" s="271"/>
      <c r="O128" s="271"/>
      <c r="P128" s="271"/>
      <c r="Q128" s="271"/>
      <c r="R128" s="271"/>
      <c r="S128" s="271"/>
      <c r="T128" s="271"/>
      <c r="U128" s="271"/>
      <c r="V128" s="271"/>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3"/>
    </row>
    <row r="129" spans="3:44" x14ac:dyDescent="0.3">
      <c r="C129" s="1182" t="s">
        <v>213</v>
      </c>
      <c r="D129" s="274"/>
      <c r="E129" s="274"/>
      <c r="F129" s="274"/>
      <c r="G129" s="274"/>
      <c r="H129" s="1200"/>
      <c r="I129" s="274"/>
      <c r="J129" s="274"/>
      <c r="K129" s="274"/>
      <c r="L129" s="274"/>
      <c r="M129" s="274"/>
      <c r="N129" s="274"/>
      <c r="O129" s="274"/>
      <c r="P129" s="274"/>
      <c r="Q129" s="274"/>
      <c r="R129" s="274"/>
      <c r="S129" s="275"/>
      <c r="T129" s="276"/>
      <c r="U129" s="277"/>
      <c r="V129" s="277"/>
      <c r="W129" s="278"/>
      <c r="X129" s="278"/>
      <c r="Y129" s="278"/>
      <c r="Z129" s="278"/>
      <c r="AA129" s="278"/>
      <c r="AB129" s="278"/>
      <c r="AC129" s="278"/>
      <c r="AD129" s="278"/>
      <c r="AE129" s="278"/>
      <c r="AF129" s="278"/>
      <c r="AG129" s="278"/>
      <c r="AH129" s="278"/>
      <c r="AI129" s="785"/>
      <c r="AJ129" s="785"/>
      <c r="AK129" s="278"/>
      <c r="AL129" s="278"/>
      <c r="AM129" s="278"/>
      <c r="AN129" s="278"/>
      <c r="AO129" s="278"/>
      <c r="AP129" s="278"/>
      <c r="AQ129" s="279"/>
    </row>
    <row r="130" spans="3:44" x14ac:dyDescent="0.3">
      <c r="C130" s="885" t="s">
        <v>231</v>
      </c>
      <c r="D130" s="280">
        <f>IFERROR('Sch Parent Inputs'!C151,0)</f>
        <v>0</v>
      </c>
      <c r="E130" s="280">
        <f>IFERROR('Sch Parent Inputs'!E151,0)</f>
        <v>0</v>
      </c>
      <c r="F130" s="280">
        <f>D130-E130</f>
        <v>0</v>
      </c>
      <c r="G130" s="280"/>
      <c r="H130" s="1201"/>
      <c r="I130" s="280"/>
      <c r="J130" s="280"/>
      <c r="K130" s="280"/>
      <c r="L130" s="280"/>
      <c r="M130" s="280"/>
      <c r="N130" s="280"/>
      <c r="O130" s="280"/>
      <c r="P130" s="280"/>
      <c r="Q130" s="280"/>
      <c r="R130" s="280"/>
      <c r="S130" s="281"/>
      <c r="T130" s="276">
        <f>SUM(F130:S130)</f>
        <v>0</v>
      </c>
      <c r="U130" s="277"/>
      <c r="V130" s="277"/>
      <c r="W130" s="282"/>
      <c r="X130" s="282"/>
      <c r="Y130" s="282"/>
      <c r="Z130" s="282"/>
      <c r="AA130" s="282"/>
      <c r="AB130" s="282"/>
      <c r="AC130" s="282"/>
      <c r="AD130" s="282"/>
      <c r="AE130" s="282"/>
      <c r="AF130" s="282"/>
      <c r="AG130" s="282"/>
      <c r="AH130" s="282"/>
      <c r="AI130" s="786"/>
      <c r="AJ130" s="786">
        <f>+T130</f>
        <v>0</v>
      </c>
      <c r="AK130" s="282"/>
      <c r="AL130" s="282"/>
      <c r="AM130" s="282"/>
      <c r="AN130" s="282"/>
      <c r="AO130" s="282"/>
      <c r="AP130" s="282"/>
      <c r="AQ130" s="283"/>
      <c r="AR130" s="277">
        <f>T130-SUM(W130:AQ130)</f>
        <v>0</v>
      </c>
    </row>
    <row r="131" spans="3:44" x14ac:dyDescent="0.3">
      <c r="C131" s="885"/>
      <c r="D131" s="280"/>
      <c r="E131" s="280"/>
      <c r="F131" s="280"/>
      <c r="G131" s="280"/>
      <c r="H131" s="1201"/>
      <c r="I131" s="280"/>
      <c r="J131" s="280"/>
      <c r="K131" s="280"/>
      <c r="L131" s="280"/>
      <c r="M131" s="280"/>
      <c r="N131" s="280"/>
      <c r="O131" s="280"/>
      <c r="P131" s="280"/>
      <c r="Q131" s="280"/>
      <c r="R131" s="280"/>
      <c r="S131" s="281"/>
      <c r="T131" s="276"/>
      <c r="U131" s="277"/>
      <c r="V131" s="277"/>
      <c r="W131" s="282"/>
      <c r="X131" s="282"/>
      <c r="Y131" s="282"/>
      <c r="Z131" s="282"/>
      <c r="AA131" s="282"/>
      <c r="AB131" s="282"/>
      <c r="AC131" s="282"/>
      <c r="AD131" s="282"/>
      <c r="AE131" s="282"/>
      <c r="AF131" s="282"/>
      <c r="AG131" s="282"/>
      <c r="AH131" s="282"/>
      <c r="AI131" s="786"/>
      <c r="AJ131" s="786"/>
      <c r="AK131" s="282"/>
      <c r="AL131" s="282"/>
      <c r="AM131" s="282"/>
      <c r="AN131" s="282"/>
      <c r="AO131" s="282"/>
      <c r="AP131" s="282"/>
      <c r="AQ131" s="283"/>
    </row>
    <row r="132" spans="3:44" x14ac:dyDescent="0.3">
      <c r="C132" s="1180" t="s">
        <v>367</v>
      </c>
      <c r="D132" s="271"/>
      <c r="E132" s="271"/>
      <c r="F132" s="271"/>
      <c r="G132" s="271"/>
      <c r="H132" s="271"/>
      <c r="I132" s="271"/>
      <c r="J132" s="271"/>
      <c r="K132" s="271"/>
      <c r="L132" s="271"/>
      <c r="M132" s="271"/>
      <c r="N132" s="271"/>
      <c r="O132" s="271"/>
      <c r="P132" s="271"/>
      <c r="Q132" s="271"/>
      <c r="R132" s="271"/>
      <c r="S132" s="271"/>
      <c r="T132" s="271"/>
      <c r="U132" s="271"/>
      <c r="V132" s="271"/>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3"/>
    </row>
    <row r="133" spans="3:44" x14ac:dyDescent="0.3">
      <c r="C133" s="1182" t="s">
        <v>213</v>
      </c>
      <c r="D133" s="274"/>
      <c r="E133" s="274"/>
      <c r="F133" s="274"/>
      <c r="G133" s="274"/>
      <c r="H133" s="1200"/>
      <c r="I133" s="274"/>
      <c r="J133" s="274"/>
      <c r="K133" s="274"/>
      <c r="L133" s="274"/>
      <c r="M133" s="274"/>
      <c r="N133" s="274"/>
      <c r="O133" s="274"/>
      <c r="P133" s="274"/>
      <c r="Q133" s="274"/>
      <c r="R133" s="274"/>
      <c r="S133" s="275"/>
      <c r="T133" s="276"/>
      <c r="U133" s="277"/>
      <c r="V133" s="277"/>
      <c r="W133" s="278"/>
      <c r="X133" s="278"/>
      <c r="Y133" s="278"/>
      <c r="Z133" s="278"/>
      <c r="AA133" s="278"/>
      <c r="AB133" s="278"/>
      <c r="AC133" s="278"/>
      <c r="AD133" s="278"/>
      <c r="AE133" s="278"/>
      <c r="AF133" s="278"/>
      <c r="AG133" s="278"/>
      <c r="AH133" s="278"/>
      <c r="AI133" s="785"/>
      <c r="AJ133" s="785"/>
      <c r="AK133" s="278"/>
      <c r="AL133" s="278"/>
      <c r="AM133" s="278"/>
      <c r="AN133" s="278"/>
      <c r="AO133" s="278"/>
      <c r="AP133" s="278"/>
      <c r="AQ133" s="279"/>
    </row>
    <row r="134" spans="3:44" x14ac:dyDescent="0.3">
      <c r="C134" s="885" t="s">
        <v>233</v>
      </c>
      <c r="D134" s="280">
        <f>IFERROR('Sch Parent Inputs'!C156,0)</f>
        <v>0</v>
      </c>
      <c r="E134" s="280">
        <f>IFERROR('Sch Parent Inputs'!E156,0)</f>
        <v>0</v>
      </c>
      <c r="F134" s="280">
        <f t="shared" ref="F134:F144" si="30">D134-E134</f>
        <v>0</v>
      </c>
      <c r="G134" s="280"/>
      <c r="H134" s="1201"/>
      <c r="I134" s="280"/>
      <c r="J134" s="280"/>
      <c r="K134" s="280"/>
      <c r="L134" s="280"/>
      <c r="M134" s="280"/>
      <c r="N134" s="280"/>
      <c r="O134" s="280"/>
      <c r="P134" s="280"/>
      <c r="Q134" s="280"/>
      <c r="R134" s="280"/>
      <c r="S134" s="441"/>
      <c r="T134" s="276">
        <f t="shared" ref="T134:T144" si="31">SUM(F134:S134)</f>
        <v>0</v>
      </c>
      <c r="U134" s="277"/>
      <c r="V134" s="277"/>
      <c r="W134" s="282"/>
      <c r="X134" s="282"/>
      <c r="Y134" s="282"/>
      <c r="Z134" s="282"/>
      <c r="AA134" s="282"/>
      <c r="AB134" s="282"/>
      <c r="AC134" s="282"/>
      <c r="AD134" s="282"/>
      <c r="AE134" s="282"/>
      <c r="AF134" s="282"/>
      <c r="AG134" s="282"/>
      <c r="AH134" s="282">
        <f>+T134</f>
        <v>0</v>
      </c>
      <c r="AI134" s="786"/>
      <c r="AJ134" s="786"/>
      <c r="AK134" s="282"/>
      <c r="AL134" s="282"/>
      <c r="AM134" s="282"/>
      <c r="AN134" s="282"/>
      <c r="AO134" s="282"/>
      <c r="AP134" s="282"/>
      <c r="AQ134" s="283"/>
      <c r="AR134" s="277">
        <f t="shared" ref="AR134:AR144" si="32">T134-SUM(W134:AQ134)</f>
        <v>0</v>
      </c>
    </row>
    <row r="135" spans="3:44" x14ac:dyDescent="0.3">
      <c r="C135" s="885" t="s">
        <v>207</v>
      </c>
      <c r="D135" s="280">
        <f>IFERROR('Sch Parent Inputs'!C157,0)</f>
        <v>0</v>
      </c>
      <c r="E135" s="280">
        <f>IFERROR('Sch Parent Inputs'!E157,0)</f>
        <v>0</v>
      </c>
      <c r="F135" s="280">
        <f t="shared" si="30"/>
        <v>0</v>
      </c>
      <c r="G135" s="280"/>
      <c r="H135" s="1201"/>
      <c r="I135" s="280"/>
      <c r="J135" s="280"/>
      <c r="K135" s="280"/>
      <c r="L135" s="280"/>
      <c r="M135" s="280"/>
      <c r="N135" s="280"/>
      <c r="O135" s="280"/>
      <c r="P135" s="280"/>
      <c r="Q135" s="280"/>
      <c r="R135" s="280"/>
      <c r="S135" s="441"/>
      <c r="T135" s="276">
        <f t="shared" si="31"/>
        <v>0</v>
      </c>
      <c r="U135" s="277"/>
      <c r="V135" s="277"/>
      <c r="W135" s="282"/>
      <c r="X135" s="282"/>
      <c r="Y135" s="282"/>
      <c r="Z135" s="282"/>
      <c r="AA135" s="282"/>
      <c r="AB135" s="282"/>
      <c r="AC135" s="282"/>
      <c r="AD135" s="282"/>
      <c r="AE135" s="282"/>
      <c r="AF135" s="282"/>
      <c r="AG135" s="282"/>
      <c r="AH135" s="282">
        <f>+T135</f>
        <v>0</v>
      </c>
      <c r="AI135" s="786"/>
      <c r="AJ135" s="786"/>
      <c r="AK135" s="282"/>
      <c r="AL135" s="282"/>
      <c r="AM135" s="282"/>
      <c r="AN135" s="282"/>
      <c r="AO135" s="282"/>
      <c r="AP135" s="282"/>
      <c r="AQ135" s="283"/>
      <c r="AR135" s="277">
        <f t="shared" si="32"/>
        <v>0</v>
      </c>
    </row>
    <row r="136" spans="3:44" x14ac:dyDescent="0.3">
      <c r="C136" s="885" t="s">
        <v>234</v>
      </c>
      <c r="D136" s="280">
        <f>IFERROR('Sch Parent Inputs'!C158,0)</f>
        <v>0</v>
      </c>
      <c r="E136" s="280">
        <f>IFERROR('Sch Parent Inputs'!E158,0)</f>
        <v>0</v>
      </c>
      <c r="F136" s="280">
        <f t="shared" si="30"/>
        <v>0</v>
      </c>
      <c r="G136" s="280"/>
      <c r="H136" s="1201"/>
      <c r="I136" s="280"/>
      <c r="J136" s="280"/>
      <c r="K136" s="280"/>
      <c r="L136" s="280"/>
      <c r="M136" s="280"/>
      <c r="N136" s="280"/>
      <c r="O136" s="280"/>
      <c r="P136" s="280"/>
      <c r="Q136" s="280"/>
      <c r="R136" s="280"/>
      <c r="S136" s="441"/>
      <c r="T136" s="276">
        <f t="shared" si="31"/>
        <v>0</v>
      </c>
      <c r="U136" s="277"/>
      <c r="V136" s="277"/>
      <c r="W136" s="282"/>
      <c r="X136" s="282"/>
      <c r="Y136" s="282"/>
      <c r="Z136" s="282"/>
      <c r="AA136" s="282"/>
      <c r="AB136" s="282"/>
      <c r="AC136" s="282"/>
      <c r="AD136" s="282"/>
      <c r="AE136" s="282"/>
      <c r="AF136" s="282"/>
      <c r="AG136" s="282"/>
      <c r="AH136" s="282">
        <f>+T136</f>
        <v>0</v>
      </c>
      <c r="AI136" s="786"/>
      <c r="AJ136" s="786"/>
      <c r="AK136" s="282"/>
      <c r="AL136" s="282"/>
      <c r="AM136" s="282"/>
      <c r="AN136" s="282"/>
      <c r="AO136" s="282"/>
      <c r="AP136" s="282"/>
      <c r="AQ136" s="283"/>
      <c r="AR136" s="277">
        <f t="shared" si="32"/>
        <v>0</v>
      </c>
    </row>
    <row r="137" spans="3:44" x14ac:dyDescent="0.3">
      <c r="C137" s="885" t="s">
        <v>209</v>
      </c>
      <c r="D137" s="280">
        <f>IFERROR('Sch Parent Inputs'!C159,0)</f>
        <v>0</v>
      </c>
      <c r="E137" s="280">
        <f>IFERROR('Sch Parent Inputs'!E159,0)</f>
        <v>0</v>
      </c>
      <c r="F137" s="280">
        <f t="shared" ref="F137" si="33">D137-E137</f>
        <v>0</v>
      </c>
      <c r="G137" s="280"/>
      <c r="H137" s="1201"/>
      <c r="I137" s="280"/>
      <c r="J137" s="280"/>
      <c r="K137" s="280"/>
      <c r="L137" s="280"/>
      <c r="M137" s="280"/>
      <c r="N137" s="280"/>
      <c r="O137" s="280"/>
      <c r="P137" s="280"/>
      <c r="Q137" s="280"/>
      <c r="R137" s="280"/>
      <c r="S137" s="441"/>
      <c r="T137" s="276">
        <f t="shared" si="31"/>
        <v>0</v>
      </c>
      <c r="U137" s="277"/>
      <c r="V137" s="277"/>
      <c r="W137" s="282"/>
      <c r="X137" s="282"/>
      <c r="Y137" s="282"/>
      <c r="Z137" s="282"/>
      <c r="AA137" s="282"/>
      <c r="AB137" s="282"/>
      <c r="AC137" s="282"/>
      <c r="AD137" s="282"/>
      <c r="AE137" s="282"/>
      <c r="AF137" s="282"/>
      <c r="AG137" s="282"/>
      <c r="AH137" s="282"/>
      <c r="AI137" s="786"/>
      <c r="AJ137" s="786"/>
      <c r="AK137" s="282"/>
      <c r="AL137" s="282"/>
      <c r="AM137" s="282"/>
      <c r="AN137" s="282"/>
      <c r="AO137" s="282"/>
      <c r="AP137" s="282"/>
      <c r="AQ137" s="283"/>
      <c r="AR137" s="277">
        <f t="shared" si="32"/>
        <v>0</v>
      </c>
    </row>
    <row r="138" spans="3:44" x14ac:dyDescent="0.3">
      <c r="C138" s="885" t="s">
        <v>1067</v>
      </c>
      <c r="D138" s="280">
        <f>IFERROR('Sch Parent Inputs'!C160,0)</f>
        <v>0</v>
      </c>
      <c r="E138" s="280">
        <f>IFERROR('Sch Parent Inputs'!E160,0)</f>
        <v>0</v>
      </c>
      <c r="F138" s="280">
        <f t="shared" si="30"/>
        <v>0</v>
      </c>
      <c r="G138" s="280"/>
      <c r="H138" s="1201"/>
      <c r="I138" s="280"/>
      <c r="J138" s="280"/>
      <c r="K138" s="280"/>
      <c r="L138" s="280"/>
      <c r="M138" s="280"/>
      <c r="N138" s="280"/>
      <c r="O138" s="280"/>
      <c r="P138" s="280"/>
      <c r="Q138" s="280"/>
      <c r="R138" s="280"/>
      <c r="S138" s="441"/>
      <c r="T138" s="276">
        <f t="shared" si="31"/>
        <v>0</v>
      </c>
      <c r="U138" s="277"/>
      <c r="V138" s="277"/>
      <c r="W138" s="282"/>
      <c r="X138" s="282"/>
      <c r="Y138" s="282"/>
      <c r="Z138" s="282"/>
      <c r="AA138" s="282"/>
      <c r="AB138" s="282"/>
      <c r="AC138" s="282"/>
      <c r="AD138" s="282"/>
      <c r="AE138" s="282"/>
      <c r="AF138" s="282"/>
      <c r="AG138" s="282"/>
      <c r="AH138" s="282">
        <f t="shared" ref="AH138:AH144" si="34">+T138</f>
        <v>0</v>
      </c>
      <c r="AI138" s="786"/>
      <c r="AJ138" s="786"/>
      <c r="AK138" s="282"/>
      <c r="AL138" s="282"/>
      <c r="AM138" s="282"/>
      <c r="AN138" s="282"/>
      <c r="AO138" s="282"/>
      <c r="AP138" s="282"/>
      <c r="AQ138" s="283"/>
      <c r="AR138" s="277">
        <f t="shared" si="32"/>
        <v>0</v>
      </c>
    </row>
    <row r="139" spans="3:44" x14ac:dyDescent="0.3">
      <c r="C139" s="885" t="s">
        <v>180</v>
      </c>
      <c r="D139" s="280">
        <f>IFERROR('Sch Parent Inputs'!C161,0)</f>
        <v>0</v>
      </c>
      <c r="E139" s="280">
        <f>IFERROR('Sch Parent Inputs'!E161,0)</f>
        <v>0</v>
      </c>
      <c r="F139" s="280">
        <f t="shared" si="30"/>
        <v>0</v>
      </c>
      <c r="G139" s="280"/>
      <c r="H139" s="1201"/>
      <c r="I139" s="280"/>
      <c r="J139" s="280"/>
      <c r="K139" s="280"/>
      <c r="L139" s="280"/>
      <c r="M139" s="280"/>
      <c r="N139" s="280"/>
      <c r="O139" s="280"/>
      <c r="P139" s="280"/>
      <c r="Q139" s="280"/>
      <c r="R139" s="280"/>
      <c r="S139" s="441"/>
      <c r="T139" s="276">
        <f t="shared" si="31"/>
        <v>0</v>
      </c>
      <c r="U139" s="277"/>
      <c r="V139" s="277"/>
      <c r="W139" s="282"/>
      <c r="X139" s="282"/>
      <c r="Y139" s="282"/>
      <c r="Z139" s="282"/>
      <c r="AA139" s="282"/>
      <c r="AB139" s="282"/>
      <c r="AC139" s="282"/>
      <c r="AD139" s="282"/>
      <c r="AE139" s="282"/>
      <c r="AF139" s="282"/>
      <c r="AG139" s="282"/>
      <c r="AH139" s="282">
        <f t="shared" si="34"/>
        <v>0</v>
      </c>
      <c r="AI139" s="786"/>
      <c r="AJ139" s="786"/>
      <c r="AK139" s="282"/>
      <c r="AL139" s="282"/>
      <c r="AM139" s="282"/>
      <c r="AN139" s="282"/>
      <c r="AO139" s="282"/>
      <c r="AP139" s="282"/>
      <c r="AQ139" s="283"/>
      <c r="AR139" s="277">
        <f t="shared" si="32"/>
        <v>0</v>
      </c>
    </row>
    <row r="140" spans="3:44" x14ac:dyDescent="0.3">
      <c r="C140" s="885" t="s">
        <v>211</v>
      </c>
      <c r="D140" s="280">
        <f>IFERROR('Sch Parent Inputs'!C162,0)</f>
        <v>0</v>
      </c>
      <c r="E140" s="280">
        <f>IFERROR('Sch Parent Inputs'!E162,0)</f>
        <v>0</v>
      </c>
      <c r="F140" s="280">
        <f t="shared" si="30"/>
        <v>0</v>
      </c>
      <c r="G140" s="280"/>
      <c r="H140" s="1201"/>
      <c r="I140" s="280"/>
      <c r="J140" s="280"/>
      <c r="K140" s="280"/>
      <c r="L140" s="280"/>
      <c r="M140" s="280"/>
      <c r="N140" s="280"/>
      <c r="O140" s="280"/>
      <c r="P140" s="280"/>
      <c r="Q140" s="280"/>
      <c r="R140" s="280"/>
      <c r="S140" s="441"/>
      <c r="T140" s="276">
        <f t="shared" si="31"/>
        <v>0</v>
      </c>
      <c r="U140" s="277"/>
      <c r="V140" s="277"/>
      <c r="W140" s="282"/>
      <c r="X140" s="282"/>
      <c r="Y140" s="282"/>
      <c r="Z140" s="282"/>
      <c r="AA140" s="282"/>
      <c r="AB140" s="282"/>
      <c r="AC140" s="282"/>
      <c r="AD140" s="282"/>
      <c r="AE140" s="282"/>
      <c r="AF140" s="282"/>
      <c r="AG140" s="282"/>
      <c r="AH140" s="282">
        <f t="shared" si="34"/>
        <v>0</v>
      </c>
      <c r="AI140" s="786"/>
      <c r="AJ140" s="786"/>
      <c r="AK140" s="282"/>
      <c r="AL140" s="282"/>
      <c r="AM140" s="282"/>
      <c r="AN140" s="282"/>
      <c r="AO140" s="282"/>
      <c r="AP140" s="282"/>
      <c r="AQ140" s="283"/>
      <c r="AR140" s="277">
        <f t="shared" si="32"/>
        <v>0</v>
      </c>
    </row>
    <row r="141" spans="3:44" x14ac:dyDescent="0.3">
      <c r="C141" s="885" t="s">
        <v>1068</v>
      </c>
      <c r="D141" s="280">
        <f>IFERROR('Sch Parent Inputs'!C163,0)</f>
        <v>0</v>
      </c>
      <c r="E141" s="280">
        <f>IFERROR('Sch Parent Inputs'!E163,0)</f>
        <v>0</v>
      </c>
      <c r="F141" s="280">
        <f t="shared" si="30"/>
        <v>0</v>
      </c>
      <c r="G141" s="280"/>
      <c r="H141" s="1201"/>
      <c r="I141" s="280"/>
      <c r="J141" s="280"/>
      <c r="K141" s="280"/>
      <c r="L141" s="280"/>
      <c r="M141" s="280"/>
      <c r="N141" s="280"/>
      <c r="O141" s="280"/>
      <c r="P141" s="280"/>
      <c r="Q141" s="280"/>
      <c r="R141" s="280"/>
      <c r="S141" s="441"/>
      <c r="T141" s="276">
        <f t="shared" si="31"/>
        <v>0</v>
      </c>
      <c r="U141" s="277"/>
      <c r="V141" s="277"/>
      <c r="W141" s="282"/>
      <c r="X141" s="282"/>
      <c r="Y141" s="282"/>
      <c r="Z141" s="282"/>
      <c r="AA141" s="282"/>
      <c r="AB141" s="282"/>
      <c r="AC141" s="282"/>
      <c r="AD141" s="282"/>
      <c r="AE141" s="282"/>
      <c r="AF141" s="282"/>
      <c r="AG141" s="282"/>
      <c r="AH141" s="282">
        <f t="shared" si="34"/>
        <v>0</v>
      </c>
      <c r="AI141" s="786"/>
      <c r="AJ141" s="786"/>
      <c r="AK141" s="282"/>
      <c r="AL141" s="282"/>
      <c r="AM141" s="282"/>
      <c r="AN141" s="282"/>
      <c r="AO141" s="282"/>
      <c r="AP141" s="282"/>
      <c r="AQ141" s="283"/>
      <c r="AR141" s="277">
        <f t="shared" si="32"/>
        <v>0</v>
      </c>
    </row>
    <row r="142" spans="3:44" x14ac:dyDescent="0.3">
      <c r="C142" s="885" t="s">
        <v>142</v>
      </c>
      <c r="D142" s="280">
        <f>IFERROR('Sch Parent Inputs'!C164,0)</f>
        <v>0</v>
      </c>
      <c r="E142" s="280">
        <f>IFERROR('Sch Parent Inputs'!E164,0)</f>
        <v>0</v>
      </c>
      <c r="F142" s="280">
        <f t="shared" si="30"/>
        <v>0</v>
      </c>
      <c r="G142" s="280"/>
      <c r="H142" s="1201"/>
      <c r="I142" s="280"/>
      <c r="J142" s="280"/>
      <c r="K142" s="280"/>
      <c r="L142" s="280"/>
      <c r="M142" s="280"/>
      <c r="N142" s="280"/>
      <c r="O142" s="280"/>
      <c r="P142" s="280"/>
      <c r="Q142" s="280"/>
      <c r="R142" s="280"/>
      <c r="S142" s="441"/>
      <c r="T142" s="276">
        <f t="shared" si="31"/>
        <v>0</v>
      </c>
      <c r="U142" s="277"/>
      <c r="V142" s="277"/>
      <c r="W142" s="282"/>
      <c r="X142" s="282"/>
      <c r="Y142" s="282"/>
      <c r="Z142" s="282"/>
      <c r="AA142" s="282"/>
      <c r="AB142" s="282"/>
      <c r="AC142" s="282"/>
      <c r="AD142" s="282"/>
      <c r="AE142" s="282"/>
      <c r="AF142" s="282"/>
      <c r="AG142" s="282"/>
      <c r="AH142" s="282">
        <f t="shared" si="34"/>
        <v>0</v>
      </c>
      <c r="AI142" s="786"/>
      <c r="AJ142" s="786"/>
      <c r="AK142" s="282"/>
      <c r="AL142" s="282"/>
      <c r="AM142" s="282"/>
      <c r="AN142" s="282"/>
      <c r="AO142" s="282"/>
      <c r="AP142" s="282"/>
      <c r="AQ142" s="283"/>
      <c r="AR142" s="277">
        <f t="shared" si="32"/>
        <v>0</v>
      </c>
    </row>
    <row r="143" spans="3:44" x14ac:dyDescent="0.3">
      <c r="C143" s="885" t="s">
        <v>1069</v>
      </c>
      <c r="D143" s="280">
        <f>IFERROR('Sch Parent Inputs'!C165,0)</f>
        <v>0</v>
      </c>
      <c r="E143" s="280">
        <f>IFERROR('Sch Parent Inputs'!E165,0)</f>
        <v>0</v>
      </c>
      <c r="F143" s="280">
        <f t="shared" si="30"/>
        <v>0</v>
      </c>
      <c r="G143" s="280"/>
      <c r="H143" s="1201"/>
      <c r="I143" s="280"/>
      <c r="J143" s="280"/>
      <c r="K143" s="280"/>
      <c r="L143" s="280"/>
      <c r="M143" s="280"/>
      <c r="N143" s="280"/>
      <c r="O143" s="280"/>
      <c r="P143" s="280"/>
      <c r="Q143" s="280">
        <f>-F143</f>
        <v>0</v>
      </c>
      <c r="R143" s="280"/>
      <c r="S143" s="441"/>
      <c r="T143" s="276">
        <f t="shared" si="31"/>
        <v>0</v>
      </c>
      <c r="U143" s="277"/>
      <c r="V143" s="277"/>
      <c r="W143" s="282"/>
      <c r="X143" s="282"/>
      <c r="Y143" s="282"/>
      <c r="Z143" s="282"/>
      <c r="AA143" s="282"/>
      <c r="AB143" s="282"/>
      <c r="AC143" s="282"/>
      <c r="AD143" s="282"/>
      <c r="AE143" s="282"/>
      <c r="AF143" s="282"/>
      <c r="AG143" s="282"/>
      <c r="AH143" s="282">
        <f t="shared" si="34"/>
        <v>0</v>
      </c>
      <c r="AI143" s="786"/>
      <c r="AJ143" s="786"/>
      <c r="AK143" s="282"/>
      <c r="AL143" s="282"/>
      <c r="AM143" s="282"/>
      <c r="AN143" s="282"/>
      <c r="AO143" s="282"/>
      <c r="AP143" s="282"/>
      <c r="AQ143" s="283"/>
      <c r="AR143" s="277">
        <f t="shared" si="32"/>
        <v>0</v>
      </c>
    </row>
    <row r="144" spans="3:44" x14ac:dyDescent="0.3">
      <c r="C144" s="885" t="s">
        <v>1070</v>
      </c>
      <c r="D144" s="280">
        <f>IFERROR('Sch Parent Inputs'!C166,0)</f>
        <v>0</v>
      </c>
      <c r="E144" s="280">
        <f>IFERROR('Sch Parent Inputs'!E166,0)</f>
        <v>0</v>
      </c>
      <c r="F144" s="280">
        <f t="shared" si="30"/>
        <v>0</v>
      </c>
      <c r="G144" s="280"/>
      <c r="H144" s="1201"/>
      <c r="I144" s="280"/>
      <c r="J144" s="280"/>
      <c r="K144" s="280"/>
      <c r="L144" s="280"/>
      <c r="M144" s="280"/>
      <c r="N144" s="280"/>
      <c r="O144" s="280"/>
      <c r="P144" s="280"/>
      <c r="Q144" s="280"/>
      <c r="R144" s="280"/>
      <c r="S144" s="441"/>
      <c r="T144" s="276">
        <f t="shared" si="31"/>
        <v>0</v>
      </c>
      <c r="U144" s="277"/>
      <c r="V144" s="277"/>
      <c r="W144" s="282"/>
      <c r="X144" s="282"/>
      <c r="Y144" s="282"/>
      <c r="Z144" s="282"/>
      <c r="AA144" s="282"/>
      <c r="AB144" s="282"/>
      <c r="AC144" s="282"/>
      <c r="AD144" s="282"/>
      <c r="AE144" s="282"/>
      <c r="AF144" s="282"/>
      <c r="AG144" s="282"/>
      <c r="AH144" s="282">
        <f t="shared" si="34"/>
        <v>0</v>
      </c>
      <c r="AI144" s="786"/>
      <c r="AJ144" s="786"/>
      <c r="AK144" s="282"/>
      <c r="AL144" s="282"/>
      <c r="AM144" s="282"/>
      <c r="AN144" s="282"/>
      <c r="AO144" s="282"/>
      <c r="AP144" s="282"/>
      <c r="AQ144" s="283"/>
      <c r="AR144" s="277">
        <f t="shared" si="32"/>
        <v>0</v>
      </c>
    </row>
    <row r="145" spans="3:44" x14ac:dyDescent="0.3">
      <c r="C145" s="885" t="s">
        <v>236</v>
      </c>
      <c r="D145" s="280">
        <f>IFERROR('Sch Parent Inputs'!C167,0)</f>
        <v>0</v>
      </c>
      <c r="E145" s="280">
        <f>IFERROR('Sch Parent Inputs'!E167,0)</f>
        <v>0</v>
      </c>
      <c r="F145" s="280">
        <f t="shared" ref="F145" si="35">D145-E145</f>
        <v>0</v>
      </c>
      <c r="G145" s="280"/>
      <c r="H145" s="1201"/>
      <c r="I145" s="280"/>
      <c r="J145" s="280"/>
      <c r="K145" s="280"/>
      <c r="L145" s="280"/>
      <c r="M145" s="280"/>
      <c r="N145" s="280"/>
      <c r="O145" s="280"/>
      <c r="P145" s="280"/>
      <c r="Q145" s="280"/>
      <c r="R145" s="280"/>
      <c r="S145" s="441"/>
      <c r="T145" s="276">
        <f t="shared" ref="T145" si="36">SUM(F145:S145)</f>
        <v>0</v>
      </c>
      <c r="U145" s="277"/>
      <c r="V145" s="277"/>
      <c r="W145" s="282"/>
      <c r="X145" s="282"/>
      <c r="Y145" s="282"/>
      <c r="Z145" s="282"/>
      <c r="AA145" s="282"/>
      <c r="AB145" s="282"/>
      <c r="AC145" s="282"/>
      <c r="AD145" s="282"/>
      <c r="AE145" s="282"/>
      <c r="AF145" s="282"/>
      <c r="AG145" s="282"/>
      <c r="AH145" s="282">
        <f t="shared" ref="AH145" si="37">+T145</f>
        <v>0</v>
      </c>
      <c r="AI145" s="786"/>
      <c r="AJ145" s="786"/>
      <c r="AK145" s="282"/>
      <c r="AL145" s="282"/>
      <c r="AM145" s="282"/>
      <c r="AN145" s="282"/>
      <c r="AO145" s="282"/>
      <c r="AP145" s="282"/>
      <c r="AQ145" s="283"/>
      <c r="AR145" s="277">
        <f t="shared" ref="AR145" si="38">T145-SUM(W145:AQ145)</f>
        <v>0</v>
      </c>
    </row>
    <row r="146" spans="3:44" x14ac:dyDescent="0.3">
      <c r="C146" s="885"/>
      <c r="D146" s="280"/>
      <c r="E146" s="280"/>
      <c r="F146" s="280"/>
      <c r="G146" s="280"/>
      <c r="H146" s="1201"/>
      <c r="I146" s="280"/>
      <c r="J146" s="280"/>
      <c r="K146" s="280"/>
      <c r="L146" s="280"/>
      <c r="M146" s="280"/>
      <c r="N146" s="280"/>
      <c r="O146" s="280"/>
      <c r="P146" s="280"/>
      <c r="Q146" s="280"/>
      <c r="R146" s="280"/>
      <c r="S146" s="281"/>
      <c r="T146" s="276"/>
      <c r="U146" s="277"/>
      <c r="V146" s="277"/>
      <c r="W146" s="282"/>
      <c r="X146" s="282"/>
      <c r="Y146" s="282"/>
      <c r="Z146" s="282"/>
      <c r="AA146" s="282"/>
      <c r="AB146" s="282"/>
      <c r="AC146" s="282"/>
      <c r="AD146" s="282"/>
      <c r="AE146" s="282"/>
      <c r="AF146" s="282"/>
      <c r="AG146" s="282"/>
      <c r="AH146" s="282"/>
      <c r="AI146" s="786"/>
      <c r="AJ146" s="786"/>
      <c r="AK146" s="282"/>
      <c r="AL146" s="282"/>
      <c r="AM146" s="282"/>
      <c r="AN146" s="282"/>
      <c r="AO146" s="282"/>
      <c r="AP146" s="282"/>
      <c r="AQ146" s="283"/>
    </row>
    <row r="147" spans="3:44" x14ac:dyDescent="0.3">
      <c r="C147" s="1180" t="s">
        <v>368</v>
      </c>
      <c r="D147" s="271"/>
      <c r="E147" s="271"/>
      <c r="F147" s="271"/>
      <c r="G147" s="271"/>
      <c r="H147" s="271"/>
      <c r="I147" s="271"/>
      <c r="J147" s="271"/>
      <c r="K147" s="271"/>
      <c r="L147" s="271"/>
      <c r="M147" s="271"/>
      <c r="N147" s="271"/>
      <c r="O147" s="271"/>
      <c r="P147" s="271"/>
      <c r="Q147" s="271"/>
      <c r="R147" s="271"/>
      <c r="S147" s="271"/>
      <c r="T147" s="271"/>
      <c r="U147" s="271"/>
      <c r="V147" s="271"/>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3"/>
    </row>
    <row r="148" spans="3:44" x14ac:dyDescent="0.3">
      <c r="C148" s="1182" t="s">
        <v>213</v>
      </c>
      <c r="D148" s="274"/>
      <c r="E148" s="274"/>
      <c r="F148" s="274"/>
      <c r="G148" s="274"/>
      <c r="H148" s="1200"/>
      <c r="I148" s="274"/>
      <c r="J148" s="274"/>
      <c r="K148" s="274"/>
      <c r="L148" s="274"/>
      <c r="M148" s="274"/>
      <c r="N148" s="274"/>
      <c r="O148" s="274"/>
      <c r="P148" s="274"/>
      <c r="Q148" s="274"/>
      <c r="R148" s="274"/>
      <c r="S148" s="275"/>
      <c r="T148" s="276"/>
      <c r="U148" s="277"/>
      <c r="V148" s="277"/>
      <c r="W148" s="278"/>
      <c r="X148" s="278"/>
      <c r="Y148" s="278"/>
      <c r="Z148" s="278"/>
      <c r="AA148" s="278"/>
      <c r="AB148" s="278"/>
      <c r="AC148" s="278"/>
      <c r="AD148" s="278"/>
      <c r="AE148" s="278"/>
      <c r="AF148" s="278"/>
      <c r="AG148" s="278"/>
      <c r="AH148" s="278"/>
      <c r="AI148" s="785"/>
      <c r="AJ148" s="785"/>
      <c r="AK148" s="278"/>
      <c r="AL148" s="278"/>
      <c r="AM148" s="278"/>
      <c r="AN148" s="278"/>
      <c r="AO148" s="278"/>
      <c r="AP148" s="278"/>
      <c r="AQ148" s="279"/>
    </row>
    <row r="149" spans="3:44" x14ac:dyDescent="0.3">
      <c r="C149" s="885" t="s">
        <v>233</v>
      </c>
      <c r="D149" s="280">
        <f>IFERROR('Sch Parent Inputs'!C171,0)</f>
        <v>0</v>
      </c>
      <c r="E149" s="280">
        <f>IFERROR('Sch Parent Inputs'!E171,0)</f>
        <v>0</v>
      </c>
      <c r="F149" s="280">
        <f t="shared" ref="F149" si="39">D149-E149</f>
        <v>0</v>
      </c>
      <c r="G149" s="274"/>
      <c r="H149" s="1200"/>
      <c r="I149" s="274"/>
      <c r="J149" s="274"/>
      <c r="K149" s="274"/>
      <c r="L149" s="274"/>
      <c r="M149" s="274"/>
      <c r="N149" s="274"/>
      <c r="O149" s="274"/>
      <c r="P149" s="274"/>
      <c r="Q149" s="274"/>
      <c r="R149" s="274"/>
      <c r="S149" s="275"/>
      <c r="T149" s="284">
        <f t="shared" ref="T149:T159" si="40">SUM(F149:S149)</f>
        <v>0</v>
      </c>
      <c r="U149" s="277"/>
      <c r="V149" s="277"/>
      <c r="W149" s="278"/>
      <c r="X149" s="278"/>
      <c r="Y149" s="278"/>
      <c r="Z149" s="278"/>
      <c r="AA149" s="278"/>
      <c r="AB149" s="278"/>
      <c r="AC149" s="278"/>
      <c r="AD149" s="278"/>
      <c r="AE149" s="278"/>
      <c r="AF149" s="278"/>
      <c r="AG149" s="278"/>
      <c r="AH149" s="282">
        <f>+T149</f>
        <v>0</v>
      </c>
      <c r="AI149" s="785"/>
      <c r="AJ149" s="785"/>
      <c r="AK149" s="278"/>
      <c r="AL149" s="278"/>
      <c r="AM149" s="278"/>
      <c r="AN149" s="278"/>
      <c r="AO149" s="278"/>
      <c r="AP149" s="278"/>
      <c r="AQ149" s="279"/>
      <c r="AR149" s="277">
        <f t="shared" ref="AR149:AR159" si="41">T149-SUM(W149:AQ149)</f>
        <v>0</v>
      </c>
    </row>
    <row r="150" spans="3:44" x14ac:dyDescent="0.3">
      <c r="C150" s="885" t="s">
        <v>207</v>
      </c>
      <c r="D150" s="280">
        <f>IFERROR('Sch Parent Inputs'!C172,0)</f>
        <v>0</v>
      </c>
      <c r="E150" s="280">
        <f>IFERROR('Sch Parent Inputs'!E172,0)</f>
        <v>0</v>
      </c>
      <c r="F150" s="280">
        <f t="shared" ref="F150:F159" si="42">D150-E150</f>
        <v>0</v>
      </c>
      <c r="G150" s="280">
        <f>-G90</f>
        <v>0</v>
      </c>
      <c r="H150" s="1201"/>
      <c r="I150" s="280"/>
      <c r="J150" s="280"/>
      <c r="K150" s="280"/>
      <c r="L150" s="280"/>
      <c r="M150" s="280"/>
      <c r="N150" s="280"/>
      <c r="O150" s="280"/>
      <c r="P150" s="280"/>
      <c r="Q150" s="280"/>
      <c r="R150" s="280"/>
      <c r="S150" s="441"/>
      <c r="T150" s="284">
        <f t="shared" si="40"/>
        <v>0</v>
      </c>
      <c r="U150" s="277"/>
      <c r="V150" s="277"/>
      <c r="W150" s="282"/>
      <c r="X150" s="282"/>
      <c r="Y150" s="282"/>
      <c r="Z150" s="282"/>
      <c r="AA150" s="282"/>
      <c r="AB150" s="282"/>
      <c r="AC150" s="282"/>
      <c r="AD150" s="282"/>
      <c r="AE150" s="282"/>
      <c r="AF150" s="282"/>
      <c r="AG150" s="282"/>
      <c r="AH150" s="282">
        <f>+T150</f>
        <v>0</v>
      </c>
      <c r="AI150" s="786"/>
      <c r="AJ150" s="786"/>
      <c r="AK150" s="282"/>
      <c r="AL150" s="282"/>
      <c r="AM150" s="282"/>
      <c r="AN150" s="282"/>
      <c r="AO150" s="282"/>
      <c r="AP150" s="282"/>
      <c r="AQ150" s="283"/>
      <c r="AR150" s="277">
        <f t="shared" si="41"/>
        <v>0</v>
      </c>
    </row>
    <row r="151" spans="3:44" x14ac:dyDescent="0.3">
      <c r="C151" s="885" t="s">
        <v>234</v>
      </c>
      <c r="D151" s="280">
        <f>IFERROR('Sch Parent Inputs'!C173,0)</f>
        <v>0</v>
      </c>
      <c r="E151" s="280">
        <f>IFERROR('Sch Parent Inputs'!E173,0)</f>
        <v>0</v>
      </c>
      <c r="F151" s="280">
        <f t="shared" si="42"/>
        <v>0</v>
      </c>
      <c r="G151" s="280">
        <f>-G91</f>
        <v>0</v>
      </c>
      <c r="H151" s="1201"/>
      <c r="I151" s="280"/>
      <c r="J151" s="280"/>
      <c r="K151" s="280"/>
      <c r="L151" s="280"/>
      <c r="M151" s="280"/>
      <c r="N151" s="280"/>
      <c r="O151" s="280"/>
      <c r="P151" s="280"/>
      <c r="Q151" s="280"/>
      <c r="R151" s="280"/>
      <c r="S151" s="441"/>
      <c r="T151" s="284">
        <f t="shared" si="40"/>
        <v>0</v>
      </c>
      <c r="U151" s="277"/>
      <c r="V151" s="277"/>
      <c r="W151" s="282"/>
      <c r="X151" s="282"/>
      <c r="Y151" s="282"/>
      <c r="Z151" s="282"/>
      <c r="AA151" s="282"/>
      <c r="AB151" s="282"/>
      <c r="AC151" s="282"/>
      <c r="AD151" s="282"/>
      <c r="AE151" s="282"/>
      <c r="AF151" s="282"/>
      <c r="AG151" s="282"/>
      <c r="AH151" s="282">
        <f>+T151</f>
        <v>0</v>
      </c>
      <c r="AI151" s="786"/>
      <c r="AJ151" s="786"/>
      <c r="AK151" s="282"/>
      <c r="AL151" s="282"/>
      <c r="AM151" s="282"/>
      <c r="AN151" s="282"/>
      <c r="AO151" s="282"/>
      <c r="AP151" s="282"/>
      <c r="AQ151" s="283"/>
      <c r="AR151" s="277">
        <f t="shared" si="41"/>
        <v>0</v>
      </c>
    </row>
    <row r="152" spans="3:44" x14ac:dyDescent="0.3">
      <c r="C152" s="885" t="s">
        <v>209</v>
      </c>
      <c r="D152" s="280">
        <f>IFERROR('Sch Parent Inputs'!C174,0)</f>
        <v>0</v>
      </c>
      <c r="E152" s="280">
        <f>IFERROR('Sch Parent Inputs'!E174,0)</f>
        <v>0</v>
      </c>
      <c r="F152" s="280">
        <f t="shared" ref="F152" si="43">D152-E152</f>
        <v>0</v>
      </c>
      <c r="G152" s="280">
        <v>0</v>
      </c>
      <c r="H152" s="1201"/>
      <c r="I152" s="280"/>
      <c r="J152" s="280"/>
      <c r="K152" s="280"/>
      <c r="L152" s="280"/>
      <c r="M152" s="280"/>
      <c r="N152" s="280"/>
      <c r="O152" s="280"/>
      <c r="P152" s="280"/>
      <c r="Q152" s="280"/>
      <c r="R152" s="280"/>
      <c r="S152" s="441"/>
      <c r="T152" s="284">
        <f t="shared" si="40"/>
        <v>0</v>
      </c>
      <c r="U152" s="277"/>
      <c r="V152" s="277"/>
      <c r="W152" s="282"/>
      <c r="X152" s="282"/>
      <c r="Y152" s="282"/>
      <c r="Z152" s="282"/>
      <c r="AA152" s="282"/>
      <c r="AB152" s="282"/>
      <c r="AC152" s="282"/>
      <c r="AD152" s="282"/>
      <c r="AE152" s="282"/>
      <c r="AF152" s="282"/>
      <c r="AG152" s="282"/>
      <c r="AH152" s="282"/>
      <c r="AI152" s="786"/>
      <c r="AJ152" s="786"/>
      <c r="AK152" s="282"/>
      <c r="AL152" s="282"/>
      <c r="AM152" s="282"/>
      <c r="AN152" s="282"/>
      <c r="AO152" s="282"/>
      <c r="AP152" s="282"/>
      <c r="AQ152" s="283"/>
      <c r="AR152" s="277">
        <f t="shared" si="41"/>
        <v>0</v>
      </c>
    </row>
    <row r="153" spans="3:44" x14ac:dyDescent="0.3">
      <c r="C153" s="885" t="s">
        <v>1067</v>
      </c>
      <c r="D153" s="280">
        <f>IFERROR('Sch Parent Inputs'!C175,0)</f>
        <v>0</v>
      </c>
      <c r="E153" s="280">
        <f>IFERROR('Sch Parent Inputs'!E175,0)</f>
        <v>0</v>
      </c>
      <c r="F153" s="280">
        <f t="shared" si="42"/>
        <v>0</v>
      </c>
      <c r="G153" s="280">
        <v>0</v>
      </c>
      <c r="H153" s="1201"/>
      <c r="I153" s="280"/>
      <c r="J153" s="280"/>
      <c r="K153" s="280"/>
      <c r="L153" s="280"/>
      <c r="M153" s="280"/>
      <c r="N153" s="280"/>
      <c r="O153" s="280"/>
      <c r="P153" s="280"/>
      <c r="Q153" s="280"/>
      <c r="R153" s="280"/>
      <c r="S153" s="441"/>
      <c r="T153" s="284">
        <f t="shared" si="40"/>
        <v>0</v>
      </c>
      <c r="U153" s="277"/>
      <c r="V153" s="277"/>
      <c r="W153" s="282"/>
      <c r="X153" s="282"/>
      <c r="Y153" s="282"/>
      <c r="Z153" s="282"/>
      <c r="AA153" s="282"/>
      <c r="AB153" s="282"/>
      <c r="AC153" s="282"/>
      <c r="AD153" s="282"/>
      <c r="AE153" s="282"/>
      <c r="AF153" s="282"/>
      <c r="AG153" s="282"/>
      <c r="AH153" s="282">
        <f t="shared" ref="AH153:AH159" si="44">+T153</f>
        <v>0</v>
      </c>
      <c r="AI153" s="786"/>
      <c r="AJ153" s="786"/>
      <c r="AK153" s="282"/>
      <c r="AL153" s="282"/>
      <c r="AM153" s="282"/>
      <c r="AN153" s="282"/>
      <c r="AO153" s="282"/>
      <c r="AP153" s="282"/>
      <c r="AQ153" s="283"/>
      <c r="AR153" s="277">
        <f t="shared" si="41"/>
        <v>0</v>
      </c>
    </row>
    <row r="154" spans="3:44" x14ac:dyDescent="0.3">
      <c r="C154" s="885" t="s">
        <v>180</v>
      </c>
      <c r="D154" s="280">
        <f>IFERROR('Sch Parent Inputs'!C176,0)</f>
        <v>0</v>
      </c>
      <c r="E154" s="280">
        <f>IFERROR('Sch Parent Inputs'!E176,0)</f>
        <v>0</v>
      </c>
      <c r="F154" s="280">
        <f t="shared" si="42"/>
        <v>0</v>
      </c>
      <c r="G154" s="280">
        <f t="shared" ref="G154:G159" si="45">-G94</f>
        <v>0</v>
      </c>
      <c r="H154" s="1201"/>
      <c r="I154" s="280"/>
      <c r="J154" s="280"/>
      <c r="K154" s="280"/>
      <c r="L154" s="280"/>
      <c r="M154" s="280"/>
      <c r="N154" s="280"/>
      <c r="O154" s="280"/>
      <c r="P154" s="280"/>
      <c r="Q154" s="280"/>
      <c r="R154" s="280"/>
      <c r="S154" s="441"/>
      <c r="T154" s="284">
        <f t="shared" si="40"/>
        <v>0</v>
      </c>
      <c r="U154" s="277"/>
      <c r="V154" s="277"/>
      <c r="W154" s="282"/>
      <c r="X154" s="282"/>
      <c r="Y154" s="282"/>
      <c r="Z154" s="282"/>
      <c r="AA154" s="282"/>
      <c r="AB154" s="282"/>
      <c r="AC154" s="282"/>
      <c r="AD154" s="282"/>
      <c r="AE154" s="282"/>
      <c r="AF154" s="282"/>
      <c r="AG154" s="282"/>
      <c r="AH154" s="282">
        <f t="shared" si="44"/>
        <v>0</v>
      </c>
      <c r="AI154" s="786"/>
      <c r="AJ154" s="786"/>
      <c r="AK154" s="282"/>
      <c r="AL154" s="282"/>
      <c r="AM154" s="282"/>
      <c r="AN154" s="282"/>
      <c r="AO154" s="282"/>
      <c r="AP154" s="282"/>
      <c r="AQ154" s="283"/>
      <c r="AR154" s="277">
        <f t="shared" si="41"/>
        <v>0</v>
      </c>
    </row>
    <row r="155" spans="3:44" x14ac:dyDescent="0.3">
      <c r="C155" s="885" t="s">
        <v>211</v>
      </c>
      <c r="D155" s="280">
        <f>IFERROR('Sch Parent Inputs'!C177,0)</f>
        <v>0</v>
      </c>
      <c r="E155" s="280">
        <f>IFERROR('Sch Parent Inputs'!E177,0)</f>
        <v>0</v>
      </c>
      <c r="F155" s="280">
        <f t="shared" ref="F155" si="46">D155-E155</f>
        <v>0</v>
      </c>
      <c r="G155" s="280">
        <f t="shared" si="45"/>
        <v>0</v>
      </c>
      <c r="H155" s="1201"/>
      <c r="I155" s="280"/>
      <c r="J155" s="280"/>
      <c r="K155" s="280"/>
      <c r="L155" s="280"/>
      <c r="M155" s="280"/>
      <c r="N155" s="280"/>
      <c r="O155" s="280"/>
      <c r="P155" s="280"/>
      <c r="Q155" s="280"/>
      <c r="R155" s="280"/>
      <c r="S155" s="441"/>
      <c r="T155" s="284">
        <f t="shared" si="40"/>
        <v>0</v>
      </c>
      <c r="U155" s="277"/>
      <c r="V155" s="277"/>
      <c r="W155" s="282"/>
      <c r="X155" s="282"/>
      <c r="Y155" s="282"/>
      <c r="Z155" s="282"/>
      <c r="AA155" s="282"/>
      <c r="AB155" s="282"/>
      <c r="AC155" s="282"/>
      <c r="AD155" s="282"/>
      <c r="AE155" s="282"/>
      <c r="AF155" s="282"/>
      <c r="AG155" s="282"/>
      <c r="AH155" s="282">
        <f t="shared" si="44"/>
        <v>0</v>
      </c>
      <c r="AI155" s="786"/>
      <c r="AJ155" s="786"/>
      <c r="AK155" s="282"/>
      <c r="AL155" s="282"/>
      <c r="AM155" s="282"/>
      <c r="AN155" s="282"/>
      <c r="AO155" s="282"/>
      <c r="AP155" s="282"/>
      <c r="AQ155" s="283"/>
      <c r="AR155" s="277">
        <f t="shared" si="41"/>
        <v>0</v>
      </c>
    </row>
    <row r="156" spans="3:44" x14ac:dyDescent="0.3">
      <c r="C156" s="885" t="s">
        <v>1068</v>
      </c>
      <c r="D156" s="280">
        <f>IFERROR('Sch Parent Inputs'!C178,0)</f>
        <v>0</v>
      </c>
      <c r="E156" s="280">
        <f>IFERROR('Sch Parent Inputs'!E178,0)</f>
        <v>0</v>
      </c>
      <c r="F156" s="280">
        <f t="shared" si="42"/>
        <v>0</v>
      </c>
      <c r="G156" s="280">
        <f t="shared" si="45"/>
        <v>0</v>
      </c>
      <c r="H156" s="1201"/>
      <c r="I156" s="280"/>
      <c r="J156" s="280"/>
      <c r="K156" s="280"/>
      <c r="L156" s="280"/>
      <c r="M156" s="280"/>
      <c r="N156" s="280"/>
      <c r="O156" s="280"/>
      <c r="P156" s="280"/>
      <c r="Q156" s="280"/>
      <c r="R156" s="280"/>
      <c r="S156" s="441"/>
      <c r="T156" s="284">
        <f t="shared" si="40"/>
        <v>0</v>
      </c>
      <c r="U156" s="277"/>
      <c r="V156" s="277"/>
      <c r="W156" s="282"/>
      <c r="X156" s="282"/>
      <c r="Y156" s="282"/>
      <c r="Z156" s="282"/>
      <c r="AA156" s="282"/>
      <c r="AB156" s="282"/>
      <c r="AC156" s="282"/>
      <c r="AD156" s="282"/>
      <c r="AE156" s="282"/>
      <c r="AF156" s="282"/>
      <c r="AG156" s="282"/>
      <c r="AH156" s="282">
        <f t="shared" si="44"/>
        <v>0</v>
      </c>
      <c r="AI156" s="786"/>
      <c r="AJ156" s="786"/>
      <c r="AK156" s="282"/>
      <c r="AL156" s="282"/>
      <c r="AM156" s="282"/>
      <c r="AN156" s="282"/>
      <c r="AO156" s="282"/>
      <c r="AP156" s="282"/>
      <c r="AQ156" s="283"/>
      <c r="AR156" s="277">
        <f t="shared" si="41"/>
        <v>0</v>
      </c>
    </row>
    <row r="157" spans="3:44" x14ac:dyDescent="0.3">
      <c r="C157" s="885" t="s">
        <v>142</v>
      </c>
      <c r="D157" s="280">
        <f>IFERROR('Sch Parent Inputs'!C179,0)</f>
        <v>0</v>
      </c>
      <c r="E157" s="280">
        <f>IFERROR('Sch Parent Inputs'!E179,0)</f>
        <v>0</v>
      </c>
      <c r="F157" s="280">
        <f t="shared" si="42"/>
        <v>0</v>
      </c>
      <c r="G157" s="280">
        <f t="shared" si="45"/>
        <v>0</v>
      </c>
      <c r="H157" s="1201"/>
      <c r="I157" s="280"/>
      <c r="J157" s="280"/>
      <c r="K157" s="280"/>
      <c r="L157" s="280"/>
      <c r="M157" s="280"/>
      <c r="N157" s="280"/>
      <c r="O157" s="280"/>
      <c r="P157" s="280"/>
      <c r="Q157" s="280"/>
      <c r="R157" s="280"/>
      <c r="S157" s="441"/>
      <c r="T157" s="284">
        <f t="shared" si="40"/>
        <v>0</v>
      </c>
      <c r="U157" s="277"/>
      <c r="V157" s="277"/>
      <c r="W157" s="282"/>
      <c r="X157" s="282"/>
      <c r="Y157" s="282"/>
      <c r="Z157" s="282"/>
      <c r="AA157" s="282"/>
      <c r="AB157" s="282"/>
      <c r="AC157" s="282"/>
      <c r="AD157" s="282"/>
      <c r="AE157" s="282"/>
      <c r="AF157" s="282"/>
      <c r="AG157" s="282"/>
      <c r="AH157" s="282">
        <f t="shared" si="44"/>
        <v>0</v>
      </c>
      <c r="AI157" s="786"/>
      <c r="AJ157" s="786"/>
      <c r="AK157" s="282"/>
      <c r="AL157" s="282"/>
      <c r="AM157" s="282"/>
      <c r="AN157" s="282"/>
      <c r="AO157" s="282"/>
      <c r="AP157" s="282"/>
      <c r="AQ157" s="283"/>
      <c r="AR157" s="277">
        <f t="shared" si="41"/>
        <v>0</v>
      </c>
    </row>
    <row r="158" spans="3:44" x14ac:dyDescent="0.3">
      <c r="C158" s="885" t="s">
        <v>1069</v>
      </c>
      <c r="D158" s="280">
        <f>IFERROR('Sch Parent Inputs'!C180,0)</f>
        <v>0</v>
      </c>
      <c r="E158" s="280">
        <f>IFERROR('Sch Parent Inputs'!E180,0)</f>
        <v>0</v>
      </c>
      <c r="F158" s="280">
        <f t="shared" si="42"/>
        <v>0</v>
      </c>
      <c r="G158" s="280">
        <f t="shared" si="45"/>
        <v>0</v>
      </c>
      <c r="H158" s="1201"/>
      <c r="I158" s="280"/>
      <c r="J158" s="280"/>
      <c r="K158" s="280"/>
      <c r="L158" s="280"/>
      <c r="M158" s="280"/>
      <c r="N158" s="280"/>
      <c r="O158" s="280"/>
      <c r="P158" s="280"/>
      <c r="Q158" s="280"/>
      <c r="R158" s="280"/>
      <c r="S158" s="441"/>
      <c r="T158" s="284">
        <f t="shared" si="40"/>
        <v>0</v>
      </c>
      <c r="U158" s="277"/>
      <c r="V158" s="277"/>
      <c r="W158" s="282"/>
      <c r="X158" s="282"/>
      <c r="Y158" s="282"/>
      <c r="Z158" s="282"/>
      <c r="AA158" s="282"/>
      <c r="AB158" s="282"/>
      <c r="AC158" s="282"/>
      <c r="AD158" s="282"/>
      <c r="AE158" s="282"/>
      <c r="AF158" s="282"/>
      <c r="AG158" s="282"/>
      <c r="AH158" s="282">
        <f t="shared" si="44"/>
        <v>0</v>
      </c>
      <c r="AI158" s="786"/>
      <c r="AJ158" s="786"/>
      <c r="AK158" s="282"/>
      <c r="AL158" s="282"/>
      <c r="AM158" s="282"/>
      <c r="AN158" s="282"/>
      <c r="AO158" s="282"/>
      <c r="AP158" s="282"/>
      <c r="AQ158" s="283"/>
      <c r="AR158" s="277">
        <f t="shared" si="41"/>
        <v>0</v>
      </c>
    </row>
    <row r="159" spans="3:44" x14ac:dyDescent="0.3">
      <c r="C159" s="885" t="s">
        <v>1070</v>
      </c>
      <c r="D159" s="280">
        <f>IFERROR('Sch Parent Inputs'!C181,0)</f>
        <v>0</v>
      </c>
      <c r="E159" s="280">
        <f>IFERROR('Sch Parent Inputs'!E181,0)</f>
        <v>0</v>
      </c>
      <c r="F159" s="280">
        <f t="shared" si="42"/>
        <v>0</v>
      </c>
      <c r="G159" s="280">
        <f t="shared" si="45"/>
        <v>0</v>
      </c>
      <c r="H159" s="1201"/>
      <c r="I159" s="280"/>
      <c r="J159" s="280"/>
      <c r="K159" s="280"/>
      <c r="L159" s="280"/>
      <c r="M159" s="280"/>
      <c r="N159" s="280"/>
      <c r="O159" s="280"/>
      <c r="P159" s="280"/>
      <c r="Q159" s="280"/>
      <c r="R159" s="280"/>
      <c r="S159" s="441"/>
      <c r="T159" s="284">
        <f t="shared" si="40"/>
        <v>0</v>
      </c>
      <c r="U159" s="277"/>
      <c r="V159" s="277"/>
      <c r="W159" s="282"/>
      <c r="X159" s="282"/>
      <c r="Y159" s="282"/>
      <c r="Z159" s="282"/>
      <c r="AA159" s="282"/>
      <c r="AB159" s="282"/>
      <c r="AC159" s="282"/>
      <c r="AD159" s="282"/>
      <c r="AE159" s="282"/>
      <c r="AF159" s="282"/>
      <c r="AG159" s="282"/>
      <c r="AH159" s="282">
        <f t="shared" si="44"/>
        <v>0</v>
      </c>
      <c r="AI159" s="786"/>
      <c r="AJ159" s="786"/>
      <c r="AK159" s="282"/>
      <c r="AL159" s="282"/>
      <c r="AM159" s="282"/>
      <c r="AN159" s="282"/>
      <c r="AO159" s="282"/>
      <c r="AP159" s="282"/>
      <c r="AQ159" s="283"/>
      <c r="AR159" s="277">
        <f t="shared" si="41"/>
        <v>0</v>
      </c>
    </row>
    <row r="160" spans="3:44" x14ac:dyDescent="0.3">
      <c r="C160" s="885"/>
      <c r="D160" s="280"/>
      <c r="E160" s="280"/>
      <c r="F160" s="280"/>
      <c r="G160" s="280"/>
      <c r="H160" s="1201"/>
      <c r="I160" s="280"/>
      <c r="J160" s="280"/>
      <c r="K160" s="280"/>
      <c r="L160" s="280"/>
      <c r="M160" s="280"/>
      <c r="N160" s="280"/>
      <c r="O160" s="280"/>
      <c r="P160" s="280"/>
      <c r="Q160" s="280"/>
      <c r="R160" s="280"/>
      <c r="S160" s="281"/>
      <c r="T160" s="276"/>
      <c r="U160" s="277"/>
      <c r="V160" s="277"/>
      <c r="W160" s="282"/>
      <c r="X160" s="282"/>
      <c r="Y160" s="282"/>
      <c r="Z160" s="282"/>
      <c r="AA160" s="282"/>
      <c r="AB160" s="282"/>
      <c r="AC160" s="282"/>
      <c r="AD160" s="282"/>
      <c r="AE160" s="282"/>
      <c r="AF160" s="282"/>
      <c r="AG160" s="282"/>
      <c r="AH160" s="282"/>
      <c r="AI160" s="786"/>
      <c r="AJ160" s="786"/>
      <c r="AK160" s="282"/>
      <c r="AL160" s="282"/>
      <c r="AM160" s="282"/>
      <c r="AN160" s="282"/>
      <c r="AO160" s="282"/>
      <c r="AP160" s="282"/>
      <c r="AQ160" s="283"/>
    </row>
    <row r="161" spans="3:44" x14ac:dyDescent="0.3">
      <c r="C161" s="1180" t="s">
        <v>313</v>
      </c>
      <c r="D161" s="271"/>
      <c r="E161" s="271"/>
      <c r="F161" s="271"/>
      <c r="G161" s="271"/>
      <c r="H161" s="271"/>
      <c r="I161" s="271"/>
      <c r="J161" s="271"/>
      <c r="K161" s="271"/>
      <c r="L161" s="271"/>
      <c r="M161" s="271"/>
      <c r="N161" s="271"/>
      <c r="O161" s="271"/>
      <c r="P161" s="271"/>
      <c r="Q161" s="271"/>
      <c r="R161" s="271"/>
      <c r="S161" s="271"/>
      <c r="T161" s="271"/>
      <c r="U161" s="271"/>
      <c r="V161" s="271"/>
      <c r="W161" s="272"/>
      <c r="X161" s="272"/>
      <c r="Y161" s="272"/>
      <c r="Z161" s="272"/>
      <c r="AA161" s="272"/>
      <c r="AB161" s="272"/>
      <c r="AC161" s="272"/>
      <c r="AD161" s="272"/>
      <c r="AE161" s="272"/>
      <c r="AF161" s="272"/>
      <c r="AG161" s="272"/>
      <c r="AH161" s="272"/>
      <c r="AI161" s="272"/>
      <c r="AJ161" s="272"/>
      <c r="AK161" s="272"/>
      <c r="AL161" s="272"/>
      <c r="AM161" s="272"/>
      <c r="AN161" s="272"/>
      <c r="AO161" s="272"/>
      <c r="AP161" s="272"/>
      <c r="AQ161" s="273"/>
    </row>
    <row r="162" spans="3:44" x14ac:dyDescent="0.3">
      <c r="C162" s="1182" t="s">
        <v>213</v>
      </c>
      <c r="D162" s="274"/>
      <c r="E162" s="274"/>
      <c r="F162" s="274"/>
      <c r="G162" s="274"/>
      <c r="H162" s="1200"/>
      <c r="I162" s="274"/>
      <c r="J162" s="274"/>
      <c r="K162" s="274"/>
      <c r="L162" s="274"/>
      <c r="M162" s="274"/>
      <c r="N162" s="274"/>
      <c r="O162" s="274"/>
      <c r="P162" s="274"/>
      <c r="Q162" s="274"/>
      <c r="R162" s="274"/>
      <c r="S162" s="275"/>
      <c r="T162" s="276"/>
      <c r="U162" s="277"/>
      <c r="V162" s="277"/>
      <c r="W162" s="278"/>
      <c r="X162" s="278"/>
      <c r="Y162" s="278"/>
      <c r="Z162" s="278"/>
      <c r="AA162" s="278"/>
      <c r="AB162" s="278"/>
      <c r="AC162" s="278"/>
      <c r="AD162" s="278"/>
      <c r="AE162" s="278"/>
      <c r="AF162" s="278"/>
      <c r="AG162" s="278"/>
      <c r="AH162" s="278"/>
      <c r="AI162" s="785"/>
      <c r="AJ162" s="785"/>
      <c r="AK162" s="278"/>
      <c r="AL162" s="278"/>
      <c r="AM162" s="278"/>
      <c r="AN162" s="278"/>
      <c r="AO162" s="278"/>
      <c r="AP162" s="278"/>
      <c r="AQ162" s="279"/>
    </row>
    <row r="163" spans="3:44" x14ac:dyDescent="0.3">
      <c r="C163" s="885" t="s">
        <v>238</v>
      </c>
      <c r="D163" s="280">
        <f>IFERROR('Sch Parent Inputs'!C186,0)</f>
        <v>0</v>
      </c>
      <c r="E163" s="280">
        <f>IFERROR('Sch Parent Inputs'!E186,0)</f>
        <v>0</v>
      </c>
      <c r="F163" s="280">
        <f>D163-E163</f>
        <v>0</v>
      </c>
      <c r="G163" s="280"/>
      <c r="H163" s="1201"/>
      <c r="I163" s="280"/>
      <c r="J163" s="280"/>
      <c r="K163" s="280"/>
      <c r="L163" s="280"/>
      <c r="M163" s="280"/>
      <c r="N163" s="280"/>
      <c r="O163" s="280"/>
      <c r="P163" s="280"/>
      <c r="Q163" s="280"/>
      <c r="R163" s="280"/>
      <c r="S163" s="281"/>
      <c r="T163" s="276">
        <f>SUM(F163:S163)</f>
        <v>0</v>
      </c>
      <c r="U163" s="277"/>
      <c r="V163" s="277"/>
      <c r="W163" s="282"/>
      <c r="X163" s="282"/>
      <c r="Y163" s="282"/>
      <c r="Z163" s="282"/>
      <c r="AA163" s="282"/>
      <c r="AB163" s="282"/>
      <c r="AC163" s="282"/>
      <c r="AD163" s="282"/>
      <c r="AE163" s="282"/>
      <c r="AF163" s="282"/>
      <c r="AG163" s="282"/>
      <c r="AH163" s="282"/>
      <c r="AI163" s="786"/>
      <c r="AJ163" s="786">
        <f>+T163</f>
        <v>0</v>
      </c>
      <c r="AK163" s="282"/>
      <c r="AL163" s="282"/>
      <c r="AM163" s="282"/>
      <c r="AN163" s="282"/>
      <c r="AO163" s="282"/>
      <c r="AP163" s="282"/>
      <c r="AQ163" s="283"/>
      <c r="AR163" s="277">
        <f>T163-SUM(W163:AQ163)</f>
        <v>0</v>
      </c>
    </row>
    <row r="164" spans="3:44" x14ac:dyDescent="0.3">
      <c r="C164" s="885" t="s">
        <v>137</v>
      </c>
      <c r="D164" s="280">
        <f>IFERROR('Sch Parent Inputs'!C187,0)</f>
        <v>0</v>
      </c>
      <c r="E164" s="280">
        <f>IFERROR('Sch Parent Inputs'!E187,0)</f>
        <v>0</v>
      </c>
      <c r="F164" s="280">
        <f t="shared" ref="F164:F165" si="47">D164-E164</f>
        <v>0</v>
      </c>
      <c r="G164" s="280"/>
      <c r="H164" s="1201"/>
      <c r="I164" s="280"/>
      <c r="J164" s="280"/>
      <c r="K164" s="280"/>
      <c r="L164" s="280"/>
      <c r="M164" s="280"/>
      <c r="N164" s="280"/>
      <c r="O164" s="280"/>
      <c r="P164" s="280"/>
      <c r="Q164" s="280"/>
      <c r="R164" s="280"/>
      <c r="S164" s="281"/>
      <c r="T164" s="276">
        <f>SUM(F164:S164)</f>
        <v>0</v>
      </c>
      <c r="U164" s="277"/>
      <c r="V164" s="277"/>
      <c r="W164" s="282"/>
      <c r="X164" s="282"/>
      <c r="Y164" s="282"/>
      <c r="Z164" s="282"/>
      <c r="AA164" s="282"/>
      <c r="AB164" s="282"/>
      <c r="AC164" s="282"/>
      <c r="AD164" s="282"/>
      <c r="AE164" s="282"/>
      <c r="AF164" s="282"/>
      <c r="AG164" s="282"/>
      <c r="AH164" s="282"/>
      <c r="AI164" s="786"/>
      <c r="AJ164" s="786">
        <f>+T164</f>
        <v>0</v>
      </c>
      <c r="AK164" s="282"/>
      <c r="AL164" s="282"/>
      <c r="AM164" s="282"/>
      <c r="AN164" s="282"/>
      <c r="AO164" s="282"/>
      <c r="AP164" s="282"/>
      <c r="AQ164" s="283"/>
      <c r="AR164" s="277">
        <f>T164-SUM(W164:AQ164)</f>
        <v>0</v>
      </c>
    </row>
    <row r="165" spans="3:44" x14ac:dyDescent="0.3">
      <c r="C165" s="885" t="s">
        <v>239</v>
      </c>
      <c r="D165" s="280">
        <f>IFERROR('Sch Parent Inputs'!C188,0)</f>
        <v>0</v>
      </c>
      <c r="E165" s="280">
        <f>IFERROR('Sch Parent Inputs'!E188,0)</f>
        <v>0</v>
      </c>
      <c r="F165" s="280">
        <f t="shared" si="47"/>
        <v>0</v>
      </c>
      <c r="G165" s="280">
        <f>-F165</f>
        <v>0</v>
      </c>
      <c r="H165" s="1201"/>
      <c r="I165" s="280"/>
      <c r="J165" s="280"/>
      <c r="K165" s="280"/>
      <c r="L165" s="280"/>
      <c r="M165" s="280"/>
      <c r="N165" s="280"/>
      <c r="O165" s="280"/>
      <c r="P165" s="280"/>
      <c r="Q165" s="280"/>
      <c r="R165" s="280"/>
      <c r="S165" s="281"/>
      <c r="T165" s="276">
        <f>SUM(F165:S165)</f>
        <v>0</v>
      </c>
      <c r="U165" s="277"/>
      <c r="V165" s="277"/>
      <c r="W165" s="282"/>
      <c r="X165" s="282"/>
      <c r="Y165" s="282"/>
      <c r="Z165" s="282"/>
      <c r="AA165" s="282"/>
      <c r="AB165" s="282"/>
      <c r="AC165" s="282"/>
      <c r="AD165" s="282"/>
      <c r="AE165" s="282"/>
      <c r="AF165" s="282"/>
      <c r="AG165" s="282"/>
      <c r="AH165" s="282"/>
      <c r="AI165" s="786"/>
      <c r="AJ165" s="786">
        <f>+T165</f>
        <v>0</v>
      </c>
      <c r="AK165" s="282"/>
      <c r="AL165" s="282"/>
      <c r="AM165" s="282"/>
      <c r="AN165" s="282"/>
      <c r="AO165" s="282"/>
      <c r="AP165" s="282"/>
      <c r="AQ165" s="283"/>
      <c r="AR165" s="277">
        <f>T165-SUM(W165:AQ165)</f>
        <v>0</v>
      </c>
    </row>
    <row r="166" spans="3:44" x14ac:dyDescent="0.3">
      <c r="C166" s="1180" t="s">
        <v>240</v>
      </c>
      <c r="D166" s="271"/>
      <c r="E166" s="271"/>
      <c r="F166" s="271"/>
      <c r="G166" s="271"/>
      <c r="H166" s="271"/>
      <c r="I166" s="271"/>
      <c r="J166" s="271"/>
      <c r="K166" s="271"/>
      <c r="L166" s="271"/>
      <c r="M166" s="271"/>
      <c r="N166" s="271"/>
      <c r="O166" s="271"/>
      <c r="P166" s="271"/>
      <c r="Q166" s="271"/>
      <c r="R166" s="271"/>
      <c r="S166" s="271"/>
      <c r="T166" s="271"/>
      <c r="U166" s="271"/>
      <c r="V166" s="271"/>
      <c r="W166" s="272"/>
      <c r="X166" s="272"/>
      <c r="Y166" s="272"/>
      <c r="Z166" s="272"/>
      <c r="AA166" s="272"/>
      <c r="AB166" s="272"/>
      <c r="AC166" s="272"/>
      <c r="AD166" s="272"/>
      <c r="AE166" s="272"/>
      <c r="AF166" s="272"/>
      <c r="AG166" s="272"/>
      <c r="AH166" s="272"/>
      <c r="AI166" s="272"/>
      <c r="AJ166" s="272"/>
      <c r="AK166" s="272"/>
      <c r="AL166" s="272"/>
      <c r="AM166" s="272"/>
      <c r="AN166" s="272"/>
      <c r="AO166" s="272"/>
      <c r="AP166" s="272"/>
      <c r="AQ166" s="273"/>
    </row>
    <row r="167" spans="3:44" x14ac:dyDescent="0.3">
      <c r="C167" s="1182" t="s">
        <v>241</v>
      </c>
      <c r="D167" s="274"/>
      <c r="E167" s="274"/>
      <c r="F167" s="274"/>
      <c r="G167" s="274"/>
      <c r="H167" s="1200"/>
      <c r="I167" s="274"/>
      <c r="J167" s="274"/>
      <c r="K167" s="274"/>
      <c r="L167" s="274"/>
      <c r="M167" s="274"/>
      <c r="N167" s="274"/>
      <c r="O167" s="274"/>
      <c r="P167" s="274"/>
      <c r="Q167" s="274"/>
      <c r="R167" s="274"/>
      <c r="S167" s="275"/>
      <c r="T167" s="276"/>
      <c r="U167" s="277"/>
      <c r="V167" s="277"/>
      <c r="W167" s="278"/>
      <c r="X167" s="278"/>
      <c r="Y167" s="278"/>
      <c r="Z167" s="278"/>
      <c r="AA167" s="278"/>
      <c r="AB167" s="278"/>
      <c r="AC167" s="278"/>
      <c r="AD167" s="278"/>
      <c r="AE167" s="278"/>
      <c r="AF167" s="278"/>
      <c r="AG167" s="278"/>
      <c r="AH167" s="278"/>
      <c r="AI167" s="785"/>
      <c r="AJ167" s="785"/>
      <c r="AK167" s="278"/>
      <c r="AL167" s="278"/>
      <c r="AM167" s="278"/>
      <c r="AN167" s="278"/>
      <c r="AO167" s="278"/>
      <c r="AP167" s="278"/>
      <c r="AQ167" s="279"/>
    </row>
    <row r="168" spans="3:44" x14ac:dyDescent="0.3">
      <c r="C168" s="885" t="s">
        <v>1071</v>
      </c>
      <c r="D168" s="280">
        <f>IFERROR('Sch Parent Inputs'!C193,0)</f>
        <v>0</v>
      </c>
      <c r="E168" s="280">
        <f>IFERROR('Sch Parent Inputs'!E193,0)</f>
        <v>0</v>
      </c>
      <c r="F168" s="280">
        <f t="shared" ref="F168:F172" si="48">D168-E168</f>
        <v>0</v>
      </c>
      <c r="G168" s="280"/>
      <c r="H168" s="1201"/>
      <c r="I168" s="280"/>
      <c r="J168" s="280"/>
      <c r="K168" s="280"/>
      <c r="L168" s="280"/>
      <c r="M168" s="280"/>
      <c r="N168" s="280"/>
      <c r="O168" s="280"/>
      <c r="P168" s="280"/>
      <c r="Q168" s="280"/>
      <c r="R168" s="280"/>
      <c r="S168" s="281"/>
      <c r="T168" s="284">
        <f>SUM(F168:S168)</f>
        <v>0</v>
      </c>
      <c r="U168" s="277"/>
      <c r="V168" s="277"/>
      <c r="W168" s="282"/>
      <c r="X168" s="282"/>
      <c r="Y168" s="282"/>
      <c r="Z168" s="282"/>
      <c r="AA168" s="282"/>
      <c r="AB168" s="282"/>
      <c r="AC168" s="282">
        <f>T168</f>
        <v>0</v>
      </c>
      <c r="AD168" s="282"/>
      <c r="AE168" s="282"/>
      <c r="AF168" s="282"/>
      <c r="AG168" s="282"/>
      <c r="AH168" s="282"/>
      <c r="AI168" s="786"/>
      <c r="AJ168" s="786"/>
      <c r="AK168" s="282"/>
      <c r="AL168" s="282"/>
      <c r="AM168" s="282"/>
      <c r="AN168" s="282"/>
      <c r="AO168" s="282"/>
      <c r="AP168" s="282"/>
      <c r="AQ168" s="283"/>
      <c r="AR168" s="277">
        <f>T168-SUM(W168:AQ168)</f>
        <v>0</v>
      </c>
    </row>
    <row r="169" spans="3:44" x14ac:dyDescent="0.3">
      <c r="C169" s="885" t="s">
        <v>243</v>
      </c>
      <c r="D169" s="280">
        <f>IFERROR('Sch Parent Inputs'!C194,0)</f>
        <v>0</v>
      </c>
      <c r="E169" s="280">
        <f>IFERROR('Sch Parent Inputs'!E194,0)</f>
        <v>0</v>
      </c>
      <c r="F169" s="280">
        <f t="shared" si="48"/>
        <v>0</v>
      </c>
      <c r="G169" s="280"/>
      <c r="H169" s="1201"/>
      <c r="I169" s="280"/>
      <c r="J169" s="280"/>
      <c r="K169" s="280"/>
      <c r="L169" s="280"/>
      <c r="M169" s="280"/>
      <c r="N169" s="280"/>
      <c r="O169" s="280"/>
      <c r="P169" s="280"/>
      <c r="Q169" s="280"/>
      <c r="R169" s="280"/>
      <c r="S169" s="281"/>
      <c r="T169" s="284">
        <f>SUM(F169:S169)</f>
        <v>0</v>
      </c>
      <c r="U169" s="277"/>
      <c r="V169" s="277"/>
      <c r="W169" s="282"/>
      <c r="X169" s="282"/>
      <c r="Y169" s="282"/>
      <c r="Z169" s="282"/>
      <c r="AA169" s="282"/>
      <c r="AB169" s="282"/>
      <c r="AC169" s="282">
        <f>T169</f>
        <v>0</v>
      </c>
      <c r="AD169" s="282"/>
      <c r="AE169" s="282"/>
      <c r="AF169" s="282"/>
      <c r="AG169" s="282"/>
      <c r="AH169" s="282"/>
      <c r="AI169" s="786"/>
      <c r="AJ169" s="786"/>
      <c r="AK169" s="282"/>
      <c r="AL169" s="282"/>
      <c r="AM169" s="282"/>
      <c r="AN169" s="282"/>
      <c r="AO169" s="282"/>
      <c r="AP169" s="282"/>
      <c r="AQ169" s="283"/>
      <c r="AR169" s="277">
        <f>T169-SUM(W169:AQ169)</f>
        <v>0</v>
      </c>
    </row>
    <row r="170" spans="3:44" x14ac:dyDescent="0.3">
      <c r="C170" s="885" t="s">
        <v>1072</v>
      </c>
      <c r="D170" s="280">
        <f>IFERROR('Sch Parent Inputs'!C195,0)</f>
        <v>0</v>
      </c>
      <c r="E170" s="280">
        <f>IFERROR('Sch Parent Inputs'!E195,0)</f>
        <v>0</v>
      </c>
      <c r="F170" s="280">
        <f t="shared" si="48"/>
        <v>0</v>
      </c>
      <c r="G170" s="280"/>
      <c r="H170" s="1201"/>
      <c r="I170" s="280"/>
      <c r="J170" s="280"/>
      <c r="K170" s="280"/>
      <c r="L170" s="280">
        <f>-F170</f>
        <v>0</v>
      </c>
      <c r="M170" s="280"/>
      <c r="N170" s="280"/>
      <c r="O170" s="280"/>
      <c r="P170" s="280"/>
      <c r="Q170" s="280"/>
      <c r="R170" s="280"/>
      <c r="S170" s="281"/>
      <c r="T170" s="284">
        <f>SUM(F170:S170)</f>
        <v>0</v>
      </c>
      <c r="U170" s="277"/>
      <c r="V170" s="277"/>
      <c r="W170" s="282"/>
      <c r="X170" s="282"/>
      <c r="Y170" s="282"/>
      <c r="Z170" s="282"/>
      <c r="AA170" s="282"/>
      <c r="AB170" s="282"/>
      <c r="AC170" s="282"/>
      <c r="AD170" s="282"/>
      <c r="AE170" s="282"/>
      <c r="AF170" s="282"/>
      <c r="AG170" s="282"/>
      <c r="AH170" s="282"/>
      <c r="AI170" s="786"/>
      <c r="AJ170" s="786"/>
      <c r="AK170" s="282"/>
      <c r="AL170" s="282"/>
      <c r="AM170" s="282"/>
      <c r="AN170" s="282"/>
      <c r="AO170" s="282"/>
      <c r="AP170" s="282"/>
      <c r="AQ170" s="283"/>
      <c r="AR170" s="277">
        <f>T170-SUM(W170:AQ170)</f>
        <v>0</v>
      </c>
    </row>
    <row r="171" spans="3:44" x14ac:dyDescent="0.3">
      <c r="C171" s="885" t="s">
        <v>1073</v>
      </c>
      <c r="D171" s="280">
        <f>IFERROR('Sch Parent Inputs'!C196,0)</f>
        <v>0</v>
      </c>
      <c r="E171" s="280">
        <f>IFERROR('Sch Parent Inputs'!E196,0)</f>
        <v>0</v>
      </c>
      <c r="F171" s="280">
        <f t="shared" si="48"/>
        <v>0</v>
      </c>
      <c r="G171" s="280">
        <f>-G115</f>
        <v>0</v>
      </c>
      <c r="H171" s="1201"/>
      <c r="I171" s="280"/>
      <c r="J171" s="280"/>
      <c r="K171" s="280"/>
      <c r="L171" s="280"/>
      <c r="M171" s="280">
        <f>-(F171+G171)</f>
        <v>0</v>
      </c>
      <c r="N171" s="280"/>
      <c r="O171" s="280"/>
      <c r="P171" s="280"/>
      <c r="Q171" s="280"/>
      <c r="R171" s="280"/>
      <c r="S171" s="281"/>
      <c r="T171" s="284">
        <f>SUM(F171:S171)</f>
        <v>0</v>
      </c>
      <c r="U171" s="277"/>
      <c r="V171" s="277"/>
      <c r="W171" s="282"/>
      <c r="X171" s="282"/>
      <c r="Y171" s="282"/>
      <c r="Z171" s="282"/>
      <c r="AA171" s="282"/>
      <c r="AB171" s="282"/>
      <c r="AC171" s="282"/>
      <c r="AD171" s="282"/>
      <c r="AE171" s="282"/>
      <c r="AF171" s="282"/>
      <c r="AG171" s="282"/>
      <c r="AH171" s="282"/>
      <c r="AI171" s="786"/>
      <c r="AJ171" s="786"/>
      <c r="AK171" s="282"/>
      <c r="AL171" s="282"/>
      <c r="AM171" s="282"/>
      <c r="AN171" s="282"/>
      <c r="AO171" s="282"/>
      <c r="AP171" s="282"/>
      <c r="AQ171" s="283"/>
      <c r="AR171" s="277">
        <f>T171-SUM(W171:AQ171)</f>
        <v>0</v>
      </c>
    </row>
    <row r="172" spans="3:44" x14ac:dyDescent="0.3">
      <c r="C172" s="885" t="s">
        <v>1074</v>
      </c>
      <c r="D172" s="280">
        <f>IFERROR('Sch Parent Inputs'!C197,0)</f>
        <v>0</v>
      </c>
      <c r="E172" s="280">
        <f>IFERROR('Sch Parent Inputs'!E197,0)</f>
        <v>0</v>
      </c>
      <c r="F172" s="280">
        <f t="shared" si="48"/>
        <v>0</v>
      </c>
      <c r="G172" s="280"/>
      <c r="H172" s="1201"/>
      <c r="I172" s="280"/>
      <c r="J172" s="280"/>
      <c r="K172" s="280"/>
      <c r="L172" s="280"/>
      <c r="M172" s="280">
        <f>-F172</f>
        <v>0</v>
      </c>
      <c r="N172" s="280"/>
      <c r="O172" s="280"/>
      <c r="P172" s="280"/>
      <c r="Q172" s="280"/>
      <c r="R172" s="280"/>
      <c r="S172" s="281"/>
      <c r="T172" s="284">
        <f>SUM(F172:S172)</f>
        <v>0</v>
      </c>
      <c r="U172" s="277"/>
      <c r="V172" s="277"/>
      <c r="W172" s="282"/>
      <c r="X172" s="282"/>
      <c r="Y172" s="282"/>
      <c r="Z172" s="282"/>
      <c r="AA172" s="282"/>
      <c r="AB172" s="282"/>
      <c r="AC172" s="282"/>
      <c r="AD172" s="282"/>
      <c r="AE172" s="282"/>
      <c r="AF172" s="282"/>
      <c r="AG172" s="282"/>
      <c r="AH172" s="282"/>
      <c r="AI172" s="786"/>
      <c r="AJ172" s="786"/>
      <c r="AK172" s="282"/>
      <c r="AL172" s="282"/>
      <c r="AM172" s="282"/>
      <c r="AN172" s="282"/>
      <c r="AO172" s="282"/>
      <c r="AP172" s="282"/>
      <c r="AQ172" s="283"/>
      <c r="AR172" s="277">
        <f>T172-SUM(W172:AQ172)</f>
        <v>0</v>
      </c>
    </row>
    <row r="173" spans="3:44" x14ac:dyDescent="0.3">
      <c r="C173" s="885"/>
      <c r="D173" s="280"/>
      <c r="E173" s="280"/>
      <c r="F173" s="280"/>
      <c r="G173" s="280"/>
      <c r="H173" s="1201"/>
      <c r="I173" s="280"/>
      <c r="J173" s="280"/>
      <c r="K173" s="280"/>
      <c r="L173" s="280"/>
      <c r="M173" s="280"/>
      <c r="N173" s="280"/>
      <c r="O173" s="280"/>
      <c r="P173" s="280"/>
      <c r="Q173" s="280"/>
      <c r="R173" s="280"/>
      <c r="S173" s="281"/>
      <c r="T173" s="276"/>
      <c r="U173" s="277"/>
      <c r="V173" s="277"/>
      <c r="W173" s="282"/>
      <c r="X173" s="282"/>
      <c r="Y173" s="282"/>
      <c r="Z173" s="282"/>
      <c r="AA173" s="282"/>
      <c r="AB173" s="282"/>
      <c r="AC173" s="282"/>
      <c r="AD173" s="282"/>
      <c r="AE173" s="282"/>
      <c r="AF173" s="282"/>
      <c r="AG173" s="282"/>
      <c r="AH173" s="282"/>
      <c r="AI173" s="786"/>
      <c r="AJ173" s="786"/>
      <c r="AK173" s="282"/>
      <c r="AL173" s="282"/>
      <c r="AM173" s="282"/>
      <c r="AN173" s="282"/>
      <c r="AO173" s="282"/>
      <c r="AP173" s="282"/>
      <c r="AQ173" s="283"/>
    </row>
    <row r="174" spans="3:44" x14ac:dyDescent="0.3">
      <c r="C174" s="1180" t="s">
        <v>247</v>
      </c>
      <c r="D174" s="271"/>
      <c r="E174" s="271"/>
      <c r="F174" s="271"/>
      <c r="G174" s="271"/>
      <c r="H174" s="271"/>
      <c r="I174" s="271"/>
      <c r="J174" s="271"/>
      <c r="K174" s="271"/>
      <c r="L174" s="271"/>
      <c r="M174" s="271"/>
      <c r="N174" s="271"/>
      <c r="O174" s="271"/>
      <c r="P174" s="271"/>
      <c r="Q174" s="271"/>
      <c r="R174" s="271"/>
      <c r="S174" s="271"/>
      <c r="T174" s="271"/>
      <c r="U174" s="271"/>
      <c r="V174" s="271"/>
      <c r="W174" s="272"/>
      <c r="X174" s="272"/>
      <c r="Y174" s="272"/>
      <c r="Z174" s="272"/>
      <c r="AA174" s="272"/>
      <c r="AB174" s="272"/>
      <c r="AC174" s="272"/>
      <c r="AD174" s="272"/>
      <c r="AE174" s="272"/>
      <c r="AF174" s="272"/>
      <c r="AG174" s="272"/>
      <c r="AH174" s="272"/>
      <c r="AI174" s="272"/>
      <c r="AJ174" s="272"/>
      <c r="AK174" s="272"/>
      <c r="AL174" s="272"/>
      <c r="AM174" s="272"/>
      <c r="AN174" s="272"/>
      <c r="AO174" s="272"/>
      <c r="AP174" s="272"/>
      <c r="AQ174" s="273"/>
    </row>
    <row r="175" spans="3:44" x14ac:dyDescent="0.3">
      <c r="C175" s="1182" t="s">
        <v>241</v>
      </c>
      <c r="D175" s="274"/>
      <c r="E175" s="274"/>
      <c r="F175" s="274"/>
      <c r="G175" s="274"/>
      <c r="H175" s="1200"/>
      <c r="I175" s="274"/>
      <c r="J175" s="274"/>
      <c r="K175" s="274"/>
      <c r="L175" s="274"/>
      <c r="M175" s="274"/>
      <c r="N175" s="274"/>
      <c r="O175" s="274"/>
      <c r="P175" s="274"/>
      <c r="Q175" s="274"/>
      <c r="R175" s="274"/>
      <c r="S175" s="275"/>
      <c r="T175" s="276"/>
      <c r="U175" s="277"/>
      <c r="V175" s="277"/>
      <c r="W175" s="278"/>
      <c r="X175" s="278"/>
      <c r="Y175" s="278"/>
      <c r="Z175" s="278"/>
      <c r="AA175" s="278"/>
      <c r="AB175" s="278"/>
      <c r="AC175" s="278"/>
      <c r="AD175" s="278"/>
      <c r="AE175" s="278"/>
      <c r="AF175" s="278"/>
      <c r="AG175" s="278"/>
      <c r="AH175" s="278"/>
      <c r="AI175" s="785"/>
      <c r="AJ175" s="785"/>
      <c r="AK175" s="278"/>
      <c r="AL175" s="278"/>
      <c r="AM175" s="278"/>
      <c r="AN175" s="278"/>
      <c r="AO175" s="278"/>
      <c r="AP175" s="278"/>
      <c r="AQ175" s="279"/>
    </row>
    <row r="176" spans="3:44" x14ac:dyDescent="0.3">
      <c r="C176" s="885" t="s">
        <v>248</v>
      </c>
      <c r="D176" s="280">
        <f>IFERROR('Sch Parent Inputs'!C202,0)</f>
        <v>0</v>
      </c>
      <c r="E176" s="280">
        <f>IFERROR('Sch Parent Inputs'!E202,0)</f>
        <v>0</v>
      </c>
      <c r="F176" s="280">
        <f>D176-E176</f>
        <v>0</v>
      </c>
      <c r="G176" s="280"/>
      <c r="H176" s="1201"/>
      <c r="I176" s="280"/>
      <c r="J176" s="280"/>
      <c r="K176" s="280"/>
      <c r="L176" s="280"/>
      <c r="M176" s="280"/>
      <c r="N176" s="280"/>
      <c r="O176" s="280"/>
      <c r="P176" s="280"/>
      <c r="Q176" s="280"/>
      <c r="R176" s="280"/>
      <c r="S176" s="281"/>
      <c r="T176" s="276">
        <f>SUM(F176:S176)</f>
        <v>0</v>
      </c>
      <c r="U176" s="277"/>
      <c r="V176" s="277"/>
      <c r="W176" s="282"/>
      <c r="X176" s="282"/>
      <c r="Y176" s="282"/>
      <c r="Z176" s="282"/>
      <c r="AA176" s="282"/>
      <c r="AB176" s="282"/>
      <c r="AC176" s="282"/>
      <c r="AD176" s="282"/>
      <c r="AE176" s="282"/>
      <c r="AF176" s="282"/>
      <c r="AG176" s="282"/>
      <c r="AH176" s="282"/>
      <c r="AI176" s="786"/>
      <c r="AJ176" s="786"/>
      <c r="AK176" s="282"/>
      <c r="AL176" s="282"/>
      <c r="AM176" s="282"/>
      <c r="AN176" s="282">
        <f>+T176</f>
        <v>0</v>
      </c>
      <c r="AO176" s="282"/>
      <c r="AP176" s="282"/>
      <c r="AQ176" s="283"/>
      <c r="AR176" s="277">
        <f>T176-SUM(W176:AQ176)</f>
        <v>0</v>
      </c>
    </row>
    <row r="177" spans="3:44" x14ac:dyDescent="0.3">
      <c r="C177" s="885" t="s">
        <v>249</v>
      </c>
      <c r="D177" s="280">
        <f>IFERROR('Sch Parent Inputs'!C203,0)</f>
        <v>0</v>
      </c>
      <c r="E177" s="280">
        <f>IFERROR('Sch Parent Inputs'!E203,0)</f>
        <v>0</v>
      </c>
      <c r="F177" s="280">
        <f>D177-E177</f>
        <v>0</v>
      </c>
      <c r="G177" s="280"/>
      <c r="H177" s="1201"/>
      <c r="I177" s="280"/>
      <c r="J177" s="280"/>
      <c r="K177" s="280"/>
      <c r="L177" s="280"/>
      <c r="M177" s="280"/>
      <c r="N177" s="280"/>
      <c r="O177" s="280"/>
      <c r="P177" s="280"/>
      <c r="Q177" s="280"/>
      <c r="R177" s="280"/>
      <c r="S177" s="281"/>
      <c r="T177" s="276">
        <f>SUM(F177:S177)</f>
        <v>0</v>
      </c>
      <c r="U177" s="277"/>
      <c r="V177" s="277"/>
      <c r="W177" s="282"/>
      <c r="X177" s="282"/>
      <c r="Y177" s="282"/>
      <c r="Z177" s="282"/>
      <c r="AA177" s="282"/>
      <c r="AB177" s="282"/>
      <c r="AC177" s="282"/>
      <c r="AD177" s="282"/>
      <c r="AE177" s="282"/>
      <c r="AF177" s="282"/>
      <c r="AG177" s="282"/>
      <c r="AH177" s="282"/>
      <c r="AI177" s="786"/>
      <c r="AJ177" s="786"/>
      <c r="AK177" s="282"/>
      <c r="AL177" s="282"/>
      <c r="AM177" s="282"/>
      <c r="AN177" s="282">
        <f>+T177</f>
        <v>0</v>
      </c>
      <c r="AO177" s="282"/>
      <c r="AP177" s="282"/>
      <c r="AQ177" s="283"/>
      <c r="AR177" s="277">
        <f>T177-SUM(W177:AQ177)</f>
        <v>0</v>
      </c>
    </row>
    <row r="178" spans="3:44" x14ac:dyDescent="0.3">
      <c r="C178" s="885" t="s">
        <v>250</v>
      </c>
      <c r="D178" s="280">
        <f>IFERROR('Sch Parent Inputs'!C204,0)</f>
        <v>0</v>
      </c>
      <c r="E178" s="280">
        <f>IFERROR('Sch Parent Inputs'!E204,0)</f>
        <v>0</v>
      </c>
      <c r="F178" s="280">
        <f>D178-E178</f>
        <v>0</v>
      </c>
      <c r="G178" s="280"/>
      <c r="H178" s="1201"/>
      <c r="I178" s="280"/>
      <c r="J178" s="280"/>
      <c r="K178" s="280"/>
      <c r="L178" s="280"/>
      <c r="M178" s="280"/>
      <c r="N178" s="280"/>
      <c r="O178" s="280"/>
      <c r="P178" s="280"/>
      <c r="Q178" s="280"/>
      <c r="R178" s="280"/>
      <c r="S178" s="281"/>
      <c r="T178" s="276">
        <f>SUM(F178:S178)</f>
        <v>0</v>
      </c>
      <c r="U178" s="277"/>
      <c r="V178" s="277"/>
      <c r="W178" s="282"/>
      <c r="X178" s="282"/>
      <c r="Y178" s="282"/>
      <c r="Z178" s="282"/>
      <c r="AA178" s="282"/>
      <c r="AB178" s="282"/>
      <c r="AC178" s="282"/>
      <c r="AD178" s="282"/>
      <c r="AE178" s="282"/>
      <c r="AF178" s="282"/>
      <c r="AG178" s="282"/>
      <c r="AH178" s="282"/>
      <c r="AI178" s="786"/>
      <c r="AJ178" s="786"/>
      <c r="AK178" s="282"/>
      <c r="AL178" s="282"/>
      <c r="AM178" s="282"/>
      <c r="AN178" s="282"/>
      <c r="AO178" s="282">
        <f>+T178</f>
        <v>0</v>
      </c>
      <c r="AP178" s="282"/>
      <c r="AQ178" s="283"/>
      <c r="AR178" s="277">
        <f>T178-SUM(W178:AQ178)</f>
        <v>0</v>
      </c>
    </row>
    <row r="179" spans="3:44" x14ac:dyDescent="0.3">
      <c r="C179" s="885" t="s">
        <v>251</v>
      </c>
      <c r="D179" s="280">
        <f>IFERROR('Sch Parent Inputs'!C205,0)</f>
        <v>0</v>
      </c>
      <c r="E179" s="280">
        <f>IFERROR('Sch Parent Inputs'!E205,0)</f>
        <v>0</v>
      </c>
      <c r="F179" s="280">
        <f>D179-E179</f>
        <v>0</v>
      </c>
      <c r="G179" s="280"/>
      <c r="H179" s="1201"/>
      <c r="I179" s="280"/>
      <c r="J179" s="280"/>
      <c r="K179" s="280"/>
      <c r="L179" s="280"/>
      <c r="M179" s="280"/>
      <c r="N179" s="280"/>
      <c r="O179" s="280"/>
      <c r="P179" s="280"/>
      <c r="Q179" s="280"/>
      <c r="R179" s="280"/>
      <c r="S179" s="281"/>
      <c r="T179" s="276">
        <f>SUM(F179:S179)</f>
        <v>0</v>
      </c>
      <c r="U179" s="277"/>
      <c r="V179" s="277"/>
      <c r="W179" s="282"/>
      <c r="X179" s="282"/>
      <c r="Y179" s="282"/>
      <c r="Z179" s="282"/>
      <c r="AA179" s="282"/>
      <c r="AB179" s="282"/>
      <c r="AC179" s="282"/>
      <c r="AD179" s="282"/>
      <c r="AE179" s="282"/>
      <c r="AF179" s="282"/>
      <c r="AG179" s="282"/>
      <c r="AH179" s="282"/>
      <c r="AI179" s="786"/>
      <c r="AJ179" s="786"/>
      <c r="AK179" s="282"/>
      <c r="AL179" s="282"/>
      <c r="AM179" s="282"/>
      <c r="AN179" s="282"/>
      <c r="AO179" s="282">
        <f>+T179</f>
        <v>0</v>
      </c>
      <c r="AP179" s="282"/>
      <c r="AQ179" s="283"/>
      <c r="AR179" s="277">
        <f>T179-SUM(W179:AQ179)</f>
        <v>0</v>
      </c>
    </row>
    <row r="180" spans="3:44" x14ac:dyDescent="0.3">
      <c r="C180" s="885"/>
      <c r="D180" s="280"/>
      <c r="E180" s="280"/>
      <c r="F180" s="280"/>
      <c r="G180" s="280"/>
      <c r="H180" s="1201"/>
      <c r="I180" s="280"/>
      <c r="J180" s="280"/>
      <c r="K180" s="280"/>
      <c r="L180" s="280"/>
      <c r="M180" s="280"/>
      <c r="N180" s="280"/>
      <c r="O180" s="280"/>
      <c r="P180" s="280"/>
      <c r="Q180" s="280"/>
      <c r="R180" s="280"/>
      <c r="S180" s="281"/>
      <c r="T180" s="276"/>
      <c r="U180" s="277"/>
      <c r="V180" s="277"/>
      <c r="W180" s="282"/>
      <c r="X180" s="282"/>
      <c r="Y180" s="282"/>
      <c r="Z180" s="282"/>
      <c r="AA180" s="282"/>
      <c r="AB180" s="282"/>
      <c r="AC180" s="282"/>
      <c r="AD180" s="282"/>
      <c r="AE180" s="282"/>
      <c r="AF180" s="282"/>
      <c r="AG180" s="282"/>
      <c r="AH180" s="282"/>
      <c r="AI180" s="786"/>
      <c r="AJ180" s="786"/>
      <c r="AK180" s="282"/>
      <c r="AL180" s="282"/>
      <c r="AM180" s="282"/>
      <c r="AN180" s="282"/>
      <c r="AO180" s="282"/>
      <c r="AP180" s="282"/>
      <c r="AQ180" s="283"/>
    </row>
    <row r="181" spans="3:44" x14ac:dyDescent="0.3">
      <c r="C181" s="1180" t="s">
        <v>252</v>
      </c>
      <c r="D181" s="271"/>
      <c r="E181" s="271"/>
      <c r="F181" s="271"/>
      <c r="G181" s="271"/>
      <c r="H181" s="271"/>
      <c r="I181" s="271"/>
      <c r="J181" s="271"/>
      <c r="K181" s="271"/>
      <c r="L181" s="271"/>
      <c r="M181" s="271"/>
      <c r="N181" s="271"/>
      <c r="O181" s="271"/>
      <c r="P181" s="271"/>
      <c r="Q181" s="271"/>
      <c r="R181" s="271"/>
      <c r="S181" s="271"/>
      <c r="T181" s="271"/>
      <c r="U181" s="271"/>
      <c r="V181" s="271"/>
      <c r="W181" s="272"/>
      <c r="X181" s="272"/>
      <c r="Y181" s="272"/>
      <c r="Z181" s="272"/>
      <c r="AA181" s="272"/>
      <c r="AB181" s="272"/>
      <c r="AC181" s="272"/>
      <c r="AD181" s="272"/>
      <c r="AE181" s="272"/>
      <c r="AF181" s="272"/>
      <c r="AG181" s="272"/>
      <c r="AH181" s="272"/>
      <c r="AI181" s="272"/>
      <c r="AJ181" s="272"/>
      <c r="AK181" s="272"/>
      <c r="AL181" s="272"/>
      <c r="AM181" s="272"/>
      <c r="AN181" s="272"/>
      <c r="AO181" s="272"/>
      <c r="AP181" s="272"/>
      <c r="AQ181" s="273"/>
    </row>
    <row r="182" spans="3:44" x14ac:dyDescent="0.3">
      <c r="C182" s="1182" t="s">
        <v>241</v>
      </c>
      <c r="D182" s="274"/>
      <c r="E182" s="274"/>
      <c r="F182" s="274"/>
      <c r="G182" s="274"/>
      <c r="H182" s="1200"/>
      <c r="I182" s="274"/>
      <c r="J182" s="274"/>
      <c r="K182" s="274"/>
      <c r="L182" s="274"/>
      <c r="M182" s="274"/>
      <c r="N182" s="274"/>
      <c r="O182" s="274"/>
      <c r="P182" s="274"/>
      <c r="Q182" s="274"/>
      <c r="R182" s="274"/>
      <c r="S182" s="275"/>
      <c r="T182" s="276"/>
      <c r="U182" s="277"/>
      <c r="V182" s="277"/>
      <c r="W182" s="278"/>
      <c r="X182" s="278"/>
      <c r="Y182" s="278"/>
      <c r="Z182" s="278"/>
      <c r="AA182" s="278"/>
      <c r="AB182" s="278"/>
      <c r="AC182" s="278"/>
      <c r="AD182" s="278"/>
      <c r="AE182" s="278"/>
      <c r="AF182" s="278"/>
      <c r="AG182" s="278"/>
      <c r="AH182" s="278"/>
      <c r="AI182" s="785"/>
      <c r="AJ182" s="785"/>
      <c r="AK182" s="278"/>
      <c r="AL182" s="278"/>
      <c r="AM182" s="278"/>
      <c r="AN182" s="278"/>
      <c r="AO182" s="278"/>
      <c r="AP182" s="278"/>
      <c r="AQ182" s="279"/>
    </row>
    <row r="183" spans="3:44" x14ac:dyDescent="0.3">
      <c r="C183" s="885" t="s">
        <v>325</v>
      </c>
      <c r="D183" s="280">
        <f>IFERROR('Sch Parent Inputs'!C209,0)</f>
        <v>0</v>
      </c>
      <c r="E183" s="280">
        <f>IFERROR('Sch Parent Inputs'!E209,0)</f>
        <v>0</v>
      </c>
      <c r="F183" s="280">
        <f>D183-E183</f>
        <v>0</v>
      </c>
      <c r="G183" s="280"/>
      <c r="H183" s="1201"/>
      <c r="I183" s="280"/>
      <c r="J183" s="280">
        <f>-F183</f>
        <v>0</v>
      </c>
      <c r="K183" s="280"/>
      <c r="L183" s="280"/>
      <c r="M183" s="280"/>
      <c r="N183" s="280"/>
      <c r="O183" s="280"/>
      <c r="P183" s="280"/>
      <c r="Q183" s="280"/>
      <c r="R183" s="280"/>
      <c r="S183" s="281"/>
      <c r="T183" s="284">
        <f>SUM(F183:S183)</f>
        <v>0</v>
      </c>
      <c r="U183" s="277"/>
      <c r="V183" s="277"/>
      <c r="W183" s="282"/>
      <c r="X183" s="282"/>
      <c r="Y183" s="282"/>
      <c r="Z183" s="282"/>
      <c r="AA183" s="282"/>
      <c r="AB183" s="282"/>
      <c r="AC183" s="282"/>
      <c r="AD183" s="282"/>
      <c r="AE183" s="282"/>
      <c r="AF183" s="282"/>
      <c r="AG183" s="282"/>
      <c r="AH183" s="282"/>
      <c r="AI183" s="786"/>
      <c r="AJ183" s="786"/>
      <c r="AK183" s="282"/>
      <c r="AL183" s="282"/>
      <c r="AM183" s="282"/>
      <c r="AN183" s="282"/>
      <c r="AO183" s="282"/>
      <c r="AP183" s="282"/>
      <c r="AQ183" s="283"/>
      <c r="AR183" s="277">
        <f>T183-SUM(W183:AQ183)</f>
        <v>0</v>
      </c>
    </row>
    <row r="184" spans="3:44" x14ac:dyDescent="0.3">
      <c r="C184" s="885" t="s">
        <v>1075</v>
      </c>
      <c r="D184" s="280">
        <f>IFERROR('Sch Parent Inputs'!C210,0)</f>
        <v>0</v>
      </c>
      <c r="E184" s="280">
        <f>IFERROR('Sch Parent Inputs'!E210,0)</f>
        <v>0</v>
      </c>
      <c r="F184" s="280">
        <f>D184-E184</f>
        <v>0</v>
      </c>
      <c r="G184" s="280"/>
      <c r="H184" s="1201"/>
      <c r="I184" s="280">
        <f>-F184</f>
        <v>0</v>
      </c>
      <c r="J184" s="280"/>
      <c r="K184" s="280"/>
      <c r="L184" s="280"/>
      <c r="M184" s="280"/>
      <c r="N184" s="280"/>
      <c r="O184" s="280"/>
      <c r="P184" s="280"/>
      <c r="Q184" s="280"/>
      <c r="R184" s="280"/>
      <c r="S184" s="281"/>
      <c r="T184" s="284">
        <f>SUM(F184:S184)</f>
        <v>0</v>
      </c>
      <c r="U184" s="277"/>
      <c r="V184" s="277"/>
      <c r="W184" s="282"/>
      <c r="X184" s="282"/>
      <c r="Y184" s="282"/>
      <c r="Z184" s="282"/>
      <c r="AA184" s="282"/>
      <c r="AB184" s="282"/>
      <c r="AC184" s="282"/>
      <c r="AD184" s="282"/>
      <c r="AE184" s="282"/>
      <c r="AF184" s="282"/>
      <c r="AG184" s="282"/>
      <c r="AH184" s="282"/>
      <c r="AI184" s="786"/>
      <c r="AJ184" s="786"/>
      <c r="AK184" s="282"/>
      <c r="AL184" s="282"/>
      <c r="AM184" s="282"/>
      <c r="AN184" s="282"/>
      <c r="AO184" s="282"/>
      <c r="AP184" s="282"/>
      <c r="AQ184" s="283"/>
      <c r="AR184" s="277">
        <f>T184-SUM(W184:AQ184)</f>
        <v>0</v>
      </c>
    </row>
    <row r="185" spans="3:44" x14ac:dyDescent="0.3">
      <c r="C185" s="885" t="s">
        <v>1076</v>
      </c>
      <c r="D185" s="280">
        <f>IFERROR('Sch Parent Inputs'!C211,0)</f>
        <v>0</v>
      </c>
      <c r="E185" s="280">
        <f>IFERROR('Sch Parent Inputs'!E211,0)</f>
        <v>0</v>
      </c>
      <c r="F185" s="280">
        <f>D185-E185</f>
        <v>0</v>
      </c>
      <c r="G185" s="280"/>
      <c r="H185" s="1201"/>
      <c r="I185" s="280">
        <f>-F185</f>
        <v>0</v>
      </c>
      <c r="J185" s="280"/>
      <c r="K185" s="280"/>
      <c r="L185" s="280"/>
      <c r="M185" s="280"/>
      <c r="N185" s="280"/>
      <c r="O185" s="280"/>
      <c r="P185" s="280"/>
      <c r="Q185" s="280"/>
      <c r="R185" s="280"/>
      <c r="S185" s="281"/>
      <c r="T185" s="284">
        <f>SUM(F185:S185)</f>
        <v>0</v>
      </c>
      <c r="U185" s="277"/>
      <c r="V185" s="277"/>
      <c r="W185" s="282"/>
      <c r="X185" s="282"/>
      <c r="Y185" s="282"/>
      <c r="Z185" s="282"/>
      <c r="AA185" s="282"/>
      <c r="AB185" s="282"/>
      <c r="AC185" s="282"/>
      <c r="AD185" s="282"/>
      <c r="AE185" s="282"/>
      <c r="AF185" s="282"/>
      <c r="AG185" s="282"/>
      <c r="AH185" s="282"/>
      <c r="AI185" s="786"/>
      <c r="AJ185" s="786"/>
      <c r="AK185" s="282"/>
      <c r="AL185" s="282"/>
      <c r="AM185" s="282"/>
      <c r="AN185" s="282"/>
      <c r="AO185" s="282"/>
      <c r="AP185" s="282"/>
      <c r="AQ185" s="283"/>
      <c r="AR185" s="277">
        <f>T185-SUM(W185:AQ185)</f>
        <v>0</v>
      </c>
    </row>
    <row r="186" spans="3:44" x14ac:dyDescent="0.3">
      <c r="C186" s="885" t="s">
        <v>256</v>
      </c>
      <c r="D186" s="280">
        <f>IFERROR('Sch Parent Inputs'!C212,0)</f>
        <v>0</v>
      </c>
      <c r="E186" s="280">
        <f>IFERROR('Sch Parent Inputs'!E212,0)</f>
        <v>0</v>
      </c>
      <c r="F186" s="280">
        <f>D186-E186</f>
        <v>0</v>
      </c>
      <c r="G186" s="280"/>
      <c r="H186" s="1201"/>
      <c r="I186" s="280">
        <f>-F186</f>
        <v>0</v>
      </c>
      <c r="J186" s="280"/>
      <c r="K186" s="280"/>
      <c r="L186" s="280"/>
      <c r="M186" s="280"/>
      <c r="N186" s="280"/>
      <c r="O186" s="280"/>
      <c r="P186" s="280"/>
      <c r="Q186" s="280"/>
      <c r="R186" s="280"/>
      <c r="S186" s="281"/>
      <c r="T186" s="284">
        <f>SUM(F186:S186)</f>
        <v>0</v>
      </c>
      <c r="U186" s="277"/>
      <c r="V186" s="277"/>
      <c r="W186" s="282"/>
      <c r="X186" s="282"/>
      <c r="Y186" s="282"/>
      <c r="Z186" s="282"/>
      <c r="AA186" s="282"/>
      <c r="AB186" s="282"/>
      <c r="AC186" s="282"/>
      <c r="AD186" s="282"/>
      <c r="AE186" s="282"/>
      <c r="AF186" s="282"/>
      <c r="AG186" s="282"/>
      <c r="AH186" s="282"/>
      <c r="AI186" s="786"/>
      <c r="AJ186" s="786"/>
      <c r="AK186" s="282"/>
      <c r="AL186" s="282"/>
      <c r="AM186" s="282"/>
      <c r="AN186" s="282"/>
      <c r="AO186" s="282"/>
      <c r="AP186" s="282"/>
      <c r="AQ186" s="283"/>
      <c r="AR186" s="277">
        <f>T186-SUM(W186:AQ186)</f>
        <v>0</v>
      </c>
    </row>
    <row r="187" spans="3:44" x14ac:dyDescent="0.3">
      <c r="C187" s="885"/>
      <c r="D187" s="280"/>
      <c r="E187" s="280"/>
      <c r="F187" s="280"/>
      <c r="G187" s="280"/>
      <c r="H187" s="1201"/>
      <c r="I187" s="280"/>
      <c r="J187" s="280"/>
      <c r="K187" s="280"/>
      <c r="L187" s="280"/>
      <c r="M187" s="280"/>
      <c r="N187" s="280"/>
      <c r="O187" s="280"/>
      <c r="P187" s="280"/>
      <c r="Q187" s="280"/>
      <c r="R187" s="280"/>
      <c r="S187" s="281"/>
      <c r="T187" s="276"/>
      <c r="U187" s="277"/>
      <c r="V187" s="277"/>
      <c r="W187" s="282"/>
      <c r="X187" s="282"/>
      <c r="Y187" s="282"/>
      <c r="Z187" s="282"/>
      <c r="AA187" s="282"/>
      <c r="AB187" s="282"/>
      <c r="AC187" s="282"/>
      <c r="AD187" s="282"/>
      <c r="AE187" s="282"/>
      <c r="AF187" s="282"/>
      <c r="AG187" s="282"/>
      <c r="AH187" s="282"/>
      <c r="AI187" s="786"/>
      <c r="AJ187" s="786"/>
      <c r="AK187" s="282"/>
      <c r="AL187" s="282"/>
      <c r="AM187" s="282"/>
      <c r="AN187" s="282"/>
      <c r="AO187" s="282"/>
      <c r="AP187" s="282"/>
      <c r="AQ187" s="283"/>
    </row>
    <row r="188" spans="3:44" x14ac:dyDescent="0.3">
      <c r="C188" s="1180" t="s">
        <v>257</v>
      </c>
      <c r="D188" s="271"/>
      <c r="E188" s="271"/>
      <c r="F188" s="271"/>
      <c r="G188" s="271"/>
      <c r="H188" s="271"/>
      <c r="I188" s="271"/>
      <c r="J188" s="271"/>
      <c r="K188" s="271"/>
      <c r="L188" s="271"/>
      <c r="M188" s="271"/>
      <c r="N188" s="271"/>
      <c r="O188" s="271"/>
      <c r="P188" s="271"/>
      <c r="Q188" s="271"/>
      <c r="R188" s="271"/>
      <c r="S188" s="271"/>
      <c r="T188" s="271"/>
      <c r="U188" s="271"/>
      <c r="V188" s="271"/>
      <c r="W188" s="272"/>
      <c r="X188" s="272"/>
      <c r="Y188" s="272"/>
      <c r="Z188" s="272"/>
      <c r="AA188" s="272"/>
      <c r="AB188" s="272"/>
      <c r="AC188" s="272"/>
      <c r="AD188" s="272"/>
      <c r="AE188" s="272"/>
      <c r="AF188" s="272"/>
      <c r="AG188" s="272"/>
      <c r="AH188" s="272"/>
      <c r="AI188" s="272"/>
      <c r="AJ188" s="272"/>
      <c r="AK188" s="272"/>
      <c r="AL188" s="272"/>
      <c r="AM188" s="272"/>
      <c r="AN188" s="272"/>
      <c r="AO188" s="272"/>
      <c r="AP188" s="272"/>
      <c r="AQ188" s="273"/>
    </row>
    <row r="189" spans="3:44" x14ac:dyDescent="0.3">
      <c r="C189" s="1182" t="s">
        <v>241</v>
      </c>
      <c r="D189" s="274"/>
      <c r="E189" s="274"/>
      <c r="F189" s="274"/>
      <c r="G189" s="274"/>
      <c r="H189" s="1200"/>
      <c r="I189" s="274"/>
      <c r="J189" s="274"/>
      <c r="K189" s="274"/>
      <c r="L189" s="274"/>
      <c r="M189" s="274"/>
      <c r="N189" s="274"/>
      <c r="O189" s="274"/>
      <c r="P189" s="274"/>
      <c r="Q189" s="274"/>
      <c r="R189" s="274"/>
      <c r="S189" s="275"/>
      <c r="T189" s="276"/>
      <c r="U189" s="277"/>
      <c r="V189" s="277"/>
      <c r="W189" s="278"/>
      <c r="X189" s="278"/>
      <c r="Y189" s="278"/>
      <c r="Z189" s="278"/>
      <c r="AA189" s="278"/>
      <c r="AB189" s="278"/>
      <c r="AC189" s="278"/>
      <c r="AD189" s="278"/>
      <c r="AE189" s="278"/>
      <c r="AF189" s="278"/>
      <c r="AG189" s="278"/>
      <c r="AH189" s="278"/>
      <c r="AI189" s="785"/>
      <c r="AJ189" s="785"/>
      <c r="AK189" s="278"/>
      <c r="AL189" s="278"/>
      <c r="AM189" s="278"/>
      <c r="AN189" s="278"/>
      <c r="AO189" s="278"/>
      <c r="AP189" s="278"/>
      <c r="AQ189" s="279"/>
    </row>
    <row r="190" spans="3:44" x14ac:dyDescent="0.3">
      <c r="C190" s="885" t="s">
        <v>258</v>
      </c>
      <c r="D190" s="280">
        <f>IFERROR('Sch Parent Inputs'!C216,0)</f>
        <v>0</v>
      </c>
      <c r="E190" s="280">
        <f>IFERROR('Sch Parent Inputs'!E216,0)</f>
        <v>0</v>
      </c>
      <c r="F190" s="280">
        <f>D190-E190</f>
        <v>0</v>
      </c>
      <c r="G190" s="280"/>
      <c r="H190" s="1201"/>
      <c r="I190" s="280"/>
      <c r="J190" s="280"/>
      <c r="K190" s="280"/>
      <c r="L190" s="280"/>
      <c r="M190" s="280"/>
      <c r="N190" s="280"/>
      <c r="O190" s="280"/>
      <c r="P190" s="280"/>
      <c r="Q190" s="280"/>
      <c r="R190" s="280"/>
      <c r="S190" s="281"/>
      <c r="T190" s="276">
        <f>SUM(F190:S190)</f>
        <v>0</v>
      </c>
      <c r="U190" s="277"/>
      <c r="V190" s="277"/>
      <c r="W190" s="282"/>
      <c r="X190" s="282"/>
      <c r="Y190" s="282"/>
      <c r="Z190" s="282"/>
      <c r="AA190" s="282">
        <f>T190</f>
        <v>0</v>
      </c>
      <c r="AB190" s="282"/>
      <c r="AC190" s="282"/>
      <c r="AD190" s="282"/>
      <c r="AE190" s="282"/>
      <c r="AF190" s="282"/>
      <c r="AG190" s="282"/>
      <c r="AH190" s="282"/>
      <c r="AI190" s="786"/>
      <c r="AJ190" s="786"/>
      <c r="AK190" s="282"/>
      <c r="AL190" s="282"/>
      <c r="AM190" s="282"/>
      <c r="AN190" s="282"/>
      <c r="AO190" s="282"/>
      <c r="AP190" s="282"/>
      <c r="AQ190" s="283"/>
      <c r="AR190" s="277">
        <f>T190-SUM(W190:AQ190)</f>
        <v>0</v>
      </c>
    </row>
    <row r="191" spans="3:44" x14ac:dyDescent="0.3">
      <c r="C191" s="885"/>
      <c r="D191" s="280"/>
      <c r="E191" s="280"/>
      <c r="F191" s="280"/>
      <c r="G191" s="280"/>
      <c r="H191" s="1201"/>
      <c r="I191" s="280"/>
      <c r="J191" s="280"/>
      <c r="K191" s="280"/>
      <c r="L191" s="280"/>
      <c r="M191" s="280"/>
      <c r="N191" s="280"/>
      <c r="O191" s="280"/>
      <c r="P191" s="280"/>
      <c r="Q191" s="280"/>
      <c r="R191" s="280"/>
      <c r="S191" s="281"/>
      <c r="T191" s="276"/>
      <c r="U191" s="277"/>
      <c r="V191" s="277"/>
      <c r="W191" s="282"/>
      <c r="X191" s="282"/>
      <c r="Y191" s="282"/>
      <c r="Z191" s="282"/>
      <c r="AA191" s="282"/>
      <c r="AB191" s="282"/>
      <c r="AC191" s="282"/>
      <c r="AD191" s="282"/>
      <c r="AE191" s="282"/>
      <c r="AF191" s="282"/>
      <c r="AG191" s="282"/>
      <c r="AH191" s="282"/>
      <c r="AI191" s="786"/>
      <c r="AJ191" s="786"/>
      <c r="AK191" s="282"/>
      <c r="AL191" s="282"/>
      <c r="AM191" s="282"/>
      <c r="AN191" s="282"/>
      <c r="AO191" s="282"/>
      <c r="AP191" s="282"/>
      <c r="AQ191" s="283"/>
    </row>
    <row r="192" spans="3:44" x14ac:dyDescent="0.3">
      <c r="C192" s="1180" t="s">
        <v>259</v>
      </c>
      <c r="D192" s="271"/>
      <c r="E192" s="271"/>
      <c r="F192" s="271"/>
      <c r="G192" s="271"/>
      <c r="H192" s="271"/>
      <c r="I192" s="271"/>
      <c r="J192" s="271"/>
      <c r="K192" s="271"/>
      <c r="L192" s="271"/>
      <c r="M192" s="271"/>
      <c r="N192" s="271"/>
      <c r="O192" s="271"/>
      <c r="P192" s="271"/>
      <c r="Q192" s="271"/>
      <c r="R192" s="271"/>
      <c r="S192" s="271"/>
      <c r="T192" s="271"/>
      <c r="U192" s="271"/>
      <c r="V192" s="271"/>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3"/>
    </row>
    <row r="193" spans="3:44" x14ac:dyDescent="0.3">
      <c r="C193" s="1182" t="s">
        <v>241</v>
      </c>
      <c r="D193" s="274"/>
      <c r="E193" s="274"/>
      <c r="F193" s="274"/>
      <c r="G193" s="274"/>
      <c r="H193" s="1200"/>
      <c r="I193" s="274"/>
      <c r="J193" s="274"/>
      <c r="K193" s="274"/>
      <c r="L193" s="274"/>
      <c r="M193" s="274"/>
      <c r="N193" s="274"/>
      <c r="O193" s="274"/>
      <c r="P193" s="274"/>
      <c r="Q193" s="274"/>
      <c r="R193" s="274"/>
      <c r="S193" s="275"/>
      <c r="T193" s="276"/>
      <c r="U193" s="277"/>
      <c r="V193" s="277"/>
      <c r="W193" s="278"/>
      <c r="X193" s="278"/>
      <c r="Y193" s="278"/>
      <c r="Z193" s="278"/>
      <c r="AA193" s="278"/>
      <c r="AB193" s="278"/>
      <c r="AC193" s="278"/>
      <c r="AD193" s="278"/>
      <c r="AE193" s="278"/>
      <c r="AF193" s="278"/>
      <c r="AG193" s="278"/>
      <c r="AH193" s="278"/>
      <c r="AI193" s="785"/>
      <c r="AJ193" s="785"/>
      <c r="AK193" s="278"/>
      <c r="AL193" s="278"/>
      <c r="AM193" s="278"/>
      <c r="AN193" s="278"/>
      <c r="AO193" s="278"/>
      <c r="AP193" s="278"/>
      <c r="AQ193" s="279"/>
    </row>
    <row r="194" spans="3:44" x14ac:dyDescent="0.3">
      <c r="C194" s="885" t="s">
        <v>260</v>
      </c>
      <c r="D194" s="280">
        <f>IFERROR('Sch Parent Inputs'!C220,0)</f>
        <v>0</v>
      </c>
      <c r="E194" s="280">
        <f>IFERROR('Sch Parent Inputs'!E220,0)</f>
        <v>0</v>
      </c>
      <c r="F194" s="280">
        <f>D194-E194</f>
        <v>0</v>
      </c>
      <c r="G194" s="280">
        <f>-G80</f>
        <v>0</v>
      </c>
      <c r="H194" s="1201"/>
      <c r="I194" s="280"/>
      <c r="J194" s="280"/>
      <c r="K194" s="280"/>
      <c r="L194" s="280"/>
      <c r="M194" s="280"/>
      <c r="N194" s="280"/>
      <c r="O194" s="280"/>
      <c r="P194" s="280"/>
      <c r="Q194" s="280"/>
      <c r="R194" s="280"/>
      <c r="S194" s="281"/>
      <c r="T194" s="284">
        <f>SUM(F194:S194)</f>
        <v>0</v>
      </c>
      <c r="U194" s="277"/>
      <c r="V194" s="277"/>
      <c r="W194" s="282"/>
      <c r="X194" s="282"/>
      <c r="Y194" s="282"/>
      <c r="Z194" s="282"/>
      <c r="AA194" s="282"/>
      <c r="AB194" s="282"/>
      <c r="AC194" s="282">
        <f>T194</f>
        <v>0</v>
      </c>
      <c r="AD194" s="282"/>
      <c r="AE194" s="282"/>
      <c r="AF194" s="282"/>
      <c r="AG194" s="282"/>
      <c r="AH194" s="282"/>
      <c r="AI194" s="786"/>
      <c r="AJ194" s="786"/>
      <c r="AK194" s="282"/>
      <c r="AL194" s="282"/>
      <c r="AM194" s="282"/>
      <c r="AN194" s="282"/>
      <c r="AO194" s="282"/>
      <c r="AP194" s="282"/>
      <c r="AQ194" s="283"/>
      <c r="AR194" s="277">
        <f>T194-SUM(W194:AQ194)</f>
        <v>0</v>
      </c>
    </row>
    <row r="195" spans="3:44" x14ac:dyDescent="0.3">
      <c r="C195" s="885" t="s">
        <v>261</v>
      </c>
      <c r="D195" s="280">
        <f>IFERROR('Sch Parent Inputs'!C221,0)</f>
        <v>0</v>
      </c>
      <c r="E195" s="280">
        <f>IFERROR('Sch Parent Inputs'!E221,0)</f>
        <v>0</v>
      </c>
      <c r="F195" s="280">
        <f>D195-E195</f>
        <v>0</v>
      </c>
      <c r="G195" s="280"/>
      <c r="H195" s="1201"/>
      <c r="I195" s="280"/>
      <c r="J195" s="280"/>
      <c r="K195" s="280"/>
      <c r="L195" s="280"/>
      <c r="M195" s="280"/>
      <c r="N195" s="280"/>
      <c r="O195" s="280"/>
      <c r="P195" s="280"/>
      <c r="Q195" s="280"/>
      <c r="R195" s="280"/>
      <c r="S195" s="281"/>
      <c r="T195" s="284">
        <f>SUM(F195:S195)</f>
        <v>0</v>
      </c>
      <c r="U195" s="277"/>
      <c r="V195" s="277"/>
      <c r="W195" s="282"/>
      <c r="X195" s="282"/>
      <c r="Y195" s="282"/>
      <c r="Z195" s="282"/>
      <c r="AA195" s="282"/>
      <c r="AB195" s="282"/>
      <c r="AC195" s="282">
        <f>T195</f>
        <v>0</v>
      </c>
      <c r="AD195" s="282"/>
      <c r="AE195" s="282"/>
      <c r="AF195" s="282"/>
      <c r="AG195" s="282"/>
      <c r="AH195" s="282"/>
      <c r="AI195" s="786"/>
      <c r="AJ195" s="786"/>
      <c r="AK195" s="282"/>
      <c r="AL195" s="282"/>
      <c r="AM195" s="282"/>
      <c r="AN195" s="282"/>
      <c r="AO195" s="282"/>
      <c r="AP195" s="282"/>
      <c r="AQ195" s="283"/>
      <c r="AR195" s="277">
        <f>T195-SUM(W195:AQ195)</f>
        <v>0</v>
      </c>
    </row>
    <row r="196" spans="3:44" x14ac:dyDescent="0.3">
      <c r="C196" s="885"/>
      <c r="D196" s="280"/>
      <c r="E196" s="280"/>
      <c r="F196" s="280"/>
      <c r="G196" s="280"/>
      <c r="H196" s="1201"/>
      <c r="I196" s="280"/>
      <c r="J196" s="280"/>
      <c r="K196" s="280"/>
      <c r="L196" s="280"/>
      <c r="M196" s="280"/>
      <c r="N196" s="280"/>
      <c r="O196" s="280"/>
      <c r="P196" s="280"/>
      <c r="Q196" s="280"/>
      <c r="R196" s="280"/>
      <c r="S196" s="281"/>
      <c r="T196" s="276"/>
      <c r="U196" s="277"/>
      <c r="V196" s="277"/>
      <c r="W196" s="282"/>
      <c r="X196" s="282"/>
      <c r="Y196" s="282"/>
      <c r="Z196" s="282"/>
      <c r="AA196" s="282"/>
      <c r="AB196" s="282"/>
      <c r="AC196" s="282"/>
      <c r="AD196" s="282"/>
      <c r="AE196" s="282"/>
      <c r="AF196" s="282"/>
      <c r="AG196" s="282"/>
      <c r="AH196" s="282"/>
      <c r="AI196" s="786"/>
      <c r="AJ196" s="786"/>
      <c r="AK196" s="282"/>
      <c r="AL196" s="282"/>
      <c r="AM196" s="282"/>
      <c r="AN196" s="282"/>
      <c r="AO196" s="282"/>
      <c r="AP196" s="282"/>
      <c r="AQ196" s="283"/>
    </row>
    <row r="197" spans="3:44" x14ac:dyDescent="0.3">
      <c r="C197" s="1180" t="s">
        <v>262</v>
      </c>
      <c r="D197" s="271"/>
      <c r="E197" s="271"/>
      <c r="F197" s="271"/>
      <c r="G197" s="271"/>
      <c r="H197" s="271"/>
      <c r="I197" s="271"/>
      <c r="J197" s="271"/>
      <c r="K197" s="271"/>
      <c r="L197" s="271"/>
      <c r="M197" s="271"/>
      <c r="N197" s="271"/>
      <c r="O197" s="271"/>
      <c r="P197" s="271"/>
      <c r="Q197" s="271"/>
      <c r="R197" s="271"/>
      <c r="S197" s="271"/>
      <c r="T197" s="271"/>
      <c r="U197" s="271"/>
      <c r="V197" s="271"/>
      <c r="W197" s="272"/>
      <c r="X197" s="272"/>
      <c r="Y197" s="272"/>
      <c r="Z197" s="272"/>
      <c r="AA197" s="272"/>
      <c r="AB197" s="272"/>
      <c r="AC197" s="272"/>
      <c r="AD197" s="272"/>
      <c r="AE197" s="272"/>
      <c r="AF197" s="272"/>
      <c r="AG197" s="272"/>
      <c r="AH197" s="272"/>
      <c r="AI197" s="272"/>
      <c r="AJ197" s="272"/>
      <c r="AK197" s="272"/>
      <c r="AL197" s="272"/>
      <c r="AM197" s="272"/>
      <c r="AN197" s="272"/>
      <c r="AO197" s="272"/>
      <c r="AP197" s="272"/>
      <c r="AQ197" s="273"/>
    </row>
    <row r="198" spans="3:44" x14ac:dyDescent="0.3">
      <c r="C198" s="1182" t="s">
        <v>241</v>
      </c>
      <c r="D198" s="274"/>
      <c r="E198" s="274"/>
      <c r="F198" s="274"/>
      <c r="G198" s="274"/>
      <c r="H198" s="1200"/>
      <c r="I198" s="274"/>
      <c r="J198" s="274"/>
      <c r="K198" s="274"/>
      <c r="L198" s="274"/>
      <c r="M198" s="274"/>
      <c r="N198" s="274"/>
      <c r="O198" s="274"/>
      <c r="P198" s="274"/>
      <c r="Q198" s="274"/>
      <c r="R198" s="274"/>
      <c r="S198" s="275"/>
      <c r="T198" s="276"/>
      <c r="U198" s="277"/>
      <c r="V198" s="277"/>
      <c r="W198" s="278"/>
      <c r="X198" s="278"/>
      <c r="Y198" s="278"/>
      <c r="Z198" s="278"/>
      <c r="AA198" s="278"/>
      <c r="AB198" s="278"/>
      <c r="AC198" s="278"/>
      <c r="AD198" s="278"/>
      <c r="AE198" s="278"/>
      <c r="AF198" s="278"/>
      <c r="AG198" s="278"/>
      <c r="AH198" s="278"/>
      <c r="AI198" s="785"/>
      <c r="AJ198" s="785"/>
      <c r="AK198" s="278"/>
      <c r="AL198" s="278"/>
      <c r="AM198" s="278"/>
      <c r="AN198" s="278"/>
      <c r="AO198" s="278"/>
      <c r="AP198" s="278"/>
      <c r="AQ198" s="279"/>
    </row>
    <row r="199" spans="3:44" x14ac:dyDescent="0.3">
      <c r="C199" s="885" t="s">
        <v>1077</v>
      </c>
      <c r="D199" s="280">
        <f>IFERROR('Sch Parent Inputs'!C225,0)</f>
        <v>0</v>
      </c>
      <c r="E199" s="280">
        <f>IFERROR('Sch Parent Inputs'!E225,0)</f>
        <v>0</v>
      </c>
      <c r="F199" s="280">
        <f>D199-E199</f>
        <v>0</v>
      </c>
      <c r="G199" s="280"/>
      <c r="H199" s="1201"/>
      <c r="I199" s="280"/>
      <c r="J199" s="280"/>
      <c r="K199" s="280"/>
      <c r="L199" s="280"/>
      <c r="M199" s="280"/>
      <c r="N199" s="280"/>
      <c r="O199" s="280"/>
      <c r="P199" s="280"/>
      <c r="Q199" s="280"/>
      <c r="R199" s="280"/>
      <c r="S199" s="281"/>
      <c r="T199" s="276">
        <f>SUM(F199:S199)</f>
        <v>0</v>
      </c>
      <c r="U199" s="277"/>
      <c r="V199" s="277"/>
      <c r="W199" s="282"/>
      <c r="X199" s="282"/>
      <c r="Y199" s="282"/>
      <c r="Z199" s="282"/>
      <c r="AA199" s="282"/>
      <c r="AB199" s="282"/>
      <c r="AC199" s="282"/>
      <c r="AD199" s="282"/>
      <c r="AE199" s="282"/>
      <c r="AF199" s="282"/>
      <c r="AG199" s="282"/>
      <c r="AH199" s="282"/>
      <c r="AI199" s="786"/>
      <c r="AJ199" s="786"/>
      <c r="AK199" s="282"/>
      <c r="AL199" s="282"/>
      <c r="AM199" s="282"/>
      <c r="AN199" s="282"/>
      <c r="AO199" s="282"/>
      <c r="AP199" s="282">
        <f>+T199</f>
        <v>0</v>
      </c>
      <c r="AQ199" s="283"/>
      <c r="AR199" s="277">
        <f>T199-SUM(W199:AQ199)</f>
        <v>0</v>
      </c>
    </row>
    <row r="200" spans="3:44" x14ac:dyDescent="0.3">
      <c r="C200" s="885" t="s">
        <v>1078</v>
      </c>
      <c r="D200" s="280">
        <f>IFERROR('Sch Parent Inputs'!C226,0)</f>
        <v>0</v>
      </c>
      <c r="E200" s="280">
        <f>IFERROR('Sch Parent Inputs'!E226,0)</f>
        <v>0</v>
      </c>
      <c r="F200" s="280">
        <f>D200-E200</f>
        <v>0</v>
      </c>
      <c r="G200" s="280"/>
      <c r="H200" s="1201"/>
      <c r="I200" s="280"/>
      <c r="J200" s="280"/>
      <c r="K200" s="280"/>
      <c r="L200" s="280"/>
      <c r="M200" s="280"/>
      <c r="N200" s="280"/>
      <c r="O200" s="280"/>
      <c r="P200" s="280"/>
      <c r="Q200" s="280">
        <f>-Q143</f>
        <v>0</v>
      </c>
      <c r="R200" s="280"/>
      <c r="S200" s="281"/>
      <c r="T200" s="276">
        <f>SUM(F200:S200)</f>
        <v>0</v>
      </c>
      <c r="U200" s="277"/>
      <c r="V200" s="277"/>
      <c r="W200" s="282"/>
      <c r="X200" s="282"/>
      <c r="Y200" s="282"/>
      <c r="Z200" s="282"/>
      <c r="AA200" s="282"/>
      <c r="AB200" s="282"/>
      <c r="AC200" s="282"/>
      <c r="AD200" s="282"/>
      <c r="AE200" s="282"/>
      <c r="AF200" s="282"/>
      <c r="AG200" s="282"/>
      <c r="AH200" s="282"/>
      <c r="AI200" s="786"/>
      <c r="AJ200" s="786"/>
      <c r="AK200" s="282"/>
      <c r="AL200" s="282"/>
      <c r="AM200" s="282"/>
      <c r="AN200" s="282"/>
      <c r="AO200" s="282"/>
      <c r="AP200" s="282">
        <f>+T200</f>
        <v>0</v>
      </c>
      <c r="AQ200" s="283"/>
      <c r="AR200" s="277">
        <f>T200-SUM(W200:AQ200)</f>
        <v>0</v>
      </c>
    </row>
    <row r="201" spans="3:44" x14ac:dyDescent="0.3">
      <c r="C201" s="885"/>
      <c r="D201" s="280"/>
      <c r="E201" s="280"/>
      <c r="F201" s="280"/>
      <c r="G201" s="280"/>
      <c r="H201" s="1201"/>
      <c r="I201" s="280"/>
      <c r="J201" s="280"/>
      <c r="K201" s="280"/>
      <c r="L201" s="280"/>
      <c r="M201" s="280"/>
      <c r="N201" s="280"/>
      <c r="O201" s="280"/>
      <c r="P201" s="280"/>
      <c r="Q201" s="280"/>
      <c r="R201" s="280"/>
      <c r="S201" s="281"/>
      <c r="T201" s="276"/>
      <c r="U201" s="277"/>
      <c r="V201" s="277"/>
      <c r="W201" s="282"/>
      <c r="X201" s="282"/>
      <c r="Y201" s="282"/>
      <c r="Z201" s="282"/>
      <c r="AA201" s="282"/>
      <c r="AB201" s="282"/>
      <c r="AC201" s="282"/>
      <c r="AD201" s="282"/>
      <c r="AE201" s="282"/>
      <c r="AF201" s="282"/>
      <c r="AG201" s="282"/>
      <c r="AH201" s="282"/>
      <c r="AI201" s="786"/>
      <c r="AJ201" s="786"/>
      <c r="AK201" s="282"/>
      <c r="AL201" s="282"/>
      <c r="AM201" s="282"/>
      <c r="AN201" s="282"/>
      <c r="AO201" s="282"/>
      <c r="AP201" s="282"/>
      <c r="AQ201" s="283"/>
    </row>
    <row r="202" spans="3:44" x14ac:dyDescent="0.3">
      <c r="C202" s="1180" t="s">
        <v>265</v>
      </c>
      <c r="D202" s="271"/>
      <c r="E202" s="271"/>
      <c r="F202" s="271"/>
      <c r="G202" s="271"/>
      <c r="H202" s="271"/>
      <c r="I202" s="271"/>
      <c r="J202" s="271"/>
      <c r="K202" s="271"/>
      <c r="L202" s="271"/>
      <c r="M202" s="271"/>
      <c r="N202" s="271"/>
      <c r="O202" s="271"/>
      <c r="P202" s="271"/>
      <c r="Q202" s="271"/>
      <c r="R202" s="271"/>
      <c r="S202" s="271"/>
      <c r="T202" s="271"/>
      <c r="U202" s="271"/>
      <c r="V202" s="271"/>
      <c r="W202" s="272"/>
      <c r="X202" s="272"/>
      <c r="Y202" s="272"/>
      <c r="Z202" s="272"/>
      <c r="AA202" s="272"/>
      <c r="AB202" s="272"/>
      <c r="AC202" s="272"/>
      <c r="AD202" s="272"/>
      <c r="AE202" s="272"/>
      <c r="AF202" s="272"/>
      <c r="AG202" s="272"/>
      <c r="AH202" s="272"/>
      <c r="AI202" s="272"/>
      <c r="AJ202" s="272"/>
      <c r="AK202" s="272"/>
      <c r="AL202" s="272"/>
      <c r="AM202" s="272"/>
      <c r="AN202" s="272"/>
      <c r="AO202" s="272"/>
      <c r="AP202" s="272"/>
      <c r="AQ202" s="273"/>
    </row>
    <row r="203" spans="3:44" x14ac:dyDescent="0.3">
      <c r="C203" s="1182" t="s">
        <v>241</v>
      </c>
      <c r="D203" s="274"/>
      <c r="E203" s="274"/>
      <c r="F203" s="274"/>
      <c r="G203" s="274"/>
      <c r="H203" s="1200"/>
      <c r="I203" s="274"/>
      <c r="J203" s="274"/>
      <c r="K203" s="274"/>
      <c r="L203" s="274"/>
      <c r="M203" s="274"/>
      <c r="N203" s="274"/>
      <c r="O203" s="274"/>
      <c r="P203" s="274"/>
      <c r="Q203" s="274"/>
      <c r="R203" s="274"/>
      <c r="S203" s="275"/>
      <c r="T203" s="276"/>
      <c r="U203" s="277"/>
      <c r="V203" s="277"/>
      <c r="W203" s="278"/>
      <c r="X203" s="278"/>
      <c r="Y203" s="278"/>
      <c r="Z203" s="278"/>
      <c r="AA203" s="278"/>
      <c r="AB203" s="278"/>
      <c r="AC203" s="278"/>
      <c r="AD203" s="278"/>
      <c r="AE203" s="278"/>
      <c r="AF203" s="278"/>
      <c r="AG203" s="278"/>
      <c r="AH203" s="278"/>
      <c r="AI203" s="785"/>
      <c r="AJ203" s="785"/>
      <c r="AK203" s="278"/>
      <c r="AL203" s="278"/>
      <c r="AM203" s="278"/>
      <c r="AN203" s="278"/>
      <c r="AO203" s="278"/>
      <c r="AP203" s="278"/>
      <c r="AQ203" s="279"/>
    </row>
    <row r="204" spans="3:44" x14ac:dyDescent="0.3">
      <c r="C204" s="885" t="s">
        <v>1079</v>
      </c>
      <c r="D204" s="280">
        <f>IFERROR('Sch Parent Inputs'!C230,0)</f>
        <v>0</v>
      </c>
      <c r="E204" s="280">
        <f>IFERROR('Sch Parent Inputs'!E230,0)</f>
        <v>0</v>
      </c>
      <c r="F204" s="280">
        <f>D204-E204</f>
        <v>0</v>
      </c>
      <c r="G204" s="280"/>
      <c r="H204" s="1201"/>
      <c r="I204" s="280"/>
      <c r="J204" s="280"/>
      <c r="K204" s="280"/>
      <c r="L204" s="280"/>
      <c r="M204" s="280"/>
      <c r="N204" s="280"/>
      <c r="O204" s="280"/>
      <c r="P204" s="280"/>
      <c r="Q204" s="280"/>
      <c r="R204" s="280"/>
      <c r="S204" s="281"/>
      <c r="T204" s="276">
        <f>SUM(F204:S204)</f>
        <v>0</v>
      </c>
      <c r="U204" s="277"/>
      <c r="V204" s="277"/>
      <c r="W204" s="282"/>
      <c r="X204" s="282"/>
      <c r="Y204" s="282"/>
      <c r="Z204" s="282"/>
      <c r="AA204" s="282"/>
      <c r="AB204" s="282"/>
      <c r="AC204" s="282"/>
      <c r="AD204" s="282"/>
      <c r="AE204" s="282"/>
      <c r="AF204" s="282">
        <f>+F204</f>
        <v>0</v>
      </c>
      <c r="AG204" s="282"/>
      <c r="AH204" s="282"/>
      <c r="AI204" s="786"/>
      <c r="AJ204" s="786"/>
      <c r="AK204" s="282"/>
      <c r="AL204" s="282"/>
      <c r="AM204" s="282"/>
      <c r="AN204" s="282"/>
      <c r="AO204" s="282"/>
      <c r="AP204" s="282"/>
      <c r="AQ204" s="283"/>
      <c r="AR204" s="277">
        <f>T204-SUM(W204:AQ204)</f>
        <v>0</v>
      </c>
    </row>
    <row r="205" spans="3:44" x14ac:dyDescent="0.3">
      <c r="C205" s="885" t="s">
        <v>1080</v>
      </c>
      <c r="D205" s="280">
        <f>IFERROR('Sch Parent Inputs'!C231,0)</f>
        <v>0</v>
      </c>
      <c r="E205" s="280">
        <f>IFERROR('Sch Parent Inputs'!E231,0)</f>
        <v>0</v>
      </c>
      <c r="F205" s="280">
        <f>D205-E205</f>
        <v>0</v>
      </c>
      <c r="G205" s="280"/>
      <c r="H205" s="1201"/>
      <c r="I205" s="280"/>
      <c r="J205" s="280"/>
      <c r="K205" s="280"/>
      <c r="L205" s="280"/>
      <c r="M205" s="280"/>
      <c r="N205" s="280"/>
      <c r="O205" s="280"/>
      <c r="P205" s="280"/>
      <c r="Q205" s="280"/>
      <c r="R205" s="280"/>
      <c r="S205" s="281"/>
      <c r="T205" s="276">
        <f>SUM(F205:S205)</f>
        <v>0</v>
      </c>
      <c r="U205" s="277"/>
      <c r="V205" s="277"/>
      <c r="W205" s="282"/>
      <c r="X205" s="282"/>
      <c r="Y205" s="282"/>
      <c r="Z205" s="282"/>
      <c r="AA205" s="282"/>
      <c r="AB205" s="282"/>
      <c r="AC205" s="282"/>
      <c r="AD205" s="282"/>
      <c r="AE205" s="282"/>
      <c r="AF205" s="282">
        <f>+F205</f>
        <v>0</v>
      </c>
      <c r="AG205" s="282"/>
      <c r="AH205" s="282"/>
      <c r="AI205" s="786"/>
      <c r="AJ205" s="365"/>
      <c r="AK205" s="282"/>
      <c r="AL205" s="282"/>
      <c r="AM205" s="282"/>
      <c r="AN205" s="282"/>
      <c r="AO205" s="282"/>
      <c r="AP205" s="282"/>
      <c r="AQ205" s="283"/>
      <c r="AR205" s="277">
        <f>T205-SUM(W205:AQ205)</f>
        <v>0</v>
      </c>
    </row>
    <row r="206" spans="3:44" x14ac:dyDescent="0.3">
      <c r="C206" s="885"/>
      <c r="D206" s="280"/>
      <c r="E206" s="280"/>
      <c r="F206" s="280"/>
      <c r="G206" s="280"/>
      <c r="H206" s="1201"/>
      <c r="I206" s="280"/>
      <c r="J206" s="280"/>
      <c r="K206" s="280"/>
      <c r="L206" s="280"/>
      <c r="M206" s="280"/>
      <c r="N206" s="280"/>
      <c r="O206" s="280"/>
      <c r="P206" s="280"/>
      <c r="Q206" s="280"/>
      <c r="R206" s="280"/>
      <c r="S206" s="281"/>
      <c r="T206" s="276"/>
      <c r="U206" s="277"/>
      <c r="V206" s="277"/>
      <c r="W206" s="282"/>
      <c r="X206" s="282"/>
      <c r="Y206" s="282"/>
      <c r="Z206" s="282"/>
      <c r="AA206" s="282"/>
      <c r="AB206" s="282"/>
      <c r="AC206" s="282"/>
      <c r="AD206" s="282"/>
      <c r="AE206" s="282"/>
      <c r="AF206" s="282"/>
      <c r="AG206" s="282"/>
      <c r="AH206" s="282"/>
      <c r="AI206" s="786"/>
      <c r="AJ206" s="786"/>
      <c r="AK206" s="282"/>
      <c r="AL206" s="282"/>
      <c r="AM206" s="282"/>
      <c r="AN206" s="282"/>
      <c r="AO206" s="282"/>
      <c r="AP206" s="282"/>
      <c r="AQ206" s="283"/>
    </row>
    <row r="207" spans="3:44" x14ac:dyDescent="0.3">
      <c r="C207" s="1180" t="s">
        <v>268</v>
      </c>
      <c r="D207" s="271"/>
      <c r="E207" s="271"/>
      <c r="F207" s="271"/>
      <c r="G207" s="271"/>
      <c r="H207" s="271"/>
      <c r="I207" s="271"/>
      <c r="J207" s="271"/>
      <c r="K207" s="271"/>
      <c r="L207" s="271"/>
      <c r="M207" s="271"/>
      <c r="N207" s="271"/>
      <c r="O207" s="271"/>
      <c r="P207" s="271"/>
      <c r="Q207" s="271"/>
      <c r="R207" s="271"/>
      <c r="S207" s="271"/>
      <c r="T207" s="271"/>
      <c r="U207" s="271"/>
      <c r="V207" s="271"/>
      <c r="W207" s="272"/>
      <c r="X207" s="272"/>
      <c r="Y207" s="272"/>
      <c r="Z207" s="272"/>
      <c r="AA207" s="272"/>
      <c r="AB207" s="272"/>
      <c r="AC207" s="272"/>
      <c r="AD207" s="272"/>
      <c r="AE207" s="272"/>
      <c r="AF207" s="272"/>
      <c r="AG207" s="272"/>
      <c r="AH207" s="272"/>
      <c r="AI207" s="272"/>
      <c r="AJ207" s="272"/>
      <c r="AK207" s="272"/>
      <c r="AL207" s="272"/>
      <c r="AM207" s="272"/>
      <c r="AN207" s="272"/>
      <c r="AO207" s="272"/>
      <c r="AP207" s="272"/>
      <c r="AQ207" s="273"/>
    </row>
    <row r="208" spans="3:44" x14ac:dyDescent="0.3">
      <c r="C208" s="1182" t="s">
        <v>241</v>
      </c>
      <c r="D208" s="274"/>
      <c r="E208" s="274"/>
      <c r="F208" s="274"/>
      <c r="G208" s="274"/>
      <c r="H208" s="1200"/>
      <c r="I208" s="274"/>
      <c r="J208" s="274"/>
      <c r="K208" s="274"/>
      <c r="L208" s="274"/>
      <c r="M208" s="274"/>
      <c r="N208" s="274"/>
      <c r="O208" s="274"/>
      <c r="P208" s="274"/>
      <c r="Q208" s="274"/>
      <c r="R208" s="274"/>
      <c r="S208" s="275"/>
      <c r="T208" s="276"/>
      <c r="U208" s="277"/>
      <c r="V208" s="277"/>
      <c r="W208" s="278"/>
      <c r="X208" s="278"/>
      <c r="Y208" s="278"/>
      <c r="Z208" s="278"/>
      <c r="AA208" s="278"/>
      <c r="AB208" s="278"/>
      <c r="AC208" s="278"/>
      <c r="AD208" s="278"/>
      <c r="AE208" s="278"/>
      <c r="AF208" s="278"/>
      <c r="AG208" s="278"/>
      <c r="AH208" s="278"/>
      <c r="AI208" s="785"/>
      <c r="AJ208" s="785"/>
      <c r="AK208" s="278"/>
      <c r="AL208" s="278"/>
      <c r="AM208" s="278"/>
      <c r="AN208" s="278"/>
      <c r="AO208" s="278"/>
      <c r="AP208" s="278"/>
      <c r="AQ208" s="279"/>
    </row>
    <row r="209" spans="3:44" x14ac:dyDescent="0.3">
      <c r="C209" s="885" t="s">
        <v>269</v>
      </c>
      <c r="D209" s="280">
        <f>IFERROR('Sch Parent Inputs'!C235,0)</f>
        <v>0</v>
      </c>
      <c r="E209" s="280">
        <f>IFERROR('Sch Parent Inputs'!E235,0)</f>
        <v>0</v>
      </c>
      <c r="F209" s="280">
        <f>D209-E209</f>
        <v>0</v>
      </c>
      <c r="G209" s="280"/>
      <c r="H209" s="1201"/>
      <c r="I209" s="280"/>
      <c r="J209" s="280"/>
      <c r="K209" s="280"/>
      <c r="L209" s="280"/>
      <c r="M209" s="280"/>
      <c r="N209" s="280"/>
      <c r="O209" s="280"/>
      <c r="P209" s="280"/>
      <c r="Q209" s="280"/>
      <c r="R209" s="280"/>
      <c r="S209" s="281"/>
      <c r="T209" s="276">
        <f t="shared" ref="T209:T224" si="49">SUM(F209:S209)</f>
        <v>0</v>
      </c>
      <c r="U209" s="277"/>
      <c r="V209" s="277"/>
      <c r="W209" s="282"/>
      <c r="X209" s="282"/>
      <c r="Y209" s="282"/>
      <c r="Z209" s="282"/>
      <c r="AA209" s="282"/>
      <c r="AB209" s="282"/>
      <c r="AC209" s="282"/>
      <c r="AD209" s="282"/>
      <c r="AE209" s="282"/>
      <c r="AF209" s="282">
        <f t="shared" ref="AF209:AF224" si="50">+T209</f>
        <v>0</v>
      </c>
      <c r="AG209" s="282"/>
      <c r="AH209" s="282"/>
      <c r="AI209" s="786"/>
      <c r="AJ209" s="786"/>
      <c r="AK209" s="282"/>
      <c r="AL209" s="282"/>
      <c r="AM209" s="282"/>
      <c r="AN209" s="282"/>
      <c r="AO209" s="282"/>
      <c r="AP209" s="282"/>
      <c r="AQ209" s="283"/>
      <c r="AR209" s="277">
        <f t="shared" ref="AR209:AR224" si="51">T209-SUM(W209:AQ209)</f>
        <v>0</v>
      </c>
    </row>
    <row r="210" spans="3:44" x14ac:dyDescent="0.3">
      <c r="C210" s="885" t="s">
        <v>270</v>
      </c>
      <c r="D210" s="280">
        <f>IFERROR('Sch Parent Inputs'!C236,0)</f>
        <v>0</v>
      </c>
      <c r="E210" s="280">
        <f>IFERROR('Sch Parent Inputs'!E236,0)</f>
        <v>0</v>
      </c>
      <c r="F210" s="280">
        <f>D210-E210</f>
        <v>0</v>
      </c>
      <c r="G210" s="280"/>
      <c r="H210" s="1188"/>
      <c r="I210" s="280"/>
      <c r="J210" s="280"/>
      <c r="K210" s="280"/>
      <c r="L210" s="280"/>
      <c r="M210" s="280"/>
      <c r="N210" s="280"/>
      <c r="O210" s="280"/>
      <c r="P210" s="280"/>
      <c r="Q210" s="280"/>
      <c r="R210" s="280"/>
      <c r="S210" s="281"/>
      <c r="T210" s="276">
        <f t="shared" si="49"/>
        <v>0</v>
      </c>
      <c r="U210" s="277"/>
      <c r="V210" s="277"/>
      <c r="W210" s="282"/>
      <c r="X210" s="282"/>
      <c r="Y210" s="282"/>
      <c r="Z210" s="282"/>
      <c r="AA210" s="282"/>
      <c r="AB210" s="282"/>
      <c r="AC210" s="282"/>
      <c r="AD210" s="282"/>
      <c r="AE210" s="282"/>
      <c r="AF210" s="282">
        <f t="shared" si="50"/>
        <v>0</v>
      </c>
      <c r="AG210" s="282"/>
      <c r="AH210" s="282"/>
      <c r="AI210" s="786"/>
      <c r="AJ210" s="786"/>
      <c r="AK210" s="282"/>
      <c r="AL210" s="282"/>
      <c r="AM210" s="282"/>
      <c r="AN210" s="282"/>
      <c r="AO210" s="282"/>
      <c r="AP210" s="282"/>
      <c r="AQ210" s="283"/>
      <c r="AR210" s="277">
        <f t="shared" si="51"/>
        <v>0</v>
      </c>
    </row>
    <row r="211" spans="3:44" x14ac:dyDescent="0.3">
      <c r="C211" s="885" t="s">
        <v>271</v>
      </c>
      <c r="D211" s="280">
        <f>IFERROR('Sch Parent Inputs'!C237,0)</f>
        <v>0</v>
      </c>
      <c r="E211" s="280">
        <f>IFERROR('Sch Parent Inputs'!E237,0)</f>
        <v>0</v>
      </c>
      <c r="F211" s="280">
        <f>D211-E211</f>
        <v>0</v>
      </c>
      <c r="G211" s="280"/>
      <c r="H211" s="1201"/>
      <c r="I211" s="280"/>
      <c r="J211" s="280"/>
      <c r="K211" s="280"/>
      <c r="L211" s="280"/>
      <c r="M211" s="280"/>
      <c r="N211" s="280"/>
      <c r="O211" s="280"/>
      <c r="P211" s="280"/>
      <c r="Q211" s="280"/>
      <c r="R211" s="280"/>
      <c r="S211" s="281"/>
      <c r="T211" s="276">
        <f t="shared" si="49"/>
        <v>0</v>
      </c>
      <c r="U211" s="277"/>
      <c r="V211" s="277"/>
      <c r="W211" s="282"/>
      <c r="X211" s="282"/>
      <c r="Y211" s="282"/>
      <c r="Z211" s="282"/>
      <c r="AA211" s="282"/>
      <c r="AB211" s="282"/>
      <c r="AC211" s="282"/>
      <c r="AD211" s="282"/>
      <c r="AE211" s="282"/>
      <c r="AF211" s="282">
        <f t="shared" si="50"/>
        <v>0</v>
      </c>
      <c r="AG211" s="282"/>
      <c r="AH211" s="282"/>
      <c r="AI211" s="786"/>
      <c r="AJ211" s="786"/>
      <c r="AK211" s="282"/>
      <c r="AL211" s="282"/>
      <c r="AM211" s="282"/>
      <c r="AN211" s="282"/>
      <c r="AO211" s="282"/>
      <c r="AP211" s="282"/>
      <c r="AQ211" s="283"/>
      <c r="AR211" s="277">
        <f t="shared" si="51"/>
        <v>0</v>
      </c>
    </row>
    <row r="212" spans="3:44" x14ac:dyDescent="0.3">
      <c r="C212" s="885" t="s">
        <v>272</v>
      </c>
      <c r="D212" s="280">
        <f>IFERROR('Sch Parent Inputs'!C238,0)</f>
        <v>0</v>
      </c>
      <c r="E212" s="280">
        <f>IFERROR('Sch Parent Inputs'!E238,0)</f>
        <v>0</v>
      </c>
      <c r="F212" s="280">
        <f>D212-E212</f>
        <v>0</v>
      </c>
      <c r="G212" s="280"/>
      <c r="H212" s="1201"/>
      <c r="I212" s="280"/>
      <c r="J212" s="280"/>
      <c r="K212" s="280"/>
      <c r="L212" s="280"/>
      <c r="M212" s="280"/>
      <c r="N212" s="280"/>
      <c r="O212" s="280"/>
      <c r="P212" s="280"/>
      <c r="Q212" s="280"/>
      <c r="R212" s="280"/>
      <c r="S212" s="281"/>
      <c r="T212" s="276">
        <f t="shared" si="49"/>
        <v>0</v>
      </c>
      <c r="U212" s="277"/>
      <c r="V212" s="277"/>
      <c r="W212" s="282"/>
      <c r="X212" s="282"/>
      <c r="Y212" s="282"/>
      <c r="Z212" s="282"/>
      <c r="AA212" s="282"/>
      <c r="AB212" s="282"/>
      <c r="AC212" s="282"/>
      <c r="AD212" s="282"/>
      <c r="AE212" s="282"/>
      <c r="AF212" s="282">
        <f t="shared" si="50"/>
        <v>0</v>
      </c>
      <c r="AG212" s="282"/>
      <c r="AH212" s="282"/>
      <c r="AI212" s="786"/>
      <c r="AJ212" s="786"/>
      <c r="AK212" s="282"/>
      <c r="AL212" s="282"/>
      <c r="AM212" s="282"/>
      <c r="AN212" s="282"/>
      <c r="AO212" s="282"/>
      <c r="AP212" s="282"/>
      <c r="AQ212" s="283"/>
      <c r="AR212" s="277">
        <f t="shared" si="51"/>
        <v>0</v>
      </c>
    </row>
    <row r="213" spans="3:44" x14ac:dyDescent="0.3">
      <c r="C213" s="885" t="s">
        <v>273</v>
      </c>
      <c r="D213" s="280">
        <f>IFERROR('Sch Parent Inputs'!C239,0)</f>
        <v>0</v>
      </c>
      <c r="E213" s="280">
        <f>IFERROR('Sch Parent Inputs'!E239,0)</f>
        <v>0</v>
      </c>
      <c r="F213" s="280">
        <f t="shared" ref="F213:F218" si="52">D213-E213</f>
        <v>0</v>
      </c>
      <c r="G213" s="280"/>
      <c r="H213" s="1201"/>
      <c r="I213" s="280"/>
      <c r="J213" s="280"/>
      <c r="K213" s="280"/>
      <c r="L213" s="280"/>
      <c r="M213" s="280"/>
      <c r="N213" s="280"/>
      <c r="O213" s="280"/>
      <c r="P213" s="280"/>
      <c r="Q213" s="280"/>
      <c r="R213" s="280"/>
      <c r="S213" s="281"/>
      <c r="T213" s="276">
        <f t="shared" si="49"/>
        <v>0</v>
      </c>
      <c r="U213" s="277"/>
      <c r="V213" s="277"/>
      <c r="W213" s="282"/>
      <c r="X213" s="282"/>
      <c r="Y213" s="282"/>
      <c r="Z213" s="282"/>
      <c r="AA213" s="282"/>
      <c r="AB213" s="282"/>
      <c r="AC213" s="282"/>
      <c r="AD213" s="282"/>
      <c r="AE213" s="282"/>
      <c r="AF213" s="282">
        <f t="shared" si="50"/>
        <v>0</v>
      </c>
      <c r="AG213" s="282"/>
      <c r="AH213" s="282"/>
      <c r="AI213" s="786"/>
      <c r="AJ213" s="786"/>
      <c r="AK213" s="282"/>
      <c r="AL213" s="282"/>
      <c r="AM213" s="282"/>
      <c r="AN213" s="282"/>
      <c r="AO213" s="282"/>
      <c r="AP213" s="282"/>
      <c r="AQ213" s="283"/>
      <c r="AR213" s="277">
        <f t="shared" si="51"/>
        <v>0</v>
      </c>
    </row>
    <row r="214" spans="3:44" x14ac:dyDescent="0.3">
      <c r="C214" s="885" t="s">
        <v>273</v>
      </c>
      <c r="D214" s="280">
        <f>IFERROR('Sch Parent Inputs'!C240,0)</f>
        <v>0</v>
      </c>
      <c r="E214" s="280">
        <f>IFERROR('Sch Parent Inputs'!E240,0)</f>
        <v>0</v>
      </c>
      <c r="F214" s="280">
        <f t="shared" si="52"/>
        <v>0</v>
      </c>
      <c r="G214" s="280"/>
      <c r="H214" s="1201"/>
      <c r="I214" s="280"/>
      <c r="J214" s="280"/>
      <c r="K214" s="280"/>
      <c r="L214" s="280"/>
      <c r="M214" s="280"/>
      <c r="N214" s="280"/>
      <c r="O214" s="280"/>
      <c r="P214" s="280"/>
      <c r="Q214" s="280"/>
      <c r="R214" s="280"/>
      <c r="S214" s="281"/>
      <c r="T214" s="276">
        <f t="shared" si="49"/>
        <v>0</v>
      </c>
      <c r="U214" s="277"/>
      <c r="V214" s="277"/>
      <c r="W214" s="282"/>
      <c r="X214" s="282"/>
      <c r="Y214" s="282"/>
      <c r="Z214" s="282"/>
      <c r="AA214" s="282"/>
      <c r="AB214" s="282"/>
      <c r="AC214" s="282"/>
      <c r="AD214" s="282"/>
      <c r="AE214" s="282"/>
      <c r="AF214" s="282">
        <f t="shared" si="50"/>
        <v>0</v>
      </c>
      <c r="AG214" s="282"/>
      <c r="AH214" s="282"/>
      <c r="AI214" s="786"/>
      <c r="AJ214" s="786"/>
      <c r="AK214" s="282"/>
      <c r="AL214" s="282"/>
      <c r="AM214" s="282"/>
      <c r="AN214" s="282"/>
      <c r="AO214" s="282"/>
      <c r="AP214" s="282"/>
      <c r="AQ214" s="283"/>
      <c r="AR214" s="277">
        <f t="shared" si="51"/>
        <v>0</v>
      </c>
    </row>
    <row r="215" spans="3:44" x14ac:dyDescent="0.3">
      <c r="C215" s="885" t="s">
        <v>273</v>
      </c>
      <c r="D215" s="280">
        <f>IFERROR('Sch Parent Inputs'!C241,0)</f>
        <v>0</v>
      </c>
      <c r="E215" s="280">
        <f>IFERROR('Sch Parent Inputs'!E241,0)</f>
        <v>0</v>
      </c>
      <c r="F215" s="280">
        <f t="shared" si="52"/>
        <v>0</v>
      </c>
      <c r="G215" s="280"/>
      <c r="H215" s="1201"/>
      <c r="I215" s="280"/>
      <c r="J215" s="280"/>
      <c r="K215" s="280"/>
      <c r="L215" s="280"/>
      <c r="M215" s="280"/>
      <c r="N215" s="280"/>
      <c r="O215" s="280"/>
      <c r="P215" s="280"/>
      <c r="Q215" s="280"/>
      <c r="R215" s="280"/>
      <c r="S215" s="281"/>
      <c r="T215" s="276">
        <f t="shared" si="49"/>
        <v>0</v>
      </c>
      <c r="U215" s="277"/>
      <c r="V215" s="277"/>
      <c r="W215" s="282"/>
      <c r="X215" s="282"/>
      <c r="Y215" s="282"/>
      <c r="Z215" s="282"/>
      <c r="AA215" s="282"/>
      <c r="AB215" s="282"/>
      <c r="AC215" s="282"/>
      <c r="AD215" s="282"/>
      <c r="AE215" s="282"/>
      <c r="AF215" s="282">
        <f t="shared" si="50"/>
        <v>0</v>
      </c>
      <c r="AG215" s="282"/>
      <c r="AH215" s="282"/>
      <c r="AI215" s="786"/>
      <c r="AJ215" s="786"/>
      <c r="AK215" s="282"/>
      <c r="AL215" s="282"/>
      <c r="AM215" s="282"/>
      <c r="AN215" s="282"/>
      <c r="AO215" s="282"/>
      <c r="AP215" s="282"/>
      <c r="AQ215" s="283"/>
      <c r="AR215" s="277">
        <f t="shared" si="51"/>
        <v>0</v>
      </c>
    </row>
    <row r="216" spans="3:44" x14ac:dyDescent="0.3">
      <c r="C216" s="885" t="s">
        <v>273</v>
      </c>
      <c r="D216" s="280">
        <f>IFERROR('Sch Parent Inputs'!C242,0)</f>
        <v>0</v>
      </c>
      <c r="E216" s="280">
        <f>IFERROR('Sch Parent Inputs'!E242,0)</f>
        <v>0</v>
      </c>
      <c r="F216" s="280">
        <f t="shared" si="52"/>
        <v>0</v>
      </c>
      <c r="G216" s="280"/>
      <c r="H216" s="1201"/>
      <c r="I216" s="280"/>
      <c r="J216" s="280"/>
      <c r="K216" s="280"/>
      <c r="L216" s="280"/>
      <c r="M216" s="280"/>
      <c r="N216" s="280"/>
      <c r="O216" s="280"/>
      <c r="P216" s="280"/>
      <c r="Q216" s="280"/>
      <c r="R216" s="280"/>
      <c r="S216" s="281"/>
      <c r="T216" s="276">
        <f t="shared" si="49"/>
        <v>0</v>
      </c>
      <c r="U216" s="277"/>
      <c r="V216" s="277"/>
      <c r="W216" s="282"/>
      <c r="X216" s="282"/>
      <c r="Y216" s="282"/>
      <c r="Z216" s="282"/>
      <c r="AA216" s="282"/>
      <c r="AB216" s="282"/>
      <c r="AC216" s="282"/>
      <c r="AD216" s="282"/>
      <c r="AE216" s="282"/>
      <c r="AF216" s="282">
        <f t="shared" si="50"/>
        <v>0</v>
      </c>
      <c r="AG216" s="282"/>
      <c r="AH216" s="282"/>
      <c r="AI216" s="786"/>
      <c r="AJ216" s="786"/>
      <c r="AK216" s="282"/>
      <c r="AL216" s="282"/>
      <c r="AM216" s="282"/>
      <c r="AN216" s="282"/>
      <c r="AO216" s="282"/>
      <c r="AP216" s="282"/>
      <c r="AQ216" s="283"/>
      <c r="AR216" s="277">
        <f t="shared" si="51"/>
        <v>0</v>
      </c>
    </row>
    <row r="217" spans="3:44" x14ac:dyDescent="0.3">
      <c r="C217" s="885" t="s">
        <v>273</v>
      </c>
      <c r="D217" s="280">
        <f>IFERROR('Sch Parent Inputs'!C243,0)</f>
        <v>0</v>
      </c>
      <c r="E217" s="280">
        <f>IFERROR('Sch Parent Inputs'!E243,0)</f>
        <v>0</v>
      </c>
      <c r="F217" s="280">
        <f t="shared" si="52"/>
        <v>0</v>
      </c>
      <c r="G217" s="280"/>
      <c r="H217" s="1201"/>
      <c r="I217" s="280"/>
      <c r="J217" s="280"/>
      <c r="K217" s="280"/>
      <c r="L217" s="280"/>
      <c r="M217" s="280"/>
      <c r="N217" s="280"/>
      <c r="O217" s="280"/>
      <c r="P217" s="280"/>
      <c r="Q217" s="280"/>
      <c r="R217" s="280"/>
      <c r="S217" s="281"/>
      <c r="T217" s="276">
        <f t="shared" si="49"/>
        <v>0</v>
      </c>
      <c r="U217" s="277"/>
      <c r="V217" s="277"/>
      <c r="W217" s="282"/>
      <c r="X217" s="282"/>
      <c r="Y217" s="282"/>
      <c r="Z217" s="282"/>
      <c r="AA217" s="282"/>
      <c r="AB217" s="282"/>
      <c r="AC217" s="282"/>
      <c r="AD217" s="282"/>
      <c r="AE217" s="282"/>
      <c r="AF217" s="282">
        <f t="shared" si="50"/>
        <v>0</v>
      </c>
      <c r="AG217" s="282"/>
      <c r="AH217" s="282"/>
      <c r="AI217" s="786"/>
      <c r="AJ217" s="786"/>
      <c r="AK217" s="282"/>
      <c r="AL217" s="282"/>
      <c r="AM217" s="282"/>
      <c r="AN217" s="282"/>
      <c r="AO217" s="282"/>
      <c r="AP217" s="282"/>
      <c r="AQ217" s="283"/>
      <c r="AR217" s="277">
        <f t="shared" si="51"/>
        <v>0</v>
      </c>
    </row>
    <row r="218" spans="3:44" x14ac:dyDescent="0.3">
      <c r="C218" s="885" t="s">
        <v>273</v>
      </c>
      <c r="D218" s="280">
        <f>IFERROR('Sch Parent Inputs'!C244,0)</f>
        <v>0</v>
      </c>
      <c r="E218" s="280">
        <f>IFERROR('Sch Parent Inputs'!E244,0)</f>
        <v>0</v>
      </c>
      <c r="F218" s="280">
        <f t="shared" si="52"/>
        <v>0</v>
      </c>
      <c r="G218" s="280"/>
      <c r="H218" s="1201"/>
      <c r="I218" s="280"/>
      <c r="J218" s="280"/>
      <c r="K218" s="280"/>
      <c r="L218" s="280"/>
      <c r="M218" s="280"/>
      <c r="N218" s="280"/>
      <c r="O218" s="280"/>
      <c r="P218" s="280"/>
      <c r="Q218" s="280"/>
      <c r="R218" s="280"/>
      <c r="S218" s="281"/>
      <c r="T218" s="276">
        <f t="shared" si="49"/>
        <v>0</v>
      </c>
      <c r="U218" s="277"/>
      <c r="V218" s="277"/>
      <c r="W218" s="282"/>
      <c r="X218" s="282"/>
      <c r="Y218" s="282"/>
      <c r="Z218" s="282"/>
      <c r="AA218" s="282"/>
      <c r="AB218" s="282"/>
      <c r="AC218" s="282"/>
      <c r="AD218" s="282"/>
      <c r="AE218" s="282"/>
      <c r="AF218" s="282">
        <f t="shared" si="50"/>
        <v>0</v>
      </c>
      <c r="AG218" s="282"/>
      <c r="AH218" s="282"/>
      <c r="AI218" s="786"/>
      <c r="AJ218" s="786"/>
      <c r="AK218" s="282"/>
      <c r="AL218" s="282"/>
      <c r="AM218" s="282"/>
      <c r="AN218" s="282"/>
      <c r="AO218" s="282"/>
      <c r="AP218" s="282"/>
      <c r="AQ218" s="283"/>
      <c r="AR218" s="277">
        <f t="shared" si="51"/>
        <v>0</v>
      </c>
    </row>
    <row r="219" spans="3:44" x14ac:dyDescent="0.3">
      <c r="C219" s="885" t="s">
        <v>273</v>
      </c>
      <c r="D219" s="280">
        <f>IFERROR('Sch Parent Inputs'!C245,0)</f>
        <v>0</v>
      </c>
      <c r="E219" s="280">
        <f>IFERROR('Sch Parent Inputs'!E245,0)</f>
        <v>0</v>
      </c>
      <c r="F219" s="280">
        <f t="shared" ref="F219:F224" si="53">D219-E219</f>
        <v>0</v>
      </c>
      <c r="G219" s="280"/>
      <c r="H219" s="1201"/>
      <c r="I219" s="280"/>
      <c r="J219" s="280"/>
      <c r="K219" s="280"/>
      <c r="L219" s="280"/>
      <c r="M219" s="280"/>
      <c r="N219" s="280"/>
      <c r="O219" s="280"/>
      <c r="P219" s="280"/>
      <c r="Q219" s="280"/>
      <c r="R219" s="280"/>
      <c r="S219" s="281"/>
      <c r="T219" s="276">
        <f t="shared" si="49"/>
        <v>0</v>
      </c>
      <c r="U219" s="277"/>
      <c r="V219" s="277"/>
      <c r="W219" s="282"/>
      <c r="X219" s="282"/>
      <c r="Y219" s="282"/>
      <c r="Z219" s="282"/>
      <c r="AA219" s="282"/>
      <c r="AB219" s="282"/>
      <c r="AC219" s="282"/>
      <c r="AD219" s="282"/>
      <c r="AE219" s="282"/>
      <c r="AF219" s="282">
        <f t="shared" si="50"/>
        <v>0</v>
      </c>
      <c r="AG219" s="282"/>
      <c r="AH219" s="282"/>
      <c r="AI219" s="786"/>
      <c r="AJ219" s="786"/>
      <c r="AK219" s="282"/>
      <c r="AL219" s="282"/>
      <c r="AM219" s="282"/>
      <c r="AN219" s="282"/>
      <c r="AO219" s="282"/>
      <c r="AP219" s="282"/>
      <c r="AQ219" s="283"/>
      <c r="AR219" s="277">
        <f t="shared" si="51"/>
        <v>0</v>
      </c>
    </row>
    <row r="220" spans="3:44" x14ac:dyDescent="0.3">
      <c r="C220" s="885" t="s">
        <v>273</v>
      </c>
      <c r="D220" s="280">
        <f>IFERROR('Sch Parent Inputs'!C246,0)</f>
        <v>0</v>
      </c>
      <c r="E220" s="280">
        <f>IFERROR('Sch Parent Inputs'!E246,0)</f>
        <v>0</v>
      </c>
      <c r="F220" s="280">
        <f t="shared" si="53"/>
        <v>0</v>
      </c>
      <c r="G220" s="280"/>
      <c r="H220" s="1201"/>
      <c r="I220" s="280"/>
      <c r="J220" s="280"/>
      <c r="K220" s="280"/>
      <c r="L220" s="280"/>
      <c r="M220" s="280"/>
      <c r="N220" s="280"/>
      <c r="O220" s="280"/>
      <c r="P220" s="280"/>
      <c r="Q220" s="280"/>
      <c r="R220" s="280"/>
      <c r="S220" s="281"/>
      <c r="T220" s="276">
        <f t="shared" si="49"/>
        <v>0</v>
      </c>
      <c r="U220" s="277"/>
      <c r="V220" s="277"/>
      <c r="W220" s="282"/>
      <c r="X220" s="282"/>
      <c r="Y220" s="282"/>
      <c r="Z220" s="282"/>
      <c r="AA220" s="282"/>
      <c r="AB220" s="282"/>
      <c r="AC220" s="282"/>
      <c r="AD220" s="282"/>
      <c r="AE220" s="282"/>
      <c r="AF220" s="282">
        <f t="shared" si="50"/>
        <v>0</v>
      </c>
      <c r="AG220" s="282"/>
      <c r="AH220" s="282"/>
      <c r="AI220" s="786"/>
      <c r="AJ220" s="786"/>
      <c r="AK220" s="282"/>
      <c r="AL220" s="282"/>
      <c r="AM220" s="282"/>
      <c r="AN220" s="282"/>
      <c r="AO220" s="282"/>
      <c r="AP220" s="282"/>
      <c r="AQ220" s="283"/>
      <c r="AR220" s="277">
        <f t="shared" si="51"/>
        <v>0</v>
      </c>
    </row>
    <row r="221" spans="3:44" x14ac:dyDescent="0.3">
      <c r="C221" s="885" t="s">
        <v>273</v>
      </c>
      <c r="D221" s="280">
        <f>IFERROR('Sch Parent Inputs'!C247,0)</f>
        <v>0</v>
      </c>
      <c r="E221" s="280">
        <f>IFERROR('Sch Parent Inputs'!E247,0)</f>
        <v>0</v>
      </c>
      <c r="F221" s="280">
        <f t="shared" si="53"/>
        <v>0</v>
      </c>
      <c r="G221" s="280"/>
      <c r="H221" s="1201"/>
      <c r="I221" s="280"/>
      <c r="J221" s="280"/>
      <c r="K221" s="280"/>
      <c r="L221" s="280"/>
      <c r="M221" s="280"/>
      <c r="N221" s="280"/>
      <c r="O221" s="280"/>
      <c r="P221" s="280"/>
      <c r="Q221" s="280"/>
      <c r="R221" s="280"/>
      <c r="S221" s="281"/>
      <c r="T221" s="276">
        <f t="shared" si="49"/>
        <v>0</v>
      </c>
      <c r="U221" s="277"/>
      <c r="V221" s="277"/>
      <c r="W221" s="282"/>
      <c r="X221" s="282"/>
      <c r="Y221" s="282"/>
      <c r="Z221" s="282"/>
      <c r="AA221" s="282"/>
      <c r="AB221" s="282"/>
      <c r="AC221" s="282"/>
      <c r="AD221" s="282"/>
      <c r="AE221" s="282"/>
      <c r="AF221" s="282">
        <f t="shared" si="50"/>
        <v>0</v>
      </c>
      <c r="AG221" s="282"/>
      <c r="AH221" s="282"/>
      <c r="AI221" s="786"/>
      <c r="AJ221" s="786"/>
      <c r="AK221" s="282"/>
      <c r="AL221" s="282"/>
      <c r="AM221" s="282"/>
      <c r="AN221" s="282"/>
      <c r="AO221" s="282"/>
      <c r="AP221" s="282"/>
      <c r="AQ221" s="283"/>
      <c r="AR221" s="277">
        <f t="shared" si="51"/>
        <v>0</v>
      </c>
    </row>
    <row r="222" spans="3:44" x14ac:dyDescent="0.3">
      <c r="C222" s="885" t="s">
        <v>273</v>
      </c>
      <c r="D222" s="280">
        <f>IFERROR('Sch Parent Inputs'!C248,0)</f>
        <v>0</v>
      </c>
      <c r="E222" s="280">
        <f>IFERROR('Sch Parent Inputs'!E248,0)</f>
        <v>0</v>
      </c>
      <c r="F222" s="280">
        <f t="shared" si="53"/>
        <v>0</v>
      </c>
      <c r="G222" s="280"/>
      <c r="H222" s="1201"/>
      <c r="I222" s="280"/>
      <c r="J222" s="280"/>
      <c r="K222" s="280"/>
      <c r="L222" s="280"/>
      <c r="M222" s="280"/>
      <c r="N222" s="280"/>
      <c r="O222" s="280"/>
      <c r="P222" s="280"/>
      <c r="Q222" s="280"/>
      <c r="R222" s="280"/>
      <c r="S222" s="281"/>
      <c r="T222" s="276">
        <f t="shared" si="49"/>
        <v>0</v>
      </c>
      <c r="U222" s="277"/>
      <c r="V222" s="277"/>
      <c r="W222" s="282"/>
      <c r="X222" s="282"/>
      <c r="Y222" s="282"/>
      <c r="Z222" s="282"/>
      <c r="AA222" s="282"/>
      <c r="AB222" s="282"/>
      <c r="AC222" s="282"/>
      <c r="AD222" s="282"/>
      <c r="AE222" s="282"/>
      <c r="AF222" s="282">
        <f t="shared" si="50"/>
        <v>0</v>
      </c>
      <c r="AG222" s="282"/>
      <c r="AH222" s="282"/>
      <c r="AI222" s="786"/>
      <c r="AJ222" s="786"/>
      <c r="AK222" s="282"/>
      <c r="AL222" s="282"/>
      <c r="AM222" s="282"/>
      <c r="AN222" s="282"/>
      <c r="AO222" s="282"/>
      <c r="AP222" s="282"/>
      <c r="AQ222" s="283"/>
      <c r="AR222" s="277">
        <f t="shared" si="51"/>
        <v>0</v>
      </c>
    </row>
    <row r="223" spans="3:44" x14ac:dyDescent="0.3">
      <c r="C223" s="885" t="s">
        <v>273</v>
      </c>
      <c r="D223" s="280">
        <f>IFERROR('Sch Parent Inputs'!C249,0)</f>
        <v>0</v>
      </c>
      <c r="E223" s="280">
        <f>IFERROR('Sch Parent Inputs'!E249,0)</f>
        <v>0</v>
      </c>
      <c r="F223" s="280">
        <f t="shared" si="53"/>
        <v>0</v>
      </c>
      <c r="G223" s="280"/>
      <c r="H223" s="1201"/>
      <c r="I223" s="280"/>
      <c r="J223" s="280"/>
      <c r="K223" s="280"/>
      <c r="L223" s="280"/>
      <c r="M223" s="280"/>
      <c r="N223" s="280"/>
      <c r="O223" s="280"/>
      <c r="P223" s="280"/>
      <c r="Q223" s="280"/>
      <c r="R223" s="280"/>
      <c r="S223" s="281"/>
      <c r="T223" s="276">
        <f t="shared" si="49"/>
        <v>0</v>
      </c>
      <c r="U223" s="277"/>
      <c r="V223" s="277"/>
      <c r="W223" s="282"/>
      <c r="X223" s="282"/>
      <c r="Y223" s="282"/>
      <c r="Z223" s="282"/>
      <c r="AA223" s="282"/>
      <c r="AB223" s="282"/>
      <c r="AC223" s="282"/>
      <c r="AD223" s="282"/>
      <c r="AE223" s="282"/>
      <c r="AF223" s="282">
        <f t="shared" si="50"/>
        <v>0</v>
      </c>
      <c r="AG223" s="282"/>
      <c r="AH223" s="282"/>
      <c r="AI223" s="786"/>
      <c r="AJ223" s="786"/>
      <c r="AK223" s="282"/>
      <c r="AL223" s="282"/>
      <c r="AM223" s="282"/>
      <c r="AN223" s="282"/>
      <c r="AO223" s="282"/>
      <c r="AP223" s="282"/>
      <c r="AQ223" s="283"/>
      <c r="AR223" s="277">
        <f t="shared" si="51"/>
        <v>0</v>
      </c>
    </row>
    <row r="224" spans="3:44" x14ac:dyDescent="0.3">
      <c r="C224" s="885" t="s">
        <v>273</v>
      </c>
      <c r="D224" s="280">
        <f>IFERROR('Sch Parent Inputs'!C250,0)</f>
        <v>0</v>
      </c>
      <c r="E224" s="280">
        <f>IFERROR('Sch Parent Inputs'!E250,0)</f>
        <v>0</v>
      </c>
      <c r="F224" s="280">
        <f t="shared" si="53"/>
        <v>0</v>
      </c>
      <c r="G224" s="280"/>
      <c r="H224" s="1201"/>
      <c r="I224" s="280"/>
      <c r="J224" s="280"/>
      <c r="K224" s="280"/>
      <c r="L224" s="280"/>
      <c r="M224" s="280"/>
      <c r="N224" s="280"/>
      <c r="O224" s="280"/>
      <c r="P224" s="280"/>
      <c r="Q224" s="280"/>
      <c r="R224" s="280"/>
      <c r="S224" s="281"/>
      <c r="T224" s="276">
        <f t="shared" si="49"/>
        <v>0</v>
      </c>
      <c r="U224" s="277"/>
      <c r="V224" s="277"/>
      <c r="W224" s="282"/>
      <c r="X224" s="282"/>
      <c r="Y224" s="282"/>
      <c r="Z224" s="282"/>
      <c r="AA224" s="282"/>
      <c r="AB224" s="282"/>
      <c r="AC224" s="282"/>
      <c r="AD224" s="282"/>
      <c r="AE224" s="282"/>
      <c r="AF224" s="282">
        <f t="shared" si="50"/>
        <v>0</v>
      </c>
      <c r="AG224" s="282"/>
      <c r="AH224" s="282"/>
      <c r="AI224" s="786"/>
      <c r="AJ224" s="786"/>
      <c r="AK224" s="282"/>
      <c r="AL224" s="282"/>
      <c r="AM224" s="282"/>
      <c r="AN224" s="282"/>
      <c r="AO224" s="282"/>
      <c r="AP224" s="282"/>
      <c r="AQ224" s="283"/>
      <c r="AR224" s="277">
        <f t="shared" si="51"/>
        <v>0</v>
      </c>
    </row>
    <row r="225" spans="3:44" x14ac:dyDescent="0.3">
      <c r="H225" s="1201"/>
      <c r="S225" s="281"/>
      <c r="AI225" s="786"/>
      <c r="AJ225" s="786"/>
    </row>
    <row r="226" spans="3:44" x14ac:dyDescent="0.3">
      <c r="C226" s="1180" t="s">
        <v>274</v>
      </c>
      <c r="D226" s="271"/>
      <c r="E226" s="271"/>
      <c r="F226" s="271"/>
      <c r="G226" s="271"/>
      <c r="H226" s="271"/>
      <c r="I226" s="271"/>
      <c r="J226" s="271"/>
      <c r="K226" s="271"/>
      <c r="L226" s="271"/>
      <c r="M226" s="271"/>
      <c r="N226" s="271"/>
      <c r="O226" s="271"/>
      <c r="P226" s="271"/>
      <c r="Q226" s="271"/>
      <c r="R226" s="271"/>
      <c r="S226" s="271"/>
      <c r="T226" s="271"/>
      <c r="U226" s="271"/>
      <c r="V226" s="271"/>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row>
    <row r="227" spans="3:44" x14ac:dyDescent="0.3">
      <c r="C227" s="1182" t="s">
        <v>241</v>
      </c>
      <c r="D227" s="274"/>
      <c r="E227" s="274"/>
      <c r="F227" s="274"/>
      <c r="G227" s="274"/>
      <c r="H227" s="1200"/>
      <c r="I227" s="274"/>
      <c r="J227" s="274"/>
      <c r="K227" s="274"/>
      <c r="L227" s="274"/>
      <c r="M227" s="274"/>
      <c r="N227" s="274"/>
      <c r="O227" s="274"/>
      <c r="P227" s="274"/>
      <c r="Q227" s="274"/>
      <c r="R227" s="274"/>
      <c r="S227" s="275"/>
      <c r="T227" s="276"/>
      <c r="U227" s="277"/>
      <c r="V227" s="277"/>
      <c r="W227" s="278"/>
      <c r="X227" s="278"/>
      <c r="Y227" s="278"/>
      <c r="Z227" s="278"/>
      <c r="AA227" s="278"/>
      <c r="AB227" s="278"/>
      <c r="AC227" s="278"/>
      <c r="AD227" s="278"/>
      <c r="AE227" s="278"/>
      <c r="AF227" s="278"/>
      <c r="AG227" s="278"/>
      <c r="AH227" s="278"/>
      <c r="AI227" s="785"/>
      <c r="AJ227" s="785"/>
      <c r="AK227" s="278"/>
      <c r="AL227" s="278"/>
      <c r="AM227" s="278"/>
      <c r="AN227" s="278"/>
      <c r="AO227" s="278"/>
      <c r="AP227" s="278"/>
      <c r="AQ227" s="279"/>
    </row>
    <row r="228" spans="3:44" x14ac:dyDescent="0.3">
      <c r="C228" s="885" t="s">
        <v>1081</v>
      </c>
      <c r="D228" s="280">
        <f>IFERROR('Sch Parent Inputs'!C254,0)</f>
        <v>0</v>
      </c>
      <c r="E228" s="280">
        <f>IFERROR('Sch Parent Inputs'!E254,0)</f>
        <v>0</v>
      </c>
      <c r="F228" s="280">
        <f>D228-E228</f>
        <v>0</v>
      </c>
      <c r="G228" s="280"/>
      <c r="H228" s="1201"/>
      <c r="I228" s="280"/>
      <c r="J228" s="280"/>
      <c r="K228" s="280"/>
      <c r="L228" s="280"/>
      <c r="M228" s="280"/>
      <c r="N228" s="280"/>
      <c r="O228" s="280"/>
      <c r="P228" s="280"/>
      <c r="Q228" s="280"/>
      <c r="R228" s="280"/>
      <c r="S228" s="281"/>
      <c r="T228" s="276">
        <f>SUM(F228:S228)</f>
        <v>0</v>
      </c>
      <c r="U228" s="277"/>
      <c r="V228" s="277"/>
      <c r="W228" s="282"/>
      <c r="X228" s="282"/>
      <c r="Y228" s="282"/>
      <c r="Z228" s="282"/>
      <c r="AA228" s="282"/>
      <c r="AB228" s="282"/>
      <c r="AC228" s="282"/>
      <c r="AD228" s="282"/>
      <c r="AE228" s="282"/>
      <c r="AF228" s="282">
        <f>+T228</f>
        <v>0</v>
      </c>
      <c r="AG228" s="282"/>
      <c r="AH228" s="282"/>
      <c r="AI228" s="786"/>
      <c r="AJ228" s="786"/>
      <c r="AK228" s="282"/>
      <c r="AL228" s="282"/>
      <c r="AM228" s="282"/>
      <c r="AN228" s="282"/>
      <c r="AO228" s="282"/>
      <c r="AP228" s="282"/>
      <c r="AQ228" s="283"/>
      <c r="AR228" s="277">
        <f>T228-SUM(W228:AQ228)</f>
        <v>0</v>
      </c>
    </row>
    <row r="229" spans="3:44" x14ac:dyDescent="0.3">
      <c r="C229" s="885"/>
      <c r="D229" s="280"/>
      <c r="E229" s="280"/>
      <c r="F229" s="280"/>
      <c r="G229" s="280"/>
      <c r="H229" s="1201"/>
      <c r="I229" s="280"/>
      <c r="J229" s="280"/>
      <c r="K229" s="280"/>
      <c r="L229" s="280"/>
      <c r="M229" s="280"/>
      <c r="N229" s="280"/>
      <c r="O229" s="280"/>
      <c r="P229" s="280"/>
      <c r="Q229" s="280"/>
      <c r="R229" s="280"/>
      <c r="S229" s="281"/>
      <c r="T229" s="276"/>
      <c r="U229" s="277"/>
      <c r="V229" s="277"/>
      <c r="W229" s="282"/>
      <c r="X229" s="282"/>
      <c r="Y229" s="282"/>
      <c r="Z229" s="282"/>
      <c r="AA229" s="282"/>
      <c r="AB229" s="282"/>
      <c r="AC229" s="282"/>
      <c r="AD229" s="282"/>
      <c r="AE229" s="282"/>
      <c r="AF229" s="282"/>
      <c r="AG229" s="282"/>
      <c r="AH229" s="282"/>
      <c r="AI229" s="786"/>
      <c r="AJ229" s="786"/>
      <c r="AK229" s="282"/>
      <c r="AL229" s="282"/>
      <c r="AM229" s="282"/>
      <c r="AN229" s="282"/>
      <c r="AO229" s="282"/>
      <c r="AP229" s="282"/>
      <c r="AQ229" s="283"/>
      <c r="AR229" s="277"/>
    </row>
    <row r="230" spans="3:44" x14ac:dyDescent="0.3">
      <c r="C230" s="1180" t="s">
        <v>276</v>
      </c>
      <c r="D230" s="271"/>
      <c r="E230" s="271"/>
      <c r="F230" s="271"/>
      <c r="G230" s="271"/>
      <c r="H230" s="271"/>
      <c r="I230" s="271"/>
      <c r="J230" s="271"/>
      <c r="K230" s="271"/>
      <c r="L230" s="271"/>
      <c r="M230" s="271"/>
      <c r="N230" s="271"/>
      <c r="O230" s="271"/>
      <c r="P230" s="271"/>
      <c r="Q230" s="271"/>
      <c r="R230" s="271"/>
      <c r="S230" s="271"/>
      <c r="T230" s="271"/>
      <c r="U230" s="271"/>
      <c r="V230" s="271"/>
      <c r="W230" s="272"/>
      <c r="X230" s="272"/>
      <c r="Y230" s="272"/>
      <c r="Z230" s="272"/>
      <c r="AA230" s="272"/>
      <c r="AB230" s="272"/>
      <c r="AC230" s="272"/>
      <c r="AD230" s="272"/>
      <c r="AE230" s="272"/>
      <c r="AF230" s="272"/>
      <c r="AG230" s="272"/>
      <c r="AH230" s="272"/>
      <c r="AI230" s="272"/>
      <c r="AJ230" s="272"/>
      <c r="AK230" s="272"/>
      <c r="AL230" s="272"/>
      <c r="AM230" s="272"/>
      <c r="AN230" s="272"/>
      <c r="AO230" s="272"/>
      <c r="AP230" s="272"/>
      <c r="AQ230" s="273"/>
    </row>
    <row r="231" spans="3:44" x14ac:dyDescent="0.3">
      <c r="C231" s="1182" t="s">
        <v>277</v>
      </c>
      <c r="D231" s="274"/>
      <c r="E231" s="274"/>
      <c r="F231" s="274"/>
      <c r="G231" s="274"/>
      <c r="H231" s="1200"/>
      <c r="I231" s="274"/>
      <c r="J231" s="274"/>
      <c r="K231" s="274"/>
      <c r="L231" s="274"/>
      <c r="M231" s="274"/>
      <c r="N231" s="274"/>
      <c r="O231" s="274"/>
      <c r="P231" s="274"/>
      <c r="Q231" s="274"/>
      <c r="R231" s="274"/>
      <c r="S231" s="275"/>
      <c r="T231" s="276"/>
      <c r="U231" s="277"/>
      <c r="V231" s="277"/>
      <c r="W231" s="278"/>
      <c r="X231" s="278"/>
      <c r="Y231" s="278"/>
      <c r="Z231" s="278"/>
      <c r="AA231" s="278"/>
      <c r="AB231" s="278"/>
      <c r="AC231" s="278"/>
      <c r="AD231" s="278"/>
      <c r="AE231" s="278"/>
      <c r="AF231" s="278"/>
      <c r="AG231" s="278"/>
      <c r="AH231" s="278"/>
      <c r="AI231" s="785"/>
      <c r="AJ231" s="785"/>
      <c r="AK231" s="278"/>
      <c r="AL231" s="278"/>
      <c r="AM231" s="278"/>
      <c r="AN231" s="278"/>
      <c r="AO231" s="278"/>
      <c r="AP231" s="278"/>
      <c r="AQ231" s="279"/>
    </row>
    <row r="232" spans="3:44" x14ac:dyDescent="0.3">
      <c r="C232" s="885" t="s">
        <v>326</v>
      </c>
      <c r="D232" s="280">
        <f>IFERROR('Sch Parent Inputs'!C258,0)</f>
        <v>0</v>
      </c>
      <c r="E232" s="280">
        <f>IFERROR('Sch Parent Inputs'!E258,0)</f>
        <v>0</v>
      </c>
      <c r="F232" s="280">
        <f>D232-E232</f>
        <v>0</v>
      </c>
      <c r="G232" s="280"/>
      <c r="H232" s="1201"/>
      <c r="I232" s="280"/>
      <c r="J232" s="280"/>
      <c r="K232" s="280"/>
      <c r="L232" s="280"/>
      <c r="M232" s="280"/>
      <c r="N232" s="280"/>
      <c r="O232" s="280"/>
      <c r="P232" s="280"/>
      <c r="Q232" s="280"/>
      <c r="R232" s="280"/>
      <c r="S232" s="281"/>
      <c r="T232" s="276">
        <f>SUM(F232:S232)</f>
        <v>0</v>
      </c>
      <c r="U232" s="277"/>
      <c r="V232" s="277"/>
      <c r="W232" s="282"/>
      <c r="X232" s="282"/>
      <c r="Y232" s="282"/>
      <c r="Z232" s="282"/>
      <c r="AA232" s="282"/>
      <c r="AB232" s="282"/>
      <c r="AC232" s="282"/>
      <c r="AD232" s="282"/>
      <c r="AE232" s="282"/>
      <c r="AF232" s="282"/>
      <c r="AG232" s="282"/>
      <c r="AH232" s="282"/>
      <c r="AI232" s="786"/>
      <c r="AJ232" s="786"/>
      <c r="AK232" s="282">
        <f>+T232</f>
        <v>0</v>
      </c>
      <c r="AL232" s="282"/>
      <c r="AM232" s="282"/>
      <c r="AN232" s="282"/>
      <c r="AO232" s="282"/>
      <c r="AP232" s="282"/>
      <c r="AQ232" s="283"/>
      <c r="AR232" s="277">
        <f>T232-SUM(W232:AQ232)</f>
        <v>0</v>
      </c>
    </row>
    <row r="233" spans="3:44" x14ac:dyDescent="0.3">
      <c r="C233" s="885" t="s">
        <v>279</v>
      </c>
      <c r="D233" s="280">
        <f>IFERROR('Sch Parent Inputs'!C259,0)</f>
        <v>0</v>
      </c>
      <c r="E233" s="280">
        <f>IFERROR('Sch Parent Inputs'!E259,0)</f>
        <v>0</v>
      </c>
      <c r="F233" s="280">
        <f>D233-E233</f>
        <v>0</v>
      </c>
      <c r="G233" s="280"/>
      <c r="H233" s="1201"/>
      <c r="I233" s="280"/>
      <c r="J233" s="280"/>
      <c r="K233" s="280"/>
      <c r="L233" s="280"/>
      <c r="M233" s="280"/>
      <c r="N233" s="280"/>
      <c r="O233" s="280"/>
      <c r="P233" s="280"/>
      <c r="Q233" s="280"/>
      <c r="R233" s="280"/>
      <c r="S233" s="281"/>
      <c r="T233" s="276">
        <f>SUM(F233:S233)</f>
        <v>0</v>
      </c>
      <c r="U233" s="277"/>
      <c r="V233" s="277"/>
      <c r="W233" s="282"/>
      <c r="X233" s="282"/>
      <c r="Y233" s="282"/>
      <c r="Z233" s="282"/>
      <c r="AA233" s="282"/>
      <c r="AB233" s="282"/>
      <c r="AC233" s="282"/>
      <c r="AD233" s="282"/>
      <c r="AE233" s="282"/>
      <c r="AF233" s="282"/>
      <c r="AG233" s="282"/>
      <c r="AH233" s="282"/>
      <c r="AI233" s="786"/>
      <c r="AJ233" s="786"/>
      <c r="AK233" s="282"/>
      <c r="AL233" s="282">
        <f>+T233</f>
        <v>0</v>
      </c>
      <c r="AM233" s="282"/>
      <c r="AN233" s="282"/>
      <c r="AO233" s="282"/>
      <c r="AP233" s="282"/>
      <c r="AQ233" s="283"/>
      <c r="AR233" s="277">
        <f>T233-SUM(W233:AQ233)</f>
        <v>0</v>
      </c>
    </row>
    <row r="234" spans="3:44" x14ac:dyDescent="0.3">
      <c r="C234" s="885" t="s">
        <v>1082</v>
      </c>
      <c r="D234" s="280">
        <f>IFERROR('Sch Parent Inputs'!C260,0)</f>
        <v>0</v>
      </c>
      <c r="E234" s="280">
        <f>IFERROR('Sch Parent Inputs'!E260,0)</f>
        <v>0</v>
      </c>
      <c r="F234" s="280">
        <f>D234-E234</f>
        <v>0</v>
      </c>
      <c r="G234" s="280"/>
      <c r="H234" s="1188"/>
      <c r="I234" s="280"/>
      <c r="J234" s="280"/>
      <c r="K234" s="280"/>
      <c r="L234" s="280"/>
      <c r="M234" s="280"/>
      <c r="N234" s="280"/>
      <c r="O234" s="280"/>
      <c r="P234" s="280"/>
      <c r="Q234" s="280"/>
      <c r="R234" s="280"/>
      <c r="S234" s="281"/>
      <c r="T234" s="276">
        <f>SUM(F234:S234)</f>
        <v>0</v>
      </c>
      <c r="U234" s="277"/>
      <c r="V234" s="277"/>
      <c r="W234" s="282"/>
      <c r="X234" s="282"/>
      <c r="Y234" s="282"/>
      <c r="Z234" s="282"/>
      <c r="AA234" s="282"/>
      <c r="AB234" s="282"/>
      <c r="AC234" s="282"/>
      <c r="AD234" s="282"/>
      <c r="AE234" s="282"/>
      <c r="AF234" s="282"/>
      <c r="AG234" s="282"/>
      <c r="AH234" s="282"/>
      <c r="AI234" s="786"/>
      <c r="AJ234" s="786"/>
      <c r="AK234" s="282"/>
      <c r="AL234" s="282"/>
      <c r="AM234" s="282">
        <f>+T234</f>
        <v>0</v>
      </c>
      <c r="AN234" s="282"/>
      <c r="AO234" s="282"/>
      <c r="AP234" s="282"/>
      <c r="AQ234" s="283"/>
      <c r="AR234" s="277">
        <f>T234-SUM(W234:AQ234)</f>
        <v>0</v>
      </c>
    </row>
    <row r="235" spans="3:44" x14ac:dyDescent="0.3">
      <c r="C235" s="885" t="s">
        <v>1083</v>
      </c>
      <c r="D235" s="280">
        <f>IFERROR('Sch Parent Inputs'!C261,0)</f>
        <v>0</v>
      </c>
      <c r="E235" s="280">
        <f>IFERROR('Sch Parent Inputs'!E261,0)</f>
        <v>0</v>
      </c>
      <c r="F235" s="280">
        <f t="shared" ref="F235:F236" si="54">D235-E235</f>
        <v>0</v>
      </c>
      <c r="G235" s="280"/>
      <c r="H235" s="1201"/>
      <c r="I235" s="280"/>
      <c r="J235" s="280"/>
      <c r="K235" s="280"/>
      <c r="L235" s="280"/>
      <c r="M235" s="280"/>
      <c r="N235" s="280"/>
      <c r="O235" s="280"/>
      <c r="P235" s="280"/>
      <c r="Q235" s="280"/>
      <c r="R235" s="280"/>
      <c r="S235" s="281"/>
      <c r="T235" s="276">
        <f>SUM(F235:S235)</f>
        <v>0</v>
      </c>
      <c r="U235" s="277"/>
      <c r="V235" s="277"/>
      <c r="W235" s="282"/>
      <c r="X235" s="282"/>
      <c r="Y235" s="282"/>
      <c r="Z235" s="282"/>
      <c r="AA235" s="282"/>
      <c r="AB235" s="282"/>
      <c r="AC235" s="282"/>
      <c r="AD235" s="282"/>
      <c r="AE235" s="282"/>
      <c r="AF235" s="282"/>
      <c r="AG235" s="282"/>
      <c r="AH235" s="282"/>
      <c r="AI235" s="786"/>
      <c r="AJ235" s="786"/>
      <c r="AK235" s="282"/>
      <c r="AL235" s="282"/>
      <c r="AM235" s="282"/>
      <c r="AN235" s="282"/>
      <c r="AO235" s="282"/>
      <c r="AP235" s="282"/>
      <c r="AQ235" s="283"/>
      <c r="AR235" s="277">
        <f>T235-SUM(W235:AQ235)</f>
        <v>0</v>
      </c>
    </row>
    <row r="236" spans="3:44" x14ac:dyDescent="0.3">
      <c r="C236" s="287" t="s">
        <v>1084</v>
      </c>
      <c r="D236" s="280">
        <f>SUBTOTAL(9,'Sch Parent Inputs'!C12:C116)</f>
        <v>0</v>
      </c>
      <c r="E236" s="280">
        <f>SUBTOTAL(9,'Sch Parent Inputs'!E12:E116)</f>
        <v>0</v>
      </c>
      <c r="F236" s="280">
        <f t="shared" si="54"/>
        <v>0</v>
      </c>
      <c r="G236" s="280"/>
      <c r="H236" s="1201"/>
      <c r="I236" s="280"/>
      <c r="J236" s="280"/>
      <c r="K236" s="280"/>
      <c r="L236" s="280"/>
      <c r="M236" s="280"/>
      <c r="N236" s="280"/>
      <c r="O236" s="280"/>
      <c r="P236" s="280"/>
      <c r="Q236" s="280"/>
      <c r="R236" s="280"/>
      <c r="S236" s="281"/>
      <c r="T236" s="276">
        <f>SUM(F236:S236)</f>
        <v>0</v>
      </c>
      <c r="U236" s="277"/>
      <c r="V236" s="277"/>
      <c r="W236" s="282"/>
      <c r="X236" s="282"/>
      <c r="Y236" s="282"/>
      <c r="Z236" s="282"/>
      <c r="AA236" s="282"/>
      <c r="AB236" s="282"/>
      <c r="AC236" s="282"/>
      <c r="AD236" s="282"/>
      <c r="AE236" s="282"/>
      <c r="AF236" s="282"/>
      <c r="AG236" s="282"/>
      <c r="AH236" s="282"/>
      <c r="AI236" s="786"/>
      <c r="AJ236" s="786"/>
      <c r="AK236" s="282"/>
      <c r="AL236" s="282"/>
      <c r="AM236" s="282"/>
      <c r="AN236" s="282"/>
      <c r="AO236" s="282"/>
      <c r="AP236" s="282"/>
      <c r="AQ236" s="283"/>
      <c r="AR236" s="277">
        <f>T236-SUM(W236:AQ236)</f>
        <v>0</v>
      </c>
    </row>
    <row r="237" spans="3:44" x14ac:dyDescent="0.3">
      <c r="C237" s="288"/>
      <c r="D237" s="280"/>
      <c r="E237" s="280"/>
      <c r="F237" s="280"/>
      <c r="G237" s="280"/>
      <c r="H237" s="1201"/>
      <c r="I237" s="280"/>
      <c r="J237" s="280"/>
      <c r="K237" s="280"/>
      <c r="L237" s="280"/>
      <c r="M237" s="280"/>
      <c r="N237" s="280"/>
      <c r="O237" s="280"/>
      <c r="P237" s="280"/>
      <c r="Q237" s="280"/>
      <c r="R237" s="280"/>
      <c r="S237" s="281"/>
      <c r="T237" s="276"/>
      <c r="U237" s="277"/>
      <c r="V237" s="277"/>
      <c r="W237" s="282"/>
      <c r="X237" s="282"/>
      <c r="Y237" s="282"/>
      <c r="Z237" s="282"/>
      <c r="AA237" s="282"/>
      <c r="AB237" s="282"/>
      <c r="AC237" s="282"/>
      <c r="AD237" s="282"/>
      <c r="AE237" s="282"/>
      <c r="AF237" s="282"/>
      <c r="AG237" s="282"/>
      <c r="AH237" s="282"/>
      <c r="AI237" s="786"/>
      <c r="AJ237" s="786"/>
      <c r="AK237" s="282"/>
      <c r="AL237" s="282"/>
      <c r="AM237" s="282"/>
      <c r="AN237" s="282"/>
      <c r="AO237" s="282"/>
      <c r="AP237" s="282"/>
      <c r="AQ237" s="283"/>
    </row>
    <row r="238" spans="3:44" x14ac:dyDescent="0.3">
      <c r="C238" s="288" t="s">
        <v>1085</v>
      </c>
      <c r="D238" s="280"/>
      <c r="E238" s="280"/>
      <c r="F238" s="280">
        <f>-D236</f>
        <v>0</v>
      </c>
      <c r="G238" s="280"/>
      <c r="H238" s="1201"/>
      <c r="I238" s="280"/>
      <c r="J238" s="280"/>
      <c r="K238" s="280"/>
      <c r="L238" s="280"/>
      <c r="M238" s="280"/>
      <c r="N238" s="280"/>
      <c r="O238" s="280"/>
      <c r="P238" s="280"/>
      <c r="Q238" s="280"/>
      <c r="R238" s="280"/>
      <c r="S238" s="281"/>
      <c r="T238" s="276">
        <f>SUM(F238:S238)</f>
        <v>0</v>
      </c>
      <c r="U238" s="277"/>
      <c r="V238" s="277"/>
      <c r="W238" s="282"/>
      <c r="X238" s="282"/>
      <c r="Y238" s="282"/>
      <c r="Z238" s="282"/>
      <c r="AA238" s="282"/>
      <c r="AB238" s="282"/>
      <c r="AC238" s="282"/>
      <c r="AD238" s="282"/>
      <c r="AE238" s="282"/>
      <c r="AF238" s="282"/>
      <c r="AG238" s="282"/>
      <c r="AH238" s="282"/>
      <c r="AI238" s="786"/>
      <c r="AJ238" s="786"/>
      <c r="AK238" s="282"/>
      <c r="AL238" s="282"/>
      <c r="AM238" s="282"/>
      <c r="AN238" s="282"/>
      <c r="AO238" s="282"/>
      <c r="AP238" s="282"/>
      <c r="AQ238" s="283"/>
      <c r="AR238" s="277">
        <f>F238</f>
        <v>0</v>
      </c>
    </row>
    <row r="239" spans="3:44" ht="14" thickBot="1" x14ac:dyDescent="0.35">
      <c r="C239" s="289" t="s">
        <v>1086</v>
      </c>
      <c r="D239" s="290">
        <f>SUM(D104:D236)</f>
        <v>0</v>
      </c>
      <c r="E239" s="290">
        <f>SUM(E104:E236)</f>
        <v>0</v>
      </c>
      <c r="F239" s="291">
        <f t="shared" ref="F239:T239" si="55">SUM(F5:F238)</f>
        <v>0</v>
      </c>
      <c r="G239" s="291">
        <f t="shared" si="55"/>
        <v>0</v>
      </c>
      <c r="H239" s="291">
        <f t="shared" si="55"/>
        <v>0</v>
      </c>
      <c r="I239" s="291">
        <f t="shared" si="55"/>
        <v>0</v>
      </c>
      <c r="J239" s="291">
        <f t="shared" si="55"/>
        <v>0</v>
      </c>
      <c r="K239" s="291">
        <f t="shared" si="55"/>
        <v>0</v>
      </c>
      <c r="L239" s="291">
        <f t="shared" si="55"/>
        <v>0</v>
      </c>
      <c r="M239" s="291">
        <f t="shared" si="55"/>
        <v>0</v>
      </c>
      <c r="N239" s="291">
        <f t="shared" si="55"/>
        <v>0</v>
      </c>
      <c r="O239" s="291">
        <f t="shared" si="55"/>
        <v>0</v>
      </c>
      <c r="P239" s="291">
        <f t="shared" si="55"/>
        <v>0</v>
      </c>
      <c r="Q239" s="291">
        <f t="shared" si="55"/>
        <v>0</v>
      </c>
      <c r="R239" s="291">
        <f t="shared" si="55"/>
        <v>0</v>
      </c>
      <c r="S239" s="291">
        <f t="shared" si="55"/>
        <v>0</v>
      </c>
      <c r="T239" s="291">
        <f t="shared" si="55"/>
        <v>0</v>
      </c>
      <c r="U239" s="277"/>
      <c r="V239" s="277"/>
      <c r="W239" s="293">
        <f t="shared" ref="W239:AK239" si="56">SUM(W6:W238)</f>
        <v>0</v>
      </c>
      <c r="X239" s="293">
        <f t="shared" si="56"/>
        <v>0</v>
      </c>
      <c r="Y239" s="293">
        <f t="shared" si="56"/>
        <v>0</v>
      </c>
      <c r="Z239" s="293">
        <f t="shared" si="56"/>
        <v>0</v>
      </c>
      <c r="AA239" s="293">
        <f t="shared" si="56"/>
        <v>0</v>
      </c>
      <c r="AB239" s="293">
        <f t="shared" si="56"/>
        <v>0</v>
      </c>
      <c r="AC239" s="293">
        <f t="shared" si="56"/>
        <v>0</v>
      </c>
      <c r="AD239" s="293">
        <f t="shared" si="56"/>
        <v>0</v>
      </c>
      <c r="AE239" s="293">
        <f t="shared" si="56"/>
        <v>0</v>
      </c>
      <c r="AF239" s="293">
        <f t="shared" si="56"/>
        <v>0</v>
      </c>
      <c r="AG239" s="293">
        <f t="shared" si="56"/>
        <v>0</v>
      </c>
      <c r="AH239" s="293">
        <f t="shared" si="56"/>
        <v>0</v>
      </c>
      <c r="AI239" s="293">
        <f t="shared" si="56"/>
        <v>0</v>
      </c>
      <c r="AJ239" s="293">
        <f t="shared" si="56"/>
        <v>0</v>
      </c>
      <c r="AK239" s="293">
        <f t="shared" si="56"/>
        <v>0</v>
      </c>
      <c r="AL239" s="293">
        <f t="shared" ref="AL239:AQ239" si="57">SUM(AL6:AL238)</f>
        <v>0</v>
      </c>
      <c r="AM239" s="293">
        <f t="shared" si="57"/>
        <v>0</v>
      </c>
      <c r="AN239" s="293">
        <f t="shared" si="57"/>
        <v>0</v>
      </c>
      <c r="AO239" s="293">
        <f t="shared" si="57"/>
        <v>0</v>
      </c>
      <c r="AP239" s="293">
        <f t="shared" si="57"/>
        <v>0</v>
      </c>
      <c r="AQ239" s="294">
        <f t="shared" si="57"/>
        <v>0</v>
      </c>
    </row>
    <row r="242" spans="32:32" x14ac:dyDescent="0.3">
      <c r="AF242" s="644">
        <f>SUM(AF209:AF212)+('Notes &amp; Disclosures'!J470+'Notes &amp; Disclosures'!K470)</f>
        <v>0</v>
      </c>
    </row>
  </sheetData>
  <printOptions headings="1" gridLines="1"/>
  <pageMargins left="0.39370078740157483" right="0.39370078740157483" top="0.59055118110236227" bottom="0.59055118110236227" header="0.39370078740157483" footer="0.39370078740157483"/>
  <pageSetup paperSize="8" scale="71"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tabColor rgb="FF00B050"/>
    <pageSetUpPr fitToPage="1"/>
  </sheetPr>
  <dimension ref="B1:AS239"/>
  <sheetViews>
    <sheetView zoomScale="90" zoomScaleNormal="90" workbookViewId="0">
      <pane xSplit="6" ySplit="2" topLeftCell="G3" activePane="bottomRight" state="frozen"/>
      <selection activeCell="C363" sqref="C361:M369"/>
      <selection pane="topRight" activeCell="C363" sqref="C361:M369"/>
      <selection pane="bottomLeft" activeCell="C363" sqref="C361:M369"/>
      <selection pane="bottomRight" activeCell="G3" sqref="G3"/>
    </sheetView>
  </sheetViews>
  <sheetFormatPr defaultColWidth="9.1796875" defaultRowHeight="13.5" x14ac:dyDescent="0.3"/>
  <cols>
    <col min="1" max="1" width="1.453125" style="83" customWidth="1"/>
    <col min="2" max="2" width="1.453125" customWidth="1"/>
    <col min="3" max="3" width="65" style="83" bestFit="1" customWidth="1"/>
    <col min="4" max="4" width="14.54296875" style="95" customWidth="1"/>
    <col min="5" max="5" width="14.81640625" style="95" customWidth="1"/>
    <col min="6" max="7" width="13.54296875" style="95" bestFit="1" customWidth="1"/>
    <col min="8" max="8" width="13.54296875" style="95" customWidth="1"/>
    <col min="9" max="9" width="12.1796875" style="95" customWidth="1"/>
    <col min="10" max="10" width="13.453125" style="95" customWidth="1"/>
    <col min="11" max="12" width="9.54296875" style="95" customWidth="1"/>
    <col min="13" max="13" width="11.81640625" style="95" customWidth="1"/>
    <col min="14" max="16" width="16.453125" style="95" customWidth="1"/>
    <col min="17" max="17" width="11.54296875" style="95" customWidth="1"/>
    <col min="18" max="18" width="8.81640625" style="95" customWidth="1"/>
    <col min="19" max="19" width="16.54296875" style="95" customWidth="1"/>
    <col min="20" max="20" width="15.54296875" style="95" bestFit="1" customWidth="1"/>
    <col min="21" max="21" width="3.1796875" style="83" hidden="1" customWidth="1"/>
    <col min="22" max="22" width="4.7265625" style="83" customWidth="1"/>
    <col min="23" max="43" width="14.54296875" style="83" customWidth="1"/>
    <col min="44" max="44" width="11.54296875" style="83" bestFit="1" customWidth="1"/>
    <col min="45" max="45" width="15.1796875" style="256" customWidth="1"/>
    <col min="46" max="16384" width="9.1796875" style="83"/>
  </cols>
  <sheetData>
    <row r="1" spans="3:45" x14ac:dyDescent="0.3">
      <c r="C1" s="207"/>
      <c r="D1" s="208"/>
      <c r="E1" s="208"/>
      <c r="F1" s="209"/>
      <c r="G1" s="209"/>
      <c r="H1" s="209"/>
      <c r="I1" s="210" t="s">
        <v>1022</v>
      </c>
      <c r="J1" s="210" t="s">
        <v>1022</v>
      </c>
      <c r="K1" s="210" t="s">
        <v>1022</v>
      </c>
      <c r="L1" s="260" t="s">
        <v>1022</v>
      </c>
      <c r="M1" s="210" t="s">
        <v>1022</v>
      </c>
      <c r="N1" s="210" t="s">
        <v>1022</v>
      </c>
      <c r="O1" s="210" t="s">
        <v>1022</v>
      </c>
      <c r="P1" s="210" t="s">
        <v>1022</v>
      </c>
      <c r="Q1" s="210" t="s">
        <v>1022</v>
      </c>
      <c r="R1" s="210" t="s">
        <v>1022</v>
      </c>
      <c r="S1" s="210" t="s">
        <v>1022</v>
      </c>
      <c r="T1" s="211" t="s">
        <v>1023</v>
      </c>
      <c r="W1" s="1197"/>
      <c r="X1" s="1197"/>
      <c r="Y1" s="1197"/>
      <c r="Z1" s="1197"/>
      <c r="AA1" s="1197"/>
      <c r="AB1" s="1197"/>
      <c r="AC1" s="1197"/>
      <c r="AD1" s="1197"/>
      <c r="AE1" s="1197"/>
      <c r="AF1" s="1197"/>
      <c r="AG1" s="1197"/>
      <c r="AH1" s="1197"/>
      <c r="AI1" s="1197"/>
      <c r="AJ1" s="1197"/>
      <c r="AK1" s="1197"/>
      <c r="AL1" s="1313"/>
      <c r="AM1" s="1313"/>
      <c r="AN1" s="1313"/>
      <c r="AO1" s="1197"/>
      <c r="AP1" s="1197"/>
      <c r="AQ1" s="1198"/>
      <c r="AR1" s="1194"/>
      <c r="AS1" s="1195"/>
    </row>
    <row r="2" spans="3:45" ht="54" x14ac:dyDescent="0.3">
      <c r="C2" s="212"/>
      <c r="D2" s="213" t="s">
        <v>294</v>
      </c>
      <c r="E2" s="213" t="s">
        <v>294</v>
      </c>
      <c r="F2" s="214" t="s">
        <v>1024</v>
      </c>
      <c r="G2" s="265" t="s">
        <v>1025</v>
      </c>
      <c r="H2" s="265" t="s">
        <v>1026</v>
      </c>
      <c r="I2" s="215" t="s">
        <v>154</v>
      </c>
      <c r="J2" s="215" t="s">
        <v>1027</v>
      </c>
      <c r="K2" s="215" t="s">
        <v>125</v>
      </c>
      <c r="L2" s="266" t="s">
        <v>1028</v>
      </c>
      <c r="M2" s="215" t="s">
        <v>1029</v>
      </c>
      <c r="N2" s="215" t="s">
        <v>1030</v>
      </c>
      <c r="O2" s="215" t="s">
        <v>1031</v>
      </c>
      <c r="P2" s="215" t="s">
        <v>1032</v>
      </c>
      <c r="Q2" s="215" t="s">
        <v>1033</v>
      </c>
      <c r="R2" s="215" t="s">
        <v>1034</v>
      </c>
      <c r="S2" s="215" t="s">
        <v>1035</v>
      </c>
      <c r="T2" s="216" t="s">
        <v>1087</v>
      </c>
      <c r="W2" s="1199" t="s">
        <v>1037</v>
      </c>
      <c r="X2" s="1199" t="s">
        <v>471</v>
      </c>
      <c r="Y2" s="1199" t="s">
        <v>1038</v>
      </c>
      <c r="Z2" s="1199" t="s">
        <v>1039</v>
      </c>
      <c r="AA2" s="1199" t="s">
        <v>1040</v>
      </c>
      <c r="AB2" s="1199" t="s">
        <v>1041</v>
      </c>
      <c r="AC2" s="1199" t="s">
        <v>1042</v>
      </c>
      <c r="AD2" s="1199" t="s">
        <v>1043</v>
      </c>
      <c r="AE2" s="1192" t="s">
        <v>1044</v>
      </c>
      <c r="AF2" s="1199" t="s">
        <v>1045</v>
      </c>
      <c r="AG2" s="1199" t="s">
        <v>1046</v>
      </c>
      <c r="AH2" s="1199" t="s">
        <v>1047</v>
      </c>
      <c r="AI2" s="1199" t="s">
        <v>1048</v>
      </c>
      <c r="AJ2" s="1199" t="s">
        <v>1049</v>
      </c>
      <c r="AK2" s="1199" t="s">
        <v>1050</v>
      </c>
      <c r="AL2" s="1192" t="s">
        <v>1051</v>
      </c>
      <c r="AM2" s="1192" t="s">
        <v>1088</v>
      </c>
      <c r="AN2" s="1192" t="s">
        <v>1052</v>
      </c>
      <c r="AO2" s="1192" t="s">
        <v>1053</v>
      </c>
      <c r="AP2" s="1199" t="s">
        <v>1054</v>
      </c>
      <c r="AQ2" s="1196" t="s">
        <v>1055</v>
      </c>
      <c r="AR2" s="1194"/>
      <c r="AS2" s="1196" t="s">
        <v>1056</v>
      </c>
    </row>
    <row r="3" spans="3:45" s="256" customFormat="1" x14ac:dyDescent="0.3">
      <c r="C3" s="1181" t="s">
        <v>151</v>
      </c>
      <c r="D3" s="269">
        <f>FY</f>
        <v>2026</v>
      </c>
      <c r="E3" s="269">
        <f>FY-1</f>
        <v>2025</v>
      </c>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70"/>
    </row>
    <row r="4" spans="3:45" s="256" customFormat="1" x14ac:dyDescent="0.3">
      <c r="C4" s="1180" t="str">
        <f>'Group Inputs'!B10</f>
        <v>1. Government Grants</v>
      </c>
      <c r="D4" s="271"/>
      <c r="E4" s="271"/>
      <c r="F4" s="271"/>
      <c r="G4" s="271"/>
      <c r="H4" s="271"/>
      <c r="I4" s="271"/>
      <c r="J4" s="271"/>
      <c r="K4" s="271"/>
      <c r="L4" s="271"/>
      <c r="M4" s="271"/>
      <c r="N4" s="271"/>
      <c r="O4" s="271"/>
      <c r="P4" s="271"/>
      <c r="Q4" s="271"/>
      <c r="R4" s="271"/>
      <c r="S4" s="271"/>
      <c r="T4" s="271"/>
      <c r="U4" s="271"/>
      <c r="V4" s="271"/>
      <c r="W4" s="272"/>
      <c r="X4" s="272"/>
      <c r="Y4" s="272"/>
      <c r="Z4" s="272"/>
      <c r="AA4" s="272"/>
      <c r="AB4" s="272"/>
      <c r="AC4" s="272"/>
      <c r="AD4" s="272"/>
      <c r="AE4" s="272"/>
      <c r="AF4" s="272"/>
      <c r="AG4" s="272"/>
      <c r="AH4" s="272"/>
      <c r="AI4" s="272"/>
      <c r="AJ4" s="272"/>
      <c r="AK4" s="272"/>
      <c r="AL4" s="272"/>
      <c r="AM4" s="272"/>
      <c r="AN4" s="272"/>
      <c r="AO4" s="272"/>
      <c r="AP4" s="272"/>
      <c r="AQ4" s="273"/>
    </row>
    <row r="5" spans="3:45" s="256" customFormat="1" x14ac:dyDescent="0.3">
      <c r="C5" s="1182" t="str">
        <f>'Group Inputs'!B11</f>
        <v>Revenue</v>
      </c>
      <c r="D5" s="274"/>
      <c r="E5" s="274"/>
      <c r="F5" s="274"/>
      <c r="G5" s="274"/>
      <c r="H5" s="1200"/>
      <c r="I5" s="274"/>
      <c r="J5" s="274"/>
      <c r="K5" s="274"/>
      <c r="L5" s="274"/>
      <c r="M5" s="274"/>
      <c r="N5" s="274"/>
      <c r="O5" s="274"/>
      <c r="P5" s="274"/>
      <c r="Q5" s="274"/>
      <c r="R5" s="274"/>
      <c r="S5" s="275"/>
      <c r="T5" s="276"/>
      <c r="U5" s="277"/>
      <c r="V5" s="277"/>
      <c r="W5" s="278"/>
      <c r="X5" s="278"/>
      <c r="Y5" s="278"/>
      <c r="Z5" s="278"/>
      <c r="AA5" s="278"/>
      <c r="AB5" s="278"/>
      <c r="AC5" s="278"/>
      <c r="AD5" s="278"/>
      <c r="AE5" s="278"/>
      <c r="AF5" s="278"/>
      <c r="AG5" s="278"/>
      <c r="AH5" s="278"/>
      <c r="AI5" s="785"/>
      <c r="AJ5" s="785"/>
      <c r="AK5" s="278"/>
      <c r="AL5" s="278"/>
      <c r="AM5" s="278"/>
      <c r="AN5" s="278"/>
      <c r="AO5" s="278"/>
      <c r="AP5" s="278"/>
      <c r="AQ5" s="279"/>
    </row>
    <row r="6" spans="3:45" s="256" customFormat="1" x14ac:dyDescent="0.3">
      <c r="C6" s="885" t="str">
        <f>'Group Inputs'!B12</f>
        <v>Government Grants - Ministry of Education</v>
      </c>
      <c r="D6" s="280">
        <f>IFERROR('Sch Parent Inputs'!D12,0)</f>
        <v>0</v>
      </c>
      <c r="E6" s="280"/>
      <c r="F6" s="280">
        <f>D6-E6</f>
        <v>0</v>
      </c>
      <c r="G6" s="280"/>
      <c r="H6" s="1201"/>
      <c r="I6" s="280"/>
      <c r="J6" s="280">
        <f>SUM(-J111-J182-J183)</f>
        <v>0</v>
      </c>
      <c r="K6" s="280"/>
      <c r="L6" s="280">
        <f>-E170</f>
        <v>0</v>
      </c>
      <c r="M6" s="280"/>
      <c r="N6" s="280"/>
      <c r="O6" s="280"/>
      <c r="P6" s="280"/>
      <c r="Q6" s="280"/>
      <c r="R6" s="280"/>
      <c r="S6" s="281"/>
      <c r="T6" s="276">
        <f t="shared" ref="T6:T10" si="0">SUM(F6:S6)</f>
        <v>0</v>
      </c>
      <c r="U6" s="277"/>
      <c r="V6" s="277"/>
      <c r="W6" s="282">
        <f>+T6</f>
        <v>0</v>
      </c>
      <c r="X6" s="282"/>
      <c r="Y6" s="282"/>
      <c r="Z6" s="282"/>
      <c r="AA6" s="282"/>
      <c r="AB6" s="282"/>
      <c r="AC6" s="282"/>
      <c r="AD6" s="282"/>
      <c r="AE6" s="282"/>
      <c r="AF6" s="282"/>
      <c r="AG6" s="282"/>
      <c r="AH6" s="282"/>
      <c r="AI6" s="786"/>
      <c r="AJ6" s="786"/>
      <c r="AK6" s="282"/>
      <c r="AL6" s="282"/>
      <c r="AM6" s="282"/>
      <c r="AN6" s="282"/>
      <c r="AO6" s="282"/>
      <c r="AP6" s="282"/>
      <c r="AQ6" s="283"/>
      <c r="AR6" s="277">
        <f t="shared" ref="AR6:AR69" si="1">T6-SUM(W6:AQ6)</f>
        <v>0</v>
      </c>
    </row>
    <row r="7" spans="3:45" s="256" customFormat="1" x14ac:dyDescent="0.3">
      <c r="C7" s="885" t="str">
        <f>'Group Inputs'!B13</f>
        <v>Teachers' Salaries Grants</v>
      </c>
      <c r="D7" s="280">
        <f>IFERROR('Sch Parent Inputs'!D13,0)</f>
        <v>0</v>
      </c>
      <c r="E7" s="280"/>
      <c r="F7" s="280">
        <f t="shared" ref="F7:F10" si="2">D7-E7</f>
        <v>0</v>
      </c>
      <c r="G7" s="280">
        <f>-F7</f>
        <v>0</v>
      </c>
      <c r="H7" s="1201"/>
      <c r="I7" s="280"/>
      <c r="J7" s="280"/>
      <c r="K7" s="280"/>
      <c r="L7" s="280"/>
      <c r="M7" s="280"/>
      <c r="N7" s="280"/>
      <c r="O7" s="280"/>
      <c r="P7" s="280"/>
      <c r="Q7" s="280"/>
      <c r="R7" s="280"/>
      <c r="S7" s="281"/>
      <c r="T7" s="284">
        <f t="shared" si="0"/>
        <v>0</v>
      </c>
      <c r="U7" s="277"/>
      <c r="V7" s="277"/>
      <c r="W7" s="282"/>
      <c r="X7" s="282"/>
      <c r="Y7" s="282"/>
      <c r="Z7" s="282"/>
      <c r="AA7" s="282"/>
      <c r="AB7" s="282"/>
      <c r="AC7" s="282"/>
      <c r="AD7" s="282"/>
      <c r="AE7" s="282"/>
      <c r="AF7" s="282"/>
      <c r="AG7" s="282"/>
      <c r="AH7" s="282"/>
      <c r="AI7" s="786"/>
      <c r="AJ7" s="786"/>
      <c r="AK7" s="282"/>
      <c r="AL7" s="282"/>
      <c r="AM7" s="282"/>
      <c r="AN7" s="282"/>
      <c r="AO7" s="282"/>
      <c r="AP7" s="282"/>
      <c r="AQ7" s="283"/>
      <c r="AR7" s="277">
        <f t="shared" si="1"/>
        <v>0</v>
      </c>
    </row>
    <row r="8" spans="3:45" s="256" customFormat="1" x14ac:dyDescent="0.3">
      <c r="C8" s="885" t="str">
        <f>'Group Inputs'!B14</f>
        <v>Use of Land and Buildings Grants</v>
      </c>
      <c r="D8" s="280">
        <f>IFERROR('Sch Parent Inputs'!D14,0)</f>
        <v>0</v>
      </c>
      <c r="E8" s="280"/>
      <c r="F8" s="280">
        <f t="shared" si="2"/>
        <v>0</v>
      </c>
      <c r="G8" s="280">
        <f>-F8</f>
        <v>0</v>
      </c>
      <c r="H8" s="1201"/>
      <c r="I8" s="280"/>
      <c r="J8" s="280"/>
      <c r="K8" s="280"/>
      <c r="L8" s="280"/>
      <c r="M8" s="280"/>
      <c r="N8" s="280"/>
      <c r="O8" s="280"/>
      <c r="P8" s="280"/>
      <c r="Q8" s="280"/>
      <c r="R8" s="280"/>
      <c r="S8" s="281"/>
      <c r="T8" s="284">
        <f t="shared" si="0"/>
        <v>0</v>
      </c>
      <c r="U8" s="277"/>
      <c r="V8" s="277"/>
      <c r="W8" s="282"/>
      <c r="X8" s="282"/>
      <c r="Y8" s="282"/>
      <c r="Z8" s="282"/>
      <c r="AA8" s="282"/>
      <c r="AB8" s="282"/>
      <c r="AC8" s="282"/>
      <c r="AD8" s="282"/>
      <c r="AE8" s="282"/>
      <c r="AF8" s="282"/>
      <c r="AG8" s="282"/>
      <c r="AH8" s="282"/>
      <c r="AI8" s="786"/>
      <c r="AJ8" s="786"/>
      <c r="AK8" s="282"/>
      <c r="AL8" s="282"/>
      <c r="AM8" s="282"/>
      <c r="AN8" s="282"/>
      <c r="AO8" s="282"/>
      <c r="AP8" s="282"/>
      <c r="AQ8" s="283"/>
      <c r="AR8" s="277">
        <f t="shared" si="1"/>
        <v>0</v>
      </c>
    </row>
    <row r="9" spans="3:45" s="256" customFormat="1" x14ac:dyDescent="0.3">
      <c r="C9" s="885" t="s">
        <v>124</v>
      </c>
      <c r="D9" s="280">
        <f>IFERROR('Sch Parent Inputs'!D15,0)</f>
        <v>0</v>
      </c>
      <c r="E9" s="280"/>
      <c r="F9" s="280">
        <f t="shared" si="2"/>
        <v>0</v>
      </c>
      <c r="G9" s="280"/>
      <c r="H9" s="1188"/>
      <c r="I9" s="280"/>
      <c r="J9" s="280"/>
      <c r="K9" s="280"/>
      <c r="L9" s="280"/>
      <c r="M9" s="280"/>
      <c r="N9" s="280"/>
      <c r="O9" s="280"/>
      <c r="P9" s="280"/>
      <c r="Q9" s="280"/>
      <c r="R9" s="280"/>
      <c r="S9" s="281"/>
      <c r="T9" s="284">
        <f t="shared" si="0"/>
        <v>0</v>
      </c>
      <c r="U9" s="277"/>
      <c r="V9" s="277"/>
      <c r="W9" s="282"/>
      <c r="X9" s="282"/>
      <c r="Y9" s="282"/>
      <c r="Z9" s="282"/>
      <c r="AA9" s="282"/>
      <c r="AB9" s="282"/>
      <c r="AC9" s="282"/>
      <c r="AD9" s="282"/>
      <c r="AE9" s="282"/>
      <c r="AF9" s="282"/>
      <c r="AG9" s="282"/>
      <c r="AH9" s="282"/>
      <c r="AI9" s="786"/>
      <c r="AJ9" s="786"/>
      <c r="AK9" s="282"/>
      <c r="AL9" s="282"/>
      <c r="AM9" s="282"/>
      <c r="AN9" s="282"/>
      <c r="AO9" s="282"/>
      <c r="AP9" s="282"/>
      <c r="AQ9" s="283"/>
      <c r="AR9" s="277">
        <f t="shared" si="1"/>
        <v>0</v>
      </c>
    </row>
    <row r="10" spans="3:45" s="256" customFormat="1" x14ac:dyDescent="0.3">
      <c r="C10" s="885" t="s">
        <v>158</v>
      </c>
      <c r="D10" s="280">
        <f>IFERROR('Sch Parent Inputs'!D16,0)</f>
        <v>0</v>
      </c>
      <c r="E10" s="280"/>
      <c r="F10" s="280">
        <f t="shared" si="2"/>
        <v>0</v>
      </c>
      <c r="G10" s="280"/>
      <c r="H10" s="1201"/>
      <c r="I10" s="280"/>
      <c r="J10" s="280"/>
      <c r="K10" s="280"/>
      <c r="L10" s="280"/>
      <c r="M10" s="280"/>
      <c r="N10" s="280"/>
      <c r="O10" s="280"/>
      <c r="P10" s="280"/>
      <c r="Q10" s="280"/>
      <c r="R10" s="280"/>
      <c r="S10" s="281"/>
      <c r="T10" s="276">
        <f t="shared" si="0"/>
        <v>0</v>
      </c>
      <c r="U10" s="277"/>
      <c r="V10" s="277"/>
      <c r="W10" s="282">
        <f>+T10</f>
        <v>0</v>
      </c>
      <c r="X10" s="282"/>
      <c r="Y10" s="282"/>
      <c r="Z10" s="282"/>
      <c r="AA10" s="282"/>
      <c r="AB10" s="282"/>
      <c r="AC10" s="282"/>
      <c r="AD10" s="282"/>
      <c r="AE10" s="282"/>
      <c r="AF10" s="282"/>
      <c r="AG10" s="282"/>
      <c r="AH10" s="282"/>
      <c r="AI10" s="786"/>
      <c r="AJ10" s="786"/>
      <c r="AK10" s="282"/>
      <c r="AL10" s="282"/>
      <c r="AM10" s="282"/>
      <c r="AN10" s="282"/>
      <c r="AO10" s="282"/>
      <c r="AP10" s="282"/>
      <c r="AQ10" s="283"/>
      <c r="AR10" s="277">
        <f t="shared" si="1"/>
        <v>0</v>
      </c>
    </row>
    <row r="11" spans="3:45" s="256" customFormat="1" x14ac:dyDescent="0.3">
      <c r="C11" s="1183"/>
      <c r="D11" s="280"/>
      <c r="E11" s="280"/>
      <c r="F11" s="280"/>
      <c r="G11" s="280"/>
      <c r="H11" s="1201"/>
      <c r="I11" s="280"/>
      <c r="J11" s="280"/>
      <c r="K11" s="280"/>
      <c r="L11" s="280"/>
      <c r="M11" s="280"/>
      <c r="N11" s="280"/>
      <c r="O11" s="280"/>
      <c r="P11" s="280"/>
      <c r="Q11" s="280"/>
      <c r="R11" s="280"/>
      <c r="S11" s="281"/>
      <c r="T11" s="276"/>
      <c r="U11" s="277"/>
      <c r="V11" s="277"/>
      <c r="W11" s="282"/>
      <c r="X11" s="282"/>
      <c r="Y11" s="282"/>
      <c r="Z11" s="282"/>
      <c r="AA11" s="282"/>
      <c r="AB11" s="282"/>
      <c r="AC11" s="282"/>
      <c r="AD11" s="282"/>
      <c r="AE11" s="282"/>
      <c r="AF11" s="282"/>
      <c r="AG11" s="282"/>
      <c r="AH11" s="282"/>
      <c r="AI11" s="786"/>
      <c r="AJ11" s="786"/>
      <c r="AK11" s="282"/>
      <c r="AL11" s="282"/>
      <c r="AM11" s="282"/>
      <c r="AN11" s="282"/>
      <c r="AO11" s="282"/>
      <c r="AP11" s="282"/>
      <c r="AQ11" s="283"/>
      <c r="AR11" s="277">
        <f t="shared" si="1"/>
        <v>0</v>
      </c>
    </row>
    <row r="12" spans="3:45" s="256" customFormat="1" x14ac:dyDescent="0.3">
      <c r="C12" s="1180" t="str">
        <f>'Group Inputs'!B19</f>
        <v>2. Local Funds</v>
      </c>
      <c r="D12" s="271"/>
      <c r="E12" s="271"/>
      <c r="F12" s="271"/>
      <c r="G12" s="271"/>
      <c r="H12" s="271"/>
      <c r="I12" s="271"/>
      <c r="J12" s="271"/>
      <c r="K12" s="271"/>
      <c r="L12" s="271"/>
      <c r="M12" s="271"/>
      <c r="N12" s="271"/>
      <c r="O12" s="271"/>
      <c r="P12" s="271"/>
      <c r="Q12" s="271"/>
      <c r="R12" s="271"/>
      <c r="S12" s="271"/>
      <c r="T12" s="271"/>
      <c r="U12" s="271"/>
      <c r="V12" s="271"/>
      <c r="W12" s="272"/>
      <c r="X12" s="272"/>
      <c r="Y12" s="272"/>
      <c r="Z12" s="272"/>
      <c r="AA12" s="272"/>
      <c r="AB12" s="272"/>
      <c r="AC12" s="272"/>
      <c r="AD12" s="272"/>
      <c r="AE12" s="272"/>
      <c r="AF12" s="272"/>
      <c r="AG12" s="272"/>
      <c r="AH12" s="272"/>
      <c r="AI12" s="272"/>
      <c r="AJ12" s="272"/>
      <c r="AK12" s="272"/>
      <c r="AL12" s="272"/>
      <c r="AM12" s="272"/>
      <c r="AN12" s="272"/>
      <c r="AO12" s="272"/>
      <c r="AP12" s="272"/>
      <c r="AQ12" s="273"/>
      <c r="AR12" s="277">
        <f t="shared" si="1"/>
        <v>0</v>
      </c>
    </row>
    <row r="13" spans="3:45" s="256" customFormat="1" x14ac:dyDescent="0.3">
      <c r="C13" s="1182" t="s">
        <v>154</v>
      </c>
      <c r="D13" s="274"/>
      <c r="E13" s="274"/>
      <c r="F13" s="274"/>
      <c r="G13" s="274"/>
      <c r="H13" s="1200"/>
      <c r="I13" s="274"/>
      <c r="J13" s="274"/>
      <c r="K13" s="274"/>
      <c r="L13" s="274"/>
      <c r="M13" s="274"/>
      <c r="N13" s="274"/>
      <c r="O13" s="274"/>
      <c r="P13" s="274"/>
      <c r="Q13" s="274"/>
      <c r="R13" s="274"/>
      <c r="S13" s="275"/>
      <c r="T13" s="276"/>
      <c r="U13" s="277"/>
      <c r="V13" s="277"/>
      <c r="W13" s="278"/>
      <c r="X13" s="278"/>
      <c r="Y13" s="278"/>
      <c r="Z13" s="278"/>
      <c r="AA13" s="278"/>
      <c r="AB13" s="278"/>
      <c r="AC13" s="278"/>
      <c r="AD13" s="278"/>
      <c r="AE13" s="278"/>
      <c r="AF13" s="278"/>
      <c r="AG13" s="278"/>
      <c r="AH13" s="278"/>
      <c r="AI13" s="785"/>
      <c r="AJ13" s="785"/>
      <c r="AK13" s="278"/>
      <c r="AL13" s="278"/>
      <c r="AM13" s="278"/>
      <c r="AN13" s="278"/>
      <c r="AO13" s="278"/>
      <c r="AP13" s="278"/>
      <c r="AQ13" s="279"/>
      <c r="AR13" s="277">
        <f t="shared" si="1"/>
        <v>0</v>
      </c>
    </row>
    <row r="14" spans="3:45" s="256" customFormat="1" x14ac:dyDescent="0.3">
      <c r="C14" s="885" t="s">
        <v>344</v>
      </c>
      <c r="D14" s="280">
        <f>IFERROR('Sch Parent Inputs'!D22,0)</f>
        <v>0</v>
      </c>
      <c r="E14" s="280"/>
      <c r="F14" s="280">
        <f t="shared" ref="F14:F18" si="3">D14-E14</f>
        <v>0</v>
      </c>
      <c r="G14" s="280"/>
      <c r="H14" s="1201"/>
      <c r="I14" s="280"/>
      <c r="J14" s="280"/>
      <c r="K14" s="280"/>
      <c r="L14" s="280"/>
      <c r="M14" s="280"/>
      <c r="N14" s="280"/>
      <c r="O14" s="280"/>
      <c r="P14" s="280"/>
      <c r="Q14" s="280"/>
      <c r="R14" s="280"/>
      <c r="S14" s="281"/>
      <c r="T14" s="276">
        <f t="shared" ref="T14:T18" si="4">SUM(F14:S14)</f>
        <v>0</v>
      </c>
      <c r="U14" s="277"/>
      <c r="V14" s="277"/>
      <c r="W14" s="282"/>
      <c r="X14" s="282">
        <f t="shared" ref="X14:X18" si="5">+T14</f>
        <v>0</v>
      </c>
      <c r="Y14" s="282"/>
      <c r="Z14" s="282"/>
      <c r="AA14" s="282"/>
      <c r="AB14" s="282"/>
      <c r="AC14" s="282"/>
      <c r="AD14" s="282"/>
      <c r="AE14" s="282"/>
      <c r="AF14" s="282"/>
      <c r="AG14" s="282"/>
      <c r="AH14" s="282"/>
      <c r="AI14" s="786"/>
      <c r="AJ14" s="786"/>
      <c r="AK14" s="282"/>
      <c r="AL14" s="282"/>
      <c r="AM14" s="282"/>
      <c r="AN14" s="282"/>
      <c r="AO14" s="282"/>
      <c r="AP14" s="282"/>
      <c r="AQ14" s="283"/>
      <c r="AR14" s="277">
        <f t="shared" si="1"/>
        <v>0</v>
      </c>
    </row>
    <row r="15" spans="3:45" s="256" customFormat="1" x14ac:dyDescent="0.3">
      <c r="C15" s="885" t="s">
        <v>161</v>
      </c>
      <c r="D15" s="280">
        <f>IFERROR('Sch Parent Inputs'!D23,0)</f>
        <v>0</v>
      </c>
      <c r="E15" s="280"/>
      <c r="F15" s="280">
        <f t="shared" si="3"/>
        <v>0</v>
      </c>
      <c r="G15" s="280"/>
      <c r="H15" s="1201"/>
      <c r="I15" s="280"/>
      <c r="J15" s="280"/>
      <c r="K15" s="280"/>
      <c r="L15" s="280"/>
      <c r="M15" s="280"/>
      <c r="N15" s="280"/>
      <c r="O15" s="280"/>
      <c r="P15" s="280"/>
      <c r="Q15" s="280"/>
      <c r="R15" s="280"/>
      <c r="S15" s="281"/>
      <c r="T15" s="276">
        <f t="shared" si="4"/>
        <v>0</v>
      </c>
      <c r="U15" s="277"/>
      <c r="V15" s="277"/>
      <c r="W15" s="282"/>
      <c r="X15" s="282">
        <f t="shared" si="5"/>
        <v>0</v>
      </c>
      <c r="Y15" s="282"/>
      <c r="Z15" s="282"/>
      <c r="AA15" s="282"/>
      <c r="AB15" s="282"/>
      <c r="AC15" s="282"/>
      <c r="AD15" s="282"/>
      <c r="AE15" s="282"/>
      <c r="AF15" s="282"/>
      <c r="AG15" s="282"/>
      <c r="AH15" s="282"/>
      <c r="AI15" s="786"/>
      <c r="AJ15" s="786"/>
      <c r="AK15" s="282"/>
      <c r="AL15" s="282"/>
      <c r="AM15" s="282"/>
      <c r="AN15" s="282"/>
      <c r="AO15" s="282"/>
      <c r="AP15" s="282"/>
      <c r="AQ15" s="283"/>
      <c r="AR15" s="277">
        <f t="shared" si="1"/>
        <v>0</v>
      </c>
    </row>
    <row r="16" spans="3:45" s="256" customFormat="1" x14ac:dyDescent="0.3">
      <c r="C16" s="885" t="s">
        <v>162</v>
      </c>
      <c r="D16" s="280">
        <f>IFERROR('Sch Parent Inputs'!D25,0)</f>
        <v>0</v>
      </c>
      <c r="E16" s="280"/>
      <c r="F16" s="280">
        <f t="shared" si="3"/>
        <v>0</v>
      </c>
      <c r="G16" s="280"/>
      <c r="H16" s="1201"/>
      <c r="I16" s="280">
        <f>-I110-I186-I112</f>
        <v>0</v>
      </c>
      <c r="J16" s="280"/>
      <c r="K16" s="280"/>
      <c r="L16" s="280"/>
      <c r="M16" s="280"/>
      <c r="N16" s="280"/>
      <c r="O16" s="280"/>
      <c r="P16" s="280"/>
      <c r="Q16" s="280"/>
      <c r="R16" s="280"/>
      <c r="S16" s="281"/>
      <c r="T16" s="276">
        <f t="shared" si="4"/>
        <v>0</v>
      </c>
      <c r="U16" s="277"/>
      <c r="V16" s="277"/>
      <c r="W16" s="282"/>
      <c r="X16" s="282">
        <f t="shared" si="5"/>
        <v>0</v>
      </c>
      <c r="Y16" s="282"/>
      <c r="Z16" s="282"/>
      <c r="AA16" s="282"/>
      <c r="AB16" s="282"/>
      <c r="AC16" s="282"/>
      <c r="AD16" s="282"/>
      <c r="AE16" s="282"/>
      <c r="AF16" s="282"/>
      <c r="AG16" s="282"/>
      <c r="AH16" s="282"/>
      <c r="AI16" s="786"/>
      <c r="AJ16" s="786"/>
      <c r="AK16" s="282"/>
      <c r="AL16" s="282"/>
      <c r="AM16" s="282"/>
      <c r="AN16" s="282"/>
      <c r="AO16" s="282"/>
      <c r="AP16" s="282"/>
      <c r="AQ16" s="283"/>
      <c r="AR16" s="277">
        <f t="shared" si="1"/>
        <v>0</v>
      </c>
    </row>
    <row r="17" spans="3:44" s="256" customFormat="1" x14ac:dyDescent="0.3">
      <c r="C17" s="885" t="s">
        <v>163</v>
      </c>
      <c r="D17" s="280">
        <f>IFERROR('Sch Parent Inputs'!D24,0)</f>
        <v>0</v>
      </c>
      <c r="E17" s="280"/>
      <c r="F17" s="280">
        <f t="shared" si="3"/>
        <v>0</v>
      </c>
      <c r="G17" s="280"/>
      <c r="H17" s="1201"/>
      <c r="I17" s="280"/>
      <c r="J17" s="280"/>
      <c r="K17" s="280"/>
      <c r="L17" s="280"/>
      <c r="M17" s="280"/>
      <c r="N17" s="280"/>
      <c r="O17" s="280"/>
      <c r="P17" s="280"/>
      <c r="Q17" s="280"/>
      <c r="R17" s="280"/>
      <c r="S17" s="281"/>
      <c r="T17" s="276">
        <f t="shared" si="4"/>
        <v>0</v>
      </c>
      <c r="U17" s="277"/>
      <c r="V17" s="277"/>
      <c r="W17" s="282"/>
      <c r="X17" s="282">
        <f t="shared" si="5"/>
        <v>0</v>
      </c>
      <c r="Y17" s="282"/>
      <c r="Z17" s="282"/>
      <c r="AA17" s="282"/>
      <c r="AB17" s="282"/>
      <c r="AC17" s="282"/>
      <c r="AD17" s="282"/>
      <c r="AE17" s="282"/>
      <c r="AF17" s="282"/>
      <c r="AG17" s="282"/>
      <c r="AH17" s="282"/>
      <c r="AI17" s="786"/>
      <c r="AJ17" s="786"/>
      <c r="AK17" s="282"/>
      <c r="AL17" s="282"/>
      <c r="AM17" s="282"/>
      <c r="AN17" s="282"/>
      <c r="AO17" s="282"/>
      <c r="AP17" s="282"/>
      <c r="AQ17" s="283"/>
      <c r="AR17" s="277">
        <f t="shared" si="1"/>
        <v>0</v>
      </c>
    </row>
    <row r="18" spans="3:44" s="256" customFormat="1" x14ac:dyDescent="0.3">
      <c r="C18" s="885" t="s">
        <v>164</v>
      </c>
      <c r="D18" s="280">
        <f>IFERROR('Sch Parent Inputs'!D21,0)</f>
        <v>0</v>
      </c>
      <c r="E18" s="280"/>
      <c r="F18" s="280">
        <f t="shared" si="3"/>
        <v>0</v>
      </c>
      <c r="G18" s="280"/>
      <c r="H18" s="1201"/>
      <c r="I18" s="280"/>
      <c r="J18" s="280"/>
      <c r="K18" s="280"/>
      <c r="L18" s="280"/>
      <c r="M18" s="280"/>
      <c r="N18" s="280"/>
      <c r="O18" s="280"/>
      <c r="P18" s="280"/>
      <c r="Q18" s="280"/>
      <c r="R18" s="280"/>
      <c r="S18" s="281"/>
      <c r="T18" s="276">
        <f t="shared" si="4"/>
        <v>0</v>
      </c>
      <c r="U18" s="277"/>
      <c r="V18" s="277"/>
      <c r="W18" s="282"/>
      <c r="X18" s="282">
        <f t="shared" si="5"/>
        <v>0</v>
      </c>
      <c r="Y18" s="282"/>
      <c r="Z18" s="282"/>
      <c r="AA18" s="282"/>
      <c r="AB18" s="282"/>
      <c r="AC18" s="282"/>
      <c r="AD18" s="282"/>
      <c r="AE18" s="282"/>
      <c r="AF18" s="282"/>
      <c r="AG18" s="282"/>
      <c r="AH18" s="282"/>
      <c r="AI18" s="786"/>
      <c r="AJ18" s="786"/>
      <c r="AK18" s="282"/>
      <c r="AL18" s="282"/>
      <c r="AM18" s="282"/>
      <c r="AN18" s="282"/>
      <c r="AO18" s="282"/>
      <c r="AP18" s="282"/>
      <c r="AQ18" s="283"/>
      <c r="AR18" s="277">
        <f t="shared" si="1"/>
        <v>0</v>
      </c>
    </row>
    <row r="19" spans="3:44" s="256" customFormat="1" x14ac:dyDescent="0.3">
      <c r="C19" s="885" t="s">
        <v>127</v>
      </c>
      <c r="D19" s="280">
        <f>IFERROR('Sch Parent Inputs'!D26,0)</f>
        <v>0</v>
      </c>
      <c r="E19" s="280"/>
      <c r="F19" s="280">
        <f>D19-E19</f>
        <v>0</v>
      </c>
      <c r="G19" s="280"/>
      <c r="H19" s="1201"/>
      <c r="I19" s="280">
        <f>-I184</f>
        <v>0</v>
      </c>
      <c r="J19" s="280"/>
      <c r="K19" s="280"/>
      <c r="L19" s="280"/>
      <c r="M19" s="280"/>
      <c r="N19" s="280"/>
      <c r="O19" s="280"/>
      <c r="P19" s="280"/>
      <c r="Q19" s="280"/>
      <c r="R19" s="280"/>
      <c r="S19" s="281"/>
      <c r="T19" s="276">
        <f>SUM(F19:S19)</f>
        <v>0</v>
      </c>
      <c r="U19" s="277"/>
      <c r="V19" s="277"/>
      <c r="W19" s="282"/>
      <c r="X19" s="282"/>
      <c r="Y19" s="282"/>
      <c r="Z19" s="282">
        <f>+T19</f>
        <v>0</v>
      </c>
      <c r="AA19" s="282"/>
      <c r="AB19" s="282"/>
      <c r="AC19" s="282"/>
      <c r="AD19" s="282"/>
      <c r="AE19" s="282"/>
      <c r="AF19" s="282"/>
      <c r="AG19" s="282"/>
      <c r="AH19" s="282"/>
      <c r="AI19" s="786"/>
      <c r="AJ19" s="786"/>
      <c r="AK19" s="282"/>
      <c r="AL19" s="282"/>
      <c r="AM19" s="282"/>
      <c r="AN19" s="282"/>
      <c r="AO19" s="282"/>
      <c r="AP19" s="282"/>
      <c r="AQ19" s="283"/>
      <c r="AR19" s="277">
        <f t="shared" si="1"/>
        <v>0</v>
      </c>
    </row>
    <row r="20" spans="3:44" s="256" customFormat="1" x14ac:dyDescent="0.3">
      <c r="C20" s="885"/>
      <c r="D20" s="280"/>
      <c r="E20" s="280"/>
      <c r="F20" s="280"/>
      <c r="G20" s="280"/>
      <c r="H20" s="1201"/>
      <c r="I20" s="280"/>
      <c r="J20" s="280"/>
      <c r="K20" s="280"/>
      <c r="L20" s="280"/>
      <c r="M20" s="280"/>
      <c r="N20" s="280"/>
      <c r="O20" s="280"/>
      <c r="P20" s="280"/>
      <c r="Q20" s="280"/>
      <c r="R20" s="280"/>
      <c r="S20" s="281"/>
      <c r="T20" s="276"/>
      <c r="U20" s="277"/>
      <c r="V20" s="277"/>
      <c r="W20" s="282"/>
      <c r="X20" s="282"/>
      <c r="Y20" s="282"/>
      <c r="Z20" s="282"/>
      <c r="AA20" s="282"/>
      <c r="AB20" s="282"/>
      <c r="AC20" s="282"/>
      <c r="AD20" s="282"/>
      <c r="AE20" s="282"/>
      <c r="AF20" s="282"/>
      <c r="AG20" s="282"/>
      <c r="AH20" s="282"/>
      <c r="AI20" s="786"/>
      <c r="AJ20" s="786"/>
      <c r="AK20" s="282"/>
      <c r="AL20" s="282"/>
      <c r="AM20" s="282"/>
      <c r="AN20" s="282"/>
      <c r="AO20" s="282"/>
      <c r="AP20" s="282"/>
      <c r="AQ20" s="283"/>
      <c r="AR20" s="277">
        <f t="shared" si="1"/>
        <v>0</v>
      </c>
    </row>
    <row r="21" spans="3:44" s="256" customFormat="1" x14ac:dyDescent="0.3">
      <c r="C21" s="1182" t="s">
        <v>166</v>
      </c>
      <c r="D21" s="274"/>
      <c r="E21" s="274"/>
      <c r="F21" s="274"/>
      <c r="G21" s="274"/>
      <c r="H21" s="1200"/>
      <c r="I21" s="274"/>
      <c r="J21" s="274"/>
      <c r="K21" s="274"/>
      <c r="L21" s="274"/>
      <c r="M21" s="274"/>
      <c r="N21" s="274"/>
      <c r="O21" s="274"/>
      <c r="P21" s="274"/>
      <c r="Q21" s="274"/>
      <c r="R21" s="274"/>
      <c r="S21" s="275"/>
      <c r="T21" s="276"/>
      <c r="U21" s="277"/>
      <c r="V21" s="277"/>
      <c r="W21" s="278"/>
      <c r="X21" s="278"/>
      <c r="Y21" s="278"/>
      <c r="Z21" s="278"/>
      <c r="AA21" s="278"/>
      <c r="AB21" s="278"/>
      <c r="AC21" s="278"/>
      <c r="AD21" s="278"/>
      <c r="AE21" s="278"/>
      <c r="AF21" s="278"/>
      <c r="AG21" s="278"/>
      <c r="AH21" s="278"/>
      <c r="AI21" s="785"/>
      <c r="AJ21" s="785"/>
      <c r="AK21" s="278"/>
      <c r="AL21" s="278"/>
      <c r="AM21" s="278"/>
      <c r="AN21" s="278"/>
      <c r="AO21" s="278"/>
      <c r="AP21" s="278"/>
      <c r="AQ21" s="279"/>
      <c r="AR21" s="277">
        <f t="shared" si="1"/>
        <v>0</v>
      </c>
    </row>
    <row r="22" spans="3:44" s="256" customFormat="1" x14ac:dyDescent="0.3">
      <c r="C22" s="885" t="s">
        <v>1057</v>
      </c>
      <c r="D22" s="280">
        <f>IFERROR('Sch Parent Inputs'!D30,0)</f>
        <v>0</v>
      </c>
      <c r="E22" s="280"/>
      <c r="F22" s="280">
        <f t="shared" ref="F22:F27" si="6">D22-E22</f>
        <v>0</v>
      </c>
      <c r="G22" s="280"/>
      <c r="H22" s="1201"/>
      <c r="I22" s="280"/>
      <c r="J22" s="280"/>
      <c r="K22" s="280"/>
      <c r="L22" s="280"/>
      <c r="M22" s="280"/>
      <c r="N22" s="280"/>
      <c r="O22" s="280"/>
      <c r="P22" s="280"/>
      <c r="Q22" s="280"/>
      <c r="R22" s="280"/>
      <c r="S22" s="281"/>
      <c r="T22" s="276">
        <f>SUM(F22:S22)</f>
        <v>0</v>
      </c>
      <c r="U22" s="277"/>
      <c r="V22" s="277"/>
      <c r="W22" s="282"/>
      <c r="X22" s="282"/>
      <c r="Y22" s="282"/>
      <c r="Z22" s="282"/>
      <c r="AA22" s="282"/>
      <c r="AB22" s="282"/>
      <c r="AC22" s="282">
        <f>+T22</f>
        <v>0</v>
      </c>
      <c r="AD22" s="282"/>
      <c r="AE22" s="282"/>
      <c r="AF22" s="282"/>
      <c r="AG22" s="282"/>
      <c r="AH22" s="282"/>
      <c r="AI22" s="786"/>
      <c r="AJ22" s="786"/>
      <c r="AK22" s="282"/>
      <c r="AL22" s="282"/>
      <c r="AM22" s="282"/>
      <c r="AN22" s="282"/>
      <c r="AO22" s="282"/>
      <c r="AP22" s="282"/>
      <c r="AQ22" s="283"/>
      <c r="AR22" s="277">
        <f t="shared" si="1"/>
        <v>0</v>
      </c>
    </row>
    <row r="23" spans="3:44" s="256" customFormat="1" x14ac:dyDescent="0.3">
      <c r="C23" s="885" t="s">
        <v>163</v>
      </c>
      <c r="D23" s="280">
        <f>IFERROR('Sch Parent Inputs'!D31,0)</f>
        <v>0</v>
      </c>
      <c r="E23" s="280"/>
      <c r="F23" s="280">
        <f t="shared" si="6"/>
        <v>0</v>
      </c>
      <c r="G23" s="280"/>
      <c r="H23" s="1201"/>
      <c r="I23" s="280"/>
      <c r="J23" s="280"/>
      <c r="K23" s="280"/>
      <c r="L23" s="280"/>
      <c r="M23" s="280"/>
      <c r="N23" s="280">
        <f>-N125-N126-N124</f>
        <v>0</v>
      </c>
      <c r="O23" s="280"/>
      <c r="P23" s="280"/>
      <c r="Q23" s="280"/>
      <c r="R23" s="280"/>
      <c r="S23" s="281"/>
      <c r="T23" s="276">
        <f>SUM(F23:S23)</f>
        <v>0</v>
      </c>
      <c r="U23" s="277"/>
      <c r="V23" s="277"/>
      <c r="W23" s="282"/>
      <c r="X23" s="282"/>
      <c r="Y23" s="282"/>
      <c r="Z23" s="282"/>
      <c r="AA23" s="282"/>
      <c r="AB23" s="282"/>
      <c r="AC23" s="282">
        <f>+T23</f>
        <v>0</v>
      </c>
      <c r="AD23" s="282"/>
      <c r="AE23" s="282"/>
      <c r="AF23" s="282"/>
      <c r="AG23" s="282"/>
      <c r="AH23" s="282"/>
      <c r="AI23" s="786"/>
      <c r="AJ23" s="786"/>
      <c r="AK23" s="282"/>
      <c r="AL23" s="282"/>
      <c r="AM23" s="282"/>
      <c r="AN23" s="282"/>
      <c r="AO23" s="282"/>
      <c r="AP23" s="282"/>
      <c r="AQ23" s="283"/>
      <c r="AR23" s="277">
        <f t="shared" si="1"/>
        <v>0</v>
      </c>
    </row>
    <row r="24" spans="3:44" s="256" customFormat="1" x14ac:dyDescent="0.3">
      <c r="C24" s="885" t="s">
        <v>168</v>
      </c>
      <c r="D24" s="280">
        <f>IFERROR('Sch Parent Inputs'!D32,0)</f>
        <v>0</v>
      </c>
      <c r="E24" s="280"/>
      <c r="F24" s="280">
        <f t="shared" si="6"/>
        <v>0</v>
      </c>
      <c r="G24" s="280"/>
      <c r="H24" s="1201"/>
      <c r="I24" s="280"/>
      <c r="J24" s="280"/>
      <c r="K24" s="280"/>
      <c r="L24" s="280"/>
      <c r="M24" s="280"/>
      <c r="N24" s="280"/>
      <c r="O24" s="280"/>
      <c r="P24" s="280"/>
      <c r="Q24" s="280"/>
      <c r="R24" s="280"/>
      <c r="S24" s="281"/>
      <c r="T24" s="276">
        <f>SUM(F24:S24)</f>
        <v>0</v>
      </c>
      <c r="U24" s="277"/>
      <c r="V24" s="277"/>
      <c r="W24" s="282"/>
      <c r="X24" s="282"/>
      <c r="Y24" s="282"/>
      <c r="Z24" s="282"/>
      <c r="AA24" s="282"/>
      <c r="AB24" s="282"/>
      <c r="AC24" s="282">
        <f>+T24</f>
        <v>0</v>
      </c>
      <c r="AD24" s="282"/>
      <c r="AE24" s="282"/>
      <c r="AF24" s="282"/>
      <c r="AG24" s="282"/>
      <c r="AH24" s="282"/>
      <c r="AI24" s="786"/>
      <c r="AJ24" s="786"/>
      <c r="AK24" s="282"/>
      <c r="AL24" s="282"/>
      <c r="AM24" s="282"/>
      <c r="AN24" s="282"/>
      <c r="AO24" s="282"/>
      <c r="AP24" s="282"/>
      <c r="AQ24" s="283"/>
      <c r="AR24" s="277">
        <f t="shared" si="1"/>
        <v>0</v>
      </c>
    </row>
    <row r="25" spans="3:44" s="256" customFormat="1" x14ac:dyDescent="0.3">
      <c r="C25" s="885" t="s">
        <v>169</v>
      </c>
      <c r="D25" s="280">
        <f>IFERROR('Sch Parent Inputs'!D33,0)</f>
        <v>0</v>
      </c>
      <c r="E25" s="280"/>
      <c r="F25" s="280">
        <f t="shared" si="6"/>
        <v>0</v>
      </c>
      <c r="G25" s="280"/>
      <c r="H25" s="1201"/>
      <c r="I25" s="280"/>
      <c r="J25" s="280"/>
      <c r="K25" s="280"/>
      <c r="L25" s="280"/>
      <c r="M25" s="280"/>
      <c r="N25" s="280"/>
      <c r="O25" s="280"/>
      <c r="P25" s="280"/>
      <c r="Q25" s="280"/>
      <c r="R25" s="280"/>
      <c r="S25" s="281"/>
      <c r="T25" s="276">
        <f>SUM(F25:S25)</f>
        <v>0</v>
      </c>
      <c r="U25" s="277"/>
      <c r="V25" s="277"/>
      <c r="W25" s="282"/>
      <c r="X25" s="282"/>
      <c r="Y25" s="282"/>
      <c r="Z25" s="282"/>
      <c r="AA25" s="282"/>
      <c r="AB25" s="282"/>
      <c r="AC25" s="282">
        <f>+T25</f>
        <v>0</v>
      </c>
      <c r="AD25" s="282"/>
      <c r="AE25" s="282"/>
      <c r="AF25" s="282"/>
      <c r="AG25" s="282"/>
      <c r="AH25" s="282"/>
      <c r="AI25" s="786"/>
      <c r="AJ25" s="786"/>
      <c r="AK25" s="282"/>
      <c r="AL25" s="282"/>
      <c r="AM25" s="282"/>
      <c r="AN25" s="282"/>
      <c r="AO25" s="282"/>
      <c r="AP25" s="282"/>
      <c r="AQ25" s="283"/>
      <c r="AR25" s="277">
        <f t="shared" si="1"/>
        <v>0</v>
      </c>
    </row>
    <row r="26" spans="3:44" s="256" customFormat="1" x14ac:dyDescent="0.3">
      <c r="C26" s="885" t="s">
        <v>177</v>
      </c>
      <c r="D26" s="280">
        <f>IFERROR('Sch Parent Inputs'!D34,0)</f>
        <v>0</v>
      </c>
      <c r="E26" s="280"/>
      <c r="F26" s="280">
        <f t="shared" si="6"/>
        <v>0</v>
      </c>
      <c r="G26" s="280"/>
      <c r="H26" s="1201"/>
      <c r="I26" s="280"/>
      <c r="J26" s="280"/>
      <c r="K26" s="280"/>
      <c r="L26" s="280"/>
      <c r="M26" s="280"/>
      <c r="N26" s="280"/>
      <c r="O26" s="280"/>
      <c r="P26" s="280"/>
      <c r="Q26" s="280"/>
      <c r="R26" s="280"/>
      <c r="S26" s="281"/>
      <c r="T26" s="276">
        <f t="shared" ref="T26:T27" si="7">SUM(F26:S26)</f>
        <v>0</v>
      </c>
      <c r="U26" s="277"/>
      <c r="V26" s="277"/>
      <c r="W26" s="282"/>
      <c r="X26" s="282"/>
      <c r="Y26" s="282"/>
      <c r="Z26" s="282"/>
      <c r="AA26" s="282"/>
      <c r="AB26" s="282">
        <f>+T26</f>
        <v>0</v>
      </c>
      <c r="AC26" s="282"/>
      <c r="AD26" s="282"/>
      <c r="AE26" s="282"/>
      <c r="AF26" s="282"/>
      <c r="AG26" s="282"/>
      <c r="AH26" s="282"/>
      <c r="AI26" s="786"/>
      <c r="AJ26" s="786"/>
      <c r="AK26" s="282"/>
      <c r="AL26" s="282"/>
      <c r="AM26" s="282"/>
      <c r="AN26" s="282"/>
      <c r="AO26" s="282"/>
      <c r="AP26" s="282"/>
      <c r="AQ26" s="283"/>
      <c r="AR26" s="277">
        <f t="shared" si="1"/>
        <v>0</v>
      </c>
    </row>
    <row r="27" spans="3:44" s="256" customFormat="1" x14ac:dyDescent="0.3">
      <c r="C27" s="885" t="s">
        <v>1058</v>
      </c>
      <c r="D27" s="280">
        <f>IFERROR('Sch Parent Inputs'!D35,0)</f>
        <v>0</v>
      </c>
      <c r="E27" s="280"/>
      <c r="F27" s="280">
        <f t="shared" si="6"/>
        <v>0</v>
      </c>
      <c r="G27" s="280"/>
      <c r="H27" s="1201"/>
      <c r="I27" s="280"/>
      <c r="J27" s="280"/>
      <c r="K27" s="280"/>
      <c r="L27" s="280"/>
      <c r="M27" s="280"/>
      <c r="N27" s="280"/>
      <c r="O27" s="280"/>
      <c r="P27" s="280"/>
      <c r="Q27" s="280"/>
      <c r="R27" s="280"/>
      <c r="S27" s="281"/>
      <c r="T27" s="276">
        <f t="shared" si="7"/>
        <v>0</v>
      </c>
      <c r="U27" s="277"/>
      <c r="V27" s="277"/>
      <c r="W27" s="282"/>
      <c r="X27" s="282"/>
      <c r="Y27" s="282"/>
      <c r="Z27" s="282"/>
      <c r="AA27" s="282"/>
      <c r="AB27" s="282"/>
      <c r="AC27" s="282">
        <f>+T27</f>
        <v>0</v>
      </c>
      <c r="AD27" s="282"/>
      <c r="AE27" s="282"/>
      <c r="AF27" s="282"/>
      <c r="AG27" s="282"/>
      <c r="AH27" s="282"/>
      <c r="AI27" s="786"/>
      <c r="AJ27" s="786"/>
      <c r="AK27" s="282"/>
      <c r="AL27" s="282"/>
      <c r="AM27" s="282"/>
      <c r="AN27" s="282"/>
      <c r="AO27" s="282"/>
      <c r="AP27" s="282"/>
      <c r="AQ27" s="283"/>
      <c r="AR27" s="277">
        <f t="shared" si="1"/>
        <v>0</v>
      </c>
    </row>
    <row r="28" spans="3:44" s="256" customFormat="1" x14ac:dyDescent="0.3">
      <c r="C28" s="885"/>
      <c r="D28" s="280"/>
      <c r="E28" s="280"/>
      <c r="F28" s="280"/>
      <c r="G28" s="280"/>
      <c r="H28" s="1201"/>
      <c r="I28" s="280"/>
      <c r="J28" s="280"/>
      <c r="K28" s="280"/>
      <c r="L28" s="280"/>
      <c r="M28" s="280"/>
      <c r="N28" s="280"/>
      <c r="O28" s="280"/>
      <c r="P28" s="280"/>
      <c r="Q28" s="280"/>
      <c r="R28" s="280"/>
      <c r="S28" s="281"/>
      <c r="T28" s="276"/>
      <c r="U28" s="277"/>
      <c r="V28" s="277"/>
      <c r="W28" s="282"/>
      <c r="X28" s="282"/>
      <c r="Y28" s="282"/>
      <c r="Z28" s="282"/>
      <c r="AA28" s="282"/>
      <c r="AB28" s="282"/>
      <c r="AC28" s="282"/>
      <c r="AD28" s="282"/>
      <c r="AE28" s="282"/>
      <c r="AF28" s="282"/>
      <c r="AG28" s="282"/>
      <c r="AH28" s="282"/>
      <c r="AI28" s="786"/>
      <c r="AJ28" s="786"/>
      <c r="AK28" s="282"/>
      <c r="AL28" s="282"/>
      <c r="AM28" s="282"/>
      <c r="AN28" s="282"/>
      <c r="AO28" s="282"/>
      <c r="AP28" s="282"/>
      <c r="AQ28" s="283"/>
      <c r="AR28" s="277">
        <f t="shared" si="1"/>
        <v>0</v>
      </c>
    </row>
    <row r="29" spans="3:44" s="256" customFormat="1" x14ac:dyDescent="0.3">
      <c r="C29" s="1180" t="str">
        <f>'Group Inputs'!B38</f>
        <v>3. Hostel</v>
      </c>
      <c r="D29" s="271"/>
      <c r="E29" s="271"/>
      <c r="F29" s="271"/>
      <c r="G29" s="271"/>
      <c r="H29" s="271"/>
      <c r="I29" s="271"/>
      <c r="J29" s="271"/>
      <c r="K29" s="271"/>
      <c r="L29" s="271"/>
      <c r="M29" s="271"/>
      <c r="N29" s="271"/>
      <c r="O29" s="271"/>
      <c r="P29" s="271"/>
      <c r="Q29" s="271"/>
      <c r="R29" s="271"/>
      <c r="S29" s="271"/>
      <c r="T29" s="271"/>
      <c r="U29" s="271"/>
      <c r="V29" s="271"/>
      <c r="W29" s="272"/>
      <c r="X29" s="272"/>
      <c r="Y29" s="272"/>
      <c r="Z29" s="272"/>
      <c r="AA29" s="272"/>
      <c r="AB29" s="272"/>
      <c r="AC29" s="272"/>
      <c r="AD29" s="272"/>
      <c r="AE29" s="272"/>
      <c r="AF29" s="272"/>
      <c r="AG29" s="272"/>
      <c r="AH29" s="272"/>
      <c r="AI29" s="272"/>
      <c r="AJ29" s="272"/>
      <c r="AK29" s="272"/>
      <c r="AL29" s="272"/>
      <c r="AM29" s="272"/>
      <c r="AN29" s="272"/>
      <c r="AO29" s="272"/>
      <c r="AP29" s="272"/>
      <c r="AQ29" s="273"/>
      <c r="AR29" s="277">
        <f t="shared" si="1"/>
        <v>0</v>
      </c>
    </row>
    <row r="30" spans="3:44" s="256" customFormat="1" x14ac:dyDescent="0.3">
      <c r="C30" s="1182" t="s">
        <v>154</v>
      </c>
      <c r="D30" s="274"/>
      <c r="E30" s="274"/>
      <c r="F30" s="274"/>
      <c r="G30" s="274"/>
      <c r="H30" s="1200"/>
      <c r="I30" s="274"/>
      <c r="J30" s="274"/>
      <c r="K30" s="274"/>
      <c r="L30" s="274"/>
      <c r="M30" s="274"/>
      <c r="N30" s="274"/>
      <c r="O30" s="274"/>
      <c r="P30" s="274"/>
      <c r="Q30" s="274"/>
      <c r="R30" s="274"/>
      <c r="S30" s="275"/>
      <c r="T30" s="276"/>
      <c r="U30" s="277"/>
      <c r="V30" s="277"/>
      <c r="W30" s="278"/>
      <c r="X30" s="278"/>
      <c r="Y30" s="278"/>
      <c r="Z30" s="278"/>
      <c r="AA30" s="278"/>
      <c r="AB30" s="278"/>
      <c r="AC30" s="278"/>
      <c r="AD30" s="278"/>
      <c r="AE30" s="278"/>
      <c r="AF30" s="278"/>
      <c r="AG30" s="278"/>
      <c r="AH30" s="278"/>
      <c r="AI30" s="785"/>
      <c r="AJ30" s="785"/>
      <c r="AK30" s="278"/>
      <c r="AL30" s="278"/>
      <c r="AM30" s="278"/>
      <c r="AN30" s="278"/>
      <c r="AO30" s="278"/>
      <c r="AP30" s="278"/>
      <c r="AQ30" s="279"/>
      <c r="AR30" s="277">
        <f t="shared" si="1"/>
        <v>0</v>
      </c>
    </row>
    <row r="31" spans="3:44" s="256" customFormat="1" x14ac:dyDescent="0.3">
      <c r="C31" s="885" t="s">
        <v>173</v>
      </c>
      <c r="D31" s="280">
        <f>IFERROR('Sch Parent Inputs'!D40,0)</f>
        <v>0</v>
      </c>
      <c r="E31" s="280"/>
      <c r="F31" s="280">
        <f>D31-E31</f>
        <v>0</v>
      </c>
      <c r="G31" s="280"/>
      <c r="H31" s="1201"/>
      <c r="I31" s="280">
        <f>-I185</f>
        <v>0</v>
      </c>
      <c r="J31" s="280"/>
      <c r="K31" s="280"/>
      <c r="L31" s="280"/>
      <c r="M31" s="280"/>
      <c r="N31" s="280"/>
      <c r="O31" s="280"/>
      <c r="P31" s="280"/>
      <c r="Q31" s="280"/>
      <c r="R31" s="280"/>
      <c r="S31" s="281"/>
      <c r="T31" s="276">
        <f>SUM(F31:S31)</f>
        <v>0</v>
      </c>
      <c r="U31" s="277"/>
      <c r="V31" s="277"/>
      <c r="W31" s="282"/>
      <c r="X31" s="282"/>
      <c r="Y31" s="282">
        <f>+T31</f>
        <v>0</v>
      </c>
      <c r="Z31" s="282"/>
      <c r="AA31" s="282"/>
      <c r="AB31" s="282"/>
      <c r="AC31" s="282"/>
      <c r="AD31" s="282"/>
      <c r="AE31" s="282"/>
      <c r="AF31" s="282"/>
      <c r="AG31" s="282"/>
      <c r="AH31" s="282"/>
      <c r="AI31" s="786"/>
      <c r="AJ31" s="786"/>
      <c r="AK31" s="282"/>
      <c r="AL31" s="282"/>
      <c r="AM31" s="282"/>
      <c r="AN31" s="282"/>
      <c r="AO31" s="282"/>
      <c r="AP31" s="282"/>
      <c r="AQ31" s="283"/>
      <c r="AR31" s="277">
        <f t="shared" si="1"/>
        <v>0</v>
      </c>
    </row>
    <row r="32" spans="3:44" s="256" customFormat="1" x14ac:dyDescent="0.3">
      <c r="C32" s="885" t="s">
        <v>162</v>
      </c>
      <c r="D32" s="280">
        <f>IFERROR('Sch Parent Inputs'!D41,0)</f>
        <v>0</v>
      </c>
      <c r="E32" s="280"/>
      <c r="F32" s="280">
        <f>D32-E32</f>
        <v>0</v>
      </c>
      <c r="G32" s="280"/>
      <c r="H32" s="1201"/>
      <c r="I32" s="280"/>
      <c r="J32" s="280"/>
      <c r="K32" s="280"/>
      <c r="L32" s="280"/>
      <c r="M32" s="280"/>
      <c r="N32" s="280"/>
      <c r="O32" s="280"/>
      <c r="P32" s="280"/>
      <c r="Q32" s="280"/>
      <c r="R32" s="280"/>
      <c r="S32" s="281"/>
      <c r="T32" s="276">
        <f>SUM(F32:S32)</f>
        <v>0</v>
      </c>
      <c r="U32" s="277"/>
      <c r="V32" s="277"/>
      <c r="W32" s="282"/>
      <c r="Y32" s="282">
        <f>+T32</f>
        <v>0</v>
      </c>
      <c r="Z32" s="282"/>
      <c r="AA32" s="282"/>
      <c r="AB32" s="282"/>
      <c r="AC32" s="282"/>
      <c r="AD32" s="282"/>
      <c r="AE32" s="282"/>
      <c r="AF32" s="282"/>
      <c r="AG32" s="282"/>
      <c r="AH32" s="282"/>
      <c r="AI32" s="786"/>
      <c r="AJ32" s="786"/>
      <c r="AK32" s="282"/>
      <c r="AL32" s="282"/>
      <c r="AM32" s="282"/>
      <c r="AN32" s="282"/>
      <c r="AO32" s="282"/>
      <c r="AP32" s="282"/>
      <c r="AQ32" s="283"/>
      <c r="AR32" s="277">
        <f t="shared" si="1"/>
        <v>0</v>
      </c>
    </row>
    <row r="33" spans="3:44" s="256" customFormat="1" x14ac:dyDescent="0.3">
      <c r="C33" s="885" t="s">
        <v>1059</v>
      </c>
      <c r="D33" s="280">
        <f>IFERROR('Sch Parent Inputs'!D42,0)</f>
        <v>0</v>
      </c>
      <c r="E33" s="280"/>
      <c r="F33" s="280">
        <f>D33-E33</f>
        <v>0</v>
      </c>
      <c r="G33" s="280"/>
      <c r="H33" s="1201"/>
      <c r="I33" s="280"/>
      <c r="J33" s="280"/>
      <c r="K33" s="280"/>
      <c r="L33" s="280"/>
      <c r="M33" s="280"/>
      <c r="N33" s="280"/>
      <c r="O33" s="280"/>
      <c r="P33" s="280"/>
      <c r="Q33" s="280"/>
      <c r="R33" s="280"/>
      <c r="S33" s="281"/>
      <c r="T33" s="276">
        <f>SUM(F33:S33)</f>
        <v>0</v>
      </c>
      <c r="U33" s="277"/>
      <c r="V33" s="277"/>
      <c r="W33" s="282"/>
      <c r="X33" s="282"/>
      <c r="Y33" s="282">
        <f>+T33</f>
        <v>0</v>
      </c>
      <c r="Z33" s="282"/>
      <c r="AA33" s="282"/>
      <c r="AB33" s="282"/>
      <c r="AC33" s="282"/>
      <c r="AD33" s="282"/>
      <c r="AE33" s="282"/>
      <c r="AF33" s="282"/>
      <c r="AG33" s="282"/>
      <c r="AH33" s="282"/>
      <c r="AI33" s="786"/>
      <c r="AJ33" s="786"/>
      <c r="AK33" s="282"/>
      <c r="AL33" s="282"/>
      <c r="AM33" s="282"/>
      <c r="AN33" s="282"/>
      <c r="AO33" s="282"/>
      <c r="AP33" s="282"/>
      <c r="AQ33" s="283"/>
      <c r="AR33" s="277">
        <f t="shared" si="1"/>
        <v>0</v>
      </c>
    </row>
    <row r="34" spans="3:44" s="256" customFormat="1" x14ac:dyDescent="0.3">
      <c r="C34" s="885"/>
      <c r="D34" s="280"/>
      <c r="E34" s="280"/>
      <c r="F34" s="280"/>
      <c r="G34" s="280"/>
      <c r="H34" s="1201"/>
      <c r="I34" s="280"/>
      <c r="J34" s="280"/>
      <c r="K34" s="280"/>
      <c r="L34" s="280"/>
      <c r="M34" s="280"/>
      <c r="N34" s="280"/>
      <c r="O34" s="280"/>
      <c r="P34" s="280"/>
      <c r="Q34" s="280"/>
      <c r="R34" s="280"/>
      <c r="S34" s="281"/>
      <c r="T34" s="276"/>
      <c r="U34" s="277"/>
      <c r="V34" s="277"/>
      <c r="W34" s="282"/>
      <c r="X34" s="282"/>
      <c r="Y34" s="282"/>
      <c r="Z34" s="282"/>
      <c r="AA34" s="282"/>
      <c r="AB34" s="282"/>
      <c r="AC34" s="282"/>
      <c r="AD34" s="282"/>
      <c r="AE34" s="282"/>
      <c r="AF34" s="282"/>
      <c r="AG34" s="282"/>
      <c r="AH34" s="282"/>
      <c r="AI34" s="786"/>
      <c r="AJ34" s="786"/>
      <c r="AK34" s="282"/>
      <c r="AL34" s="282"/>
      <c r="AM34" s="282"/>
      <c r="AN34" s="282"/>
      <c r="AO34" s="282"/>
      <c r="AP34" s="282"/>
      <c r="AQ34" s="283"/>
      <c r="AR34" s="277">
        <f t="shared" si="1"/>
        <v>0</v>
      </c>
    </row>
    <row r="35" spans="3:44" s="256" customFormat="1" x14ac:dyDescent="0.3">
      <c r="C35" s="1182" t="s">
        <v>175</v>
      </c>
      <c r="D35" s="274"/>
      <c r="E35" s="274"/>
      <c r="F35" s="274"/>
      <c r="G35" s="274"/>
      <c r="H35" s="1200"/>
      <c r="I35" s="274"/>
      <c r="J35" s="274"/>
      <c r="K35" s="274"/>
      <c r="L35" s="274"/>
      <c r="M35" s="274"/>
      <c r="N35" s="274"/>
      <c r="O35" s="274"/>
      <c r="P35" s="274"/>
      <c r="Q35" s="274"/>
      <c r="R35" s="274"/>
      <c r="S35" s="275"/>
      <c r="T35" s="276"/>
      <c r="U35" s="277"/>
      <c r="V35" s="277"/>
      <c r="W35" s="278"/>
      <c r="X35" s="278"/>
      <c r="Y35" s="278"/>
      <c r="Z35" s="278"/>
      <c r="AA35" s="278"/>
      <c r="AB35" s="278"/>
      <c r="AC35" s="278"/>
      <c r="AD35" s="278"/>
      <c r="AE35" s="278"/>
      <c r="AF35" s="278"/>
      <c r="AG35" s="278"/>
      <c r="AH35" s="278"/>
      <c r="AI35" s="785"/>
      <c r="AJ35" s="785"/>
      <c r="AK35" s="278"/>
      <c r="AL35" s="278"/>
      <c r="AM35" s="278"/>
      <c r="AN35" s="278"/>
      <c r="AO35" s="278"/>
      <c r="AP35" s="278"/>
      <c r="AQ35" s="279"/>
      <c r="AR35" s="277">
        <f t="shared" si="1"/>
        <v>0</v>
      </c>
    </row>
    <row r="36" spans="3:44" s="256" customFormat="1" x14ac:dyDescent="0.3">
      <c r="C36" s="885" t="s">
        <v>176</v>
      </c>
      <c r="D36" s="280">
        <f>IFERROR('Sch Parent Inputs'!D46,0)</f>
        <v>0</v>
      </c>
      <c r="E36" s="280"/>
      <c r="F36" s="280">
        <f t="shared" ref="F36:F45" si="8">D36-E36</f>
        <v>0</v>
      </c>
      <c r="G36" s="280"/>
      <c r="H36" s="1201"/>
      <c r="I36" s="280"/>
      <c r="J36" s="280"/>
      <c r="K36" s="280"/>
      <c r="L36" s="280"/>
      <c r="M36" s="280"/>
      <c r="N36" s="280"/>
      <c r="O36" s="280"/>
      <c r="P36" s="280"/>
      <c r="Q36" s="280"/>
      <c r="R36" s="280"/>
      <c r="S36" s="281"/>
      <c r="T36" s="276">
        <f t="shared" ref="T36:T37" si="9">SUM(F36:S36)</f>
        <v>0</v>
      </c>
      <c r="U36" s="277"/>
      <c r="V36" s="277"/>
      <c r="W36" s="282"/>
      <c r="X36" s="282"/>
      <c r="Y36" s="282"/>
      <c r="Z36" s="282"/>
      <c r="AA36" s="282"/>
      <c r="AB36" s="282"/>
      <c r="AC36" s="282">
        <f t="shared" ref="AC36" si="10">+T36</f>
        <v>0</v>
      </c>
      <c r="AD36" s="282"/>
      <c r="AE36" s="282"/>
      <c r="AF36" s="282"/>
      <c r="AG36" s="282"/>
      <c r="AH36" s="282"/>
      <c r="AI36" s="786"/>
      <c r="AJ36" s="786"/>
      <c r="AK36" s="282"/>
      <c r="AL36" s="282"/>
      <c r="AM36" s="282"/>
      <c r="AN36" s="282"/>
      <c r="AO36" s="282"/>
      <c r="AP36" s="282"/>
      <c r="AQ36" s="283"/>
      <c r="AR36" s="277">
        <f t="shared" si="1"/>
        <v>0</v>
      </c>
    </row>
    <row r="37" spans="3:44" s="256" customFormat="1" x14ac:dyDescent="0.3">
      <c r="C37" s="885" t="s">
        <v>177</v>
      </c>
      <c r="D37" s="280">
        <f>IFERROR('Sch Parent Inputs'!D47,0)</f>
        <v>0</v>
      </c>
      <c r="E37" s="280"/>
      <c r="F37" s="280">
        <f t="shared" si="8"/>
        <v>0</v>
      </c>
      <c r="G37" s="280"/>
      <c r="H37" s="1201"/>
      <c r="I37" s="280"/>
      <c r="J37" s="280"/>
      <c r="K37" s="280"/>
      <c r="L37" s="280"/>
      <c r="M37" s="280"/>
      <c r="N37" s="280"/>
      <c r="O37" s="280"/>
      <c r="P37" s="280"/>
      <c r="Q37" s="280"/>
      <c r="R37" s="280"/>
      <c r="S37" s="281"/>
      <c r="T37" s="276">
        <f t="shared" si="9"/>
        <v>0</v>
      </c>
      <c r="U37" s="277"/>
      <c r="V37" s="277"/>
      <c r="W37" s="282"/>
      <c r="X37" s="282"/>
      <c r="Y37" s="282"/>
      <c r="Z37" s="282"/>
      <c r="AA37" s="282"/>
      <c r="AB37" s="282">
        <f>+T37</f>
        <v>0</v>
      </c>
      <c r="AC37" s="282"/>
      <c r="AD37" s="282"/>
      <c r="AE37" s="282"/>
      <c r="AF37" s="282"/>
      <c r="AG37" s="282"/>
      <c r="AH37" s="282"/>
      <c r="AI37" s="786"/>
      <c r="AJ37" s="786"/>
      <c r="AK37" s="282"/>
      <c r="AL37" s="282"/>
      <c r="AM37" s="282"/>
      <c r="AN37" s="282"/>
      <c r="AO37" s="282"/>
      <c r="AP37" s="282"/>
      <c r="AQ37" s="283"/>
      <c r="AR37" s="277">
        <f t="shared" si="1"/>
        <v>0</v>
      </c>
    </row>
    <row r="38" spans="3:44" s="256" customFormat="1" x14ac:dyDescent="0.3">
      <c r="C38" s="885"/>
      <c r="D38" s="280"/>
      <c r="E38" s="280"/>
      <c r="F38" s="280"/>
      <c r="G38" s="280"/>
      <c r="H38" s="1201"/>
      <c r="I38" s="280"/>
      <c r="J38" s="280"/>
      <c r="K38" s="280"/>
      <c r="L38" s="280"/>
      <c r="M38" s="280"/>
      <c r="N38" s="280"/>
      <c r="O38" s="280"/>
      <c r="P38" s="280"/>
      <c r="Q38" s="280"/>
      <c r="R38" s="280"/>
      <c r="S38" s="281"/>
      <c r="T38" s="276"/>
      <c r="U38" s="277"/>
      <c r="V38" s="277"/>
      <c r="W38" s="282"/>
      <c r="X38" s="282"/>
      <c r="Y38" s="282"/>
      <c r="Z38" s="282"/>
      <c r="AA38" s="282"/>
      <c r="AB38" s="282"/>
      <c r="AC38" s="282"/>
      <c r="AD38" s="282"/>
      <c r="AE38" s="282"/>
      <c r="AF38" s="282"/>
      <c r="AG38" s="282"/>
      <c r="AH38" s="282"/>
      <c r="AI38" s="786"/>
      <c r="AJ38" s="786"/>
      <c r="AK38" s="282"/>
      <c r="AL38" s="282"/>
      <c r="AM38" s="282"/>
      <c r="AN38" s="282"/>
      <c r="AO38" s="282"/>
      <c r="AP38" s="282"/>
      <c r="AQ38" s="283"/>
      <c r="AR38" s="277">
        <f t="shared" si="1"/>
        <v>0</v>
      </c>
    </row>
    <row r="39" spans="3:44" s="256" customFormat="1" x14ac:dyDescent="0.3">
      <c r="C39" s="1180" t="str">
        <f>'Group Inputs'!B50</f>
        <v>4. Learning Resources</v>
      </c>
      <c r="D39" s="271"/>
      <c r="E39" s="271"/>
      <c r="F39" s="271"/>
      <c r="G39" s="271"/>
      <c r="H39" s="271"/>
      <c r="I39" s="271"/>
      <c r="J39" s="271"/>
      <c r="K39" s="271"/>
      <c r="L39" s="271"/>
      <c r="M39" s="271"/>
      <c r="N39" s="271"/>
      <c r="O39" s="271"/>
      <c r="P39" s="271"/>
      <c r="Q39" s="271"/>
      <c r="R39" s="271"/>
      <c r="S39" s="271"/>
      <c r="T39" s="271"/>
      <c r="U39" s="271"/>
      <c r="V39" s="271"/>
      <c r="W39" s="272"/>
      <c r="X39" s="272"/>
      <c r="Y39" s="272"/>
      <c r="Z39" s="272"/>
      <c r="AA39" s="272"/>
      <c r="AB39" s="272"/>
      <c r="AC39" s="272"/>
      <c r="AD39" s="272"/>
      <c r="AE39" s="272"/>
      <c r="AF39" s="272"/>
      <c r="AG39" s="272"/>
      <c r="AH39" s="272"/>
      <c r="AI39" s="272"/>
      <c r="AJ39" s="272"/>
      <c r="AK39" s="272"/>
      <c r="AL39" s="272"/>
      <c r="AM39" s="272"/>
      <c r="AN39" s="272"/>
      <c r="AO39" s="272"/>
      <c r="AP39" s="272"/>
      <c r="AQ39" s="273"/>
      <c r="AR39" s="277">
        <f t="shared" si="1"/>
        <v>0</v>
      </c>
    </row>
    <row r="40" spans="3:44" s="256" customFormat="1" x14ac:dyDescent="0.3">
      <c r="C40" s="1182" t="s">
        <v>166</v>
      </c>
      <c r="D40" s="274"/>
      <c r="E40" s="274"/>
      <c r="F40" s="274"/>
      <c r="G40" s="274"/>
      <c r="H40" s="1200"/>
      <c r="I40" s="274"/>
      <c r="J40" s="274"/>
      <c r="K40" s="274"/>
      <c r="L40" s="274"/>
      <c r="M40" s="274"/>
      <c r="N40" s="274"/>
      <c r="O40" s="274"/>
      <c r="P40" s="274"/>
      <c r="Q40" s="274"/>
      <c r="R40" s="274"/>
      <c r="S40" s="275"/>
      <c r="T40" s="276"/>
      <c r="U40" s="277"/>
      <c r="V40" s="277"/>
      <c r="W40" s="278"/>
      <c r="X40" s="278"/>
      <c r="Y40" s="278"/>
      <c r="Z40" s="278"/>
      <c r="AA40" s="278"/>
      <c r="AB40" s="278"/>
      <c r="AC40" s="278"/>
      <c r="AD40" s="278"/>
      <c r="AE40" s="278"/>
      <c r="AF40" s="278"/>
      <c r="AG40" s="278"/>
      <c r="AH40" s="278"/>
      <c r="AI40" s="785"/>
      <c r="AJ40" s="785"/>
      <c r="AK40" s="278"/>
      <c r="AL40" s="278"/>
      <c r="AM40" s="278"/>
      <c r="AN40" s="278"/>
      <c r="AO40" s="278"/>
      <c r="AP40" s="278"/>
      <c r="AQ40" s="279"/>
      <c r="AR40" s="277">
        <f t="shared" si="1"/>
        <v>0</v>
      </c>
    </row>
    <row r="41" spans="3:44" s="256" customFormat="1" x14ac:dyDescent="0.3">
      <c r="C41" s="885" t="s">
        <v>179</v>
      </c>
      <c r="D41" s="280">
        <f>IFERROR('Sch Parent Inputs'!D52,0)</f>
        <v>0</v>
      </c>
      <c r="E41" s="280"/>
      <c r="F41" s="280">
        <f t="shared" si="8"/>
        <v>0</v>
      </c>
      <c r="G41" s="280"/>
      <c r="H41" s="1201"/>
      <c r="I41" s="280"/>
      <c r="J41" s="280"/>
      <c r="K41" s="280"/>
      <c r="L41" s="280"/>
      <c r="M41" s="280"/>
      <c r="N41" s="280"/>
      <c r="O41" s="280"/>
      <c r="P41" s="280"/>
      <c r="Q41" s="280"/>
      <c r="R41" s="280"/>
      <c r="S41" s="281"/>
      <c r="T41" s="276">
        <f t="shared" ref="T41:T45" si="11">SUM(F41:S41)</f>
        <v>0</v>
      </c>
      <c r="U41" s="277"/>
      <c r="V41" s="277"/>
      <c r="W41" s="282"/>
      <c r="X41" s="282"/>
      <c r="Y41" s="282"/>
      <c r="Z41" s="282"/>
      <c r="AA41" s="282"/>
      <c r="AB41" s="282"/>
      <c r="AC41" s="282">
        <f>+T41</f>
        <v>0</v>
      </c>
      <c r="AD41" s="282"/>
      <c r="AE41" s="282"/>
      <c r="AF41" s="282"/>
      <c r="AG41" s="282"/>
      <c r="AH41" s="282"/>
      <c r="AI41" s="786"/>
      <c r="AJ41" s="786"/>
      <c r="AK41" s="282"/>
      <c r="AL41" s="282"/>
      <c r="AM41" s="282"/>
      <c r="AN41" s="282"/>
      <c r="AO41" s="282"/>
      <c r="AP41" s="282"/>
      <c r="AQ41" s="283"/>
      <c r="AR41" s="277">
        <f t="shared" si="1"/>
        <v>0</v>
      </c>
    </row>
    <row r="42" spans="3:44" s="256" customFormat="1" x14ac:dyDescent="0.3">
      <c r="C42" s="885" t="s">
        <v>1060</v>
      </c>
      <c r="D42" s="280">
        <f>IFERROR('Sch Parent Inputs'!D53,0)</f>
        <v>0</v>
      </c>
      <c r="E42" s="280"/>
      <c r="F42" s="280">
        <f t="shared" si="8"/>
        <v>0</v>
      </c>
      <c r="G42" s="280"/>
      <c r="H42" s="1201"/>
      <c r="I42" s="280"/>
      <c r="J42" s="280"/>
      <c r="K42" s="280"/>
      <c r="L42" s="280"/>
      <c r="M42" s="280"/>
      <c r="N42" s="280"/>
      <c r="O42" s="280"/>
      <c r="P42" s="280"/>
      <c r="Q42" s="280"/>
      <c r="R42" s="280"/>
      <c r="S42" s="281"/>
      <c r="T42" s="276">
        <f t="shared" si="11"/>
        <v>0</v>
      </c>
      <c r="U42" s="277"/>
      <c r="V42" s="277"/>
      <c r="W42" s="282"/>
      <c r="X42" s="282"/>
      <c r="Y42" s="282"/>
      <c r="Z42" s="282"/>
      <c r="AA42" s="282"/>
      <c r="AB42" s="282"/>
      <c r="AC42" s="282">
        <f>+T42</f>
        <v>0</v>
      </c>
      <c r="AD42" s="282"/>
      <c r="AE42" s="282"/>
      <c r="AF42" s="282"/>
      <c r="AG42" s="282"/>
      <c r="AH42" s="282"/>
      <c r="AI42" s="786"/>
      <c r="AJ42" s="786"/>
      <c r="AK42" s="282"/>
      <c r="AL42" s="282"/>
      <c r="AM42" s="282"/>
      <c r="AN42" s="282"/>
      <c r="AO42" s="282"/>
      <c r="AP42" s="282"/>
      <c r="AQ42" s="283"/>
      <c r="AR42" s="277">
        <f t="shared" si="1"/>
        <v>0</v>
      </c>
    </row>
    <row r="43" spans="3:44" s="256" customFormat="1" x14ac:dyDescent="0.3">
      <c r="C43" s="885" t="s">
        <v>183</v>
      </c>
      <c r="D43" s="280">
        <f>IFERROR('Sch Parent Inputs'!D54,0)</f>
        <v>0</v>
      </c>
      <c r="E43" s="280"/>
      <c r="F43" s="280">
        <f t="shared" si="8"/>
        <v>0</v>
      </c>
      <c r="G43" s="280"/>
      <c r="H43" s="1201"/>
      <c r="I43" s="280"/>
      <c r="J43" s="280"/>
      <c r="K43" s="280"/>
      <c r="L43" s="280"/>
      <c r="M43" s="280"/>
      <c r="N43" s="280"/>
      <c r="O43" s="280"/>
      <c r="P43" s="280"/>
      <c r="Q43" s="280"/>
      <c r="R43" s="280"/>
      <c r="S43" s="281"/>
      <c r="T43" s="276">
        <f t="shared" si="11"/>
        <v>0</v>
      </c>
      <c r="U43" s="277"/>
      <c r="V43" s="277"/>
      <c r="W43" s="282"/>
      <c r="X43" s="282"/>
      <c r="Y43" s="282"/>
      <c r="Z43" s="282"/>
      <c r="AA43" s="282"/>
      <c r="AB43" s="282"/>
      <c r="AC43" s="282">
        <f>+T43</f>
        <v>0</v>
      </c>
      <c r="AD43" s="282"/>
      <c r="AE43" s="282"/>
      <c r="AF43" s="282"/>
      <c r="AG43" s="282"/>
      <c r="AH43" s="282"/>
      <c r="AI43" s="786"/>
      <c r="AJ43" s="786"/>
      <c r="AK43" s="282"/>
      <c r="AL43" s="282"/>
      <c r="AM43" s="282"/>
      <c r="AN43" s="282"/>
      <c r="AO43" s="282"/>
      <c r="AP43" s="282"/>
      <c r="AQ43" s="283"/>
      <c r="AR43" s="277">
        <f t="shared" si="1"/>
        <v>0</v>
      </c>
    </row>
    <row r="44" spans="3:44" s="256" customFormat="1" x14ac:dyDescent="0.3">
      <c r="C44" s="885" t="s">
        <v>1061</v>
      </c>
      <c r="D44" s="280">
        <f>IFERROR('Sch Parent Inputs'!D55,0)</f>
        <v>0</v>
      </c>
      <c r="E44" s="280"/>
      <c r="F44" s="280">
        <f t="shared" si="8"/>
        <v>0</v>
      </c>
      <c r="G44" s="280">
        <f>-G7</f>
        <v>0</v>
      </c>
      <c r="H44" s="1201"/>
      <c r="I44" s="280"/>
      <c r="J44" s="280"/>
      <c r="K44" s="280"/>
      <c r="L44" s="280">
        <f>+D170</f>
        <v>0</v>
      </c>
      <c r="M44" s="280">
        <f>-M172-M171</f>
        <v>0</v>
      </c>
      <c r="N44" s="280"/>
      <c r="O44" s="280"/>
      <c r="P44" s="280"/>
      <c r="Q44" s="280"/>
      <c r="R44" s="280"/>
      <c r="S44" s="281"/>
      <c r="T44" s="276">
        <f t="shared" si="11"/>
        <v>0</v>
      </c>
      <c r="U44" s="277"/>
      <c r="V44" s="277"/>
      <c r="W44" s="282"/>
      <c r="X44" s="282"/>
      <c r="Y44" s="282"/>
      <c r="Z44" s="282"/>
      <c r="AA44" s="282"/>
      <c r="AB44" s="282">
        <f>+T44</f>
        <v>0</v>
      </c>
      <c r="AC44" s="282"/>
      <c r="AD44" s="282"/>
      <c r="AE44" s="282"/>
      <c r="AF44" s="282"/>
      <c r="AG44" s="282"/>
      <c r="AH44" s="282"/>
      <c r="AI44" s="786"/>
      <c r="AJ44" s="786"/>
      <c r="AK44" s="282"/>
      <c r="AL44" s="282"/>
      <c r="AM44" s="282"/>
      <c r="AN44" s="282"/>
      <c r="AO44" s="282"/>
      <c r="AP44" s="282"/>
      <c r="AQ44" s="283"/>
      <c r="AR44" s="277">
        <f t="shared" si="1"/>
        <v>0</v>
      </c>
    </row>
    <row r="45" spans="3:44" s="256" customFormat="1" x14ac:dyDescent="0.3">
      <c r="C45" s="885" t="s">
        <v>1062</v>
      </c>
      <c r="D45" s="280">
        <f>IFERROR('Sch Parent Inputs'!D56,0)</f>
        <v>0</v>
      </c>
      <c r="E45" s="280"/>
      <c r="F45" s="280">
        <f t="shared" si="8"/>
        <v>0</v>
      </c>
      <c r="G45" s="280"/>
      <c r="H45" s="1201"/>
      <c r="I45" s="280"/>
      <c r="J45" s="280"/>
      <c r="K45" s="280"/>
      <c r="L45" s="280"/>
      <c r="M45" s="280"/>
      <c r="N45" s="280"/>
      <c r="O45" s="280"/>
      <c r="P45" s="280"/>
      <c r="Q45" s="280"/>
      <c r="R45" s="280"/>
      <c r="S45" s="281"/>
      <c r="T45" s="276">
        <f t="shared" si="11"/>
        <v>0</v>
      </c>
      <c r="U45" s="277"/>
      <c r="V45" s="277"/>
      <c r="W45" s="282"/>
      <c r="X45" s="282"/>
      <c r="Y45" s="282"/>
      <c r="Z45" s="282"/>
      <c r="AA45" s="282"/>
      <c r="AB45" s="282"/>
      <c r="AC45" s="282">
        <f t="shared" ref="AC45:AC54" si="12">+T45</f>
        <v>0</v>
      </c>
      <c r="AD45" s="282"/>
      <c r="AE45" s="282"/>
      <c r="AF45" s="282"/>
      <c r="AG45" s="282"/>
      <c r="AH45" s="282"/>
      <c r="AI45" s="786"/>
      <c r="AJ45" s="786"/>
      <c r="AK45" s="282"/>
      <c r="AL45" s="282"/>
      <c r="AM45" s="282"/>
      <c r="AN45" s="282"/>
      <c r="AO45" s="282"/>
      <c r="AP45" s="282"/>
      <c r="AQ45" s="283"/>
      <c r="AR45" s="277">
        <f t="shared" si="1"/>
        <v>0</v>
      </c>
    </row>
    <row r="46" spans="3:44" s="256" customFormat="1" x14ac:dyDescent="0.3">
      <c r="C46" s="885"/>
      <c r="D46" s="280"/>
      <c r="E46" s="280"/>
      <c r="F46" s="280"/>
      <c r="G46" s="280"/>
      <c r="H46" s="1201"/>
      <c r="I46" s="280"/>
      <c r="J46" s="280"/>
      <c r="K46" s="280"/>
      <c r="L46" s="280"/>
      <c r="M46" s="280"/>
      <c r="N46" s="280"/>
      <c r="O46" s="280"/>
      <c r="P46" s="280"/>
      <c r="Q46" s="280"/>
      <c r="R46" s="280"/>
      <c r="S46" s="281"/>
      <c r="T46" s="276"/>
      <c r="U46" s="277"/>
      <c r="V46" s="277"/>
      <c r="W46" s="282"/>
      <c r="X46" s="282"/>
      <c r="Y46" s="282"/>
      <c r="Z46" s="282"/>
      <c r="AA46" s="282"/>
      <c r="AB46" s="282"/>
      <c r="AC46" s="282"/>
      <c r="AD46" s="282"/>
      <c r="AE46" s="282"/>
      <c r="AF46" s="282"/>
      <c r="AG46" s="282"/>
      <c r="AH46" s="282"/>
      <c r="AI46" s="786"/>
      <c r="AJ46" s="786"/>
      <c r="AK46" s="282"/>
      <c r="AL46" s="282"/>
      <c r="AM46" s="282"/>
      <c r="AN46" s="282"/>
      <c r="AO46" s="282"/>
      <c r="AP46" s="282"/>
      <c r="AQ46" s="283"/>
      <c r="AR46" s="277">
        <f t="shared" si="1"/>
        <v>0</v>
      </c>
    </row>
    <row r="47" spans="3:44" s="256" customFormat="1" x14ac:dyDescent="0.3">
      <c r="C47" s="1180" t="str">
        <f>'Group Inputs'!B59</f>
        <v>5. Administration</v>
      </c>
      <c r="D47" s="271"/>
      <c r="E47" s="271"/>
      <c r="F47" s="271"/>
      <c r="G47" s="271"/>
      <c r="H47" s="271"/>
      <c r="I47" s="271"/>
      <c r="J47" s="271"/>
      <c r="K47" s="271"/>
      <c r="L47" s="271"/>
      <c r="M47" s="271"/>
      <c r="N47" s="271"/>
      <c r="O47" s="271"/>
      <c r="P47" s="271"/>
      <c r="Q47" s="271"/>
      <c r="R47" s="271"/>
      <c r="S47" s="271"/>
      <c r="T47" s="271"/>
      <c r="U47" s="271"/>
      <c r="V47" s="271"/>
      <c r="W47" s="272"/>
      <c r="X47" s="272"/>
      <c r="Y47" s="272"/>
      <c r="Z47" s="272"/>
      <c r="AA47" s="272"/>
      <c r="AB47" s="272"/>
      <c r="AC47" s="272"/>
      <c r="AD47" s="272"/>
      <c r="AE47" s="272"/>
      <c r="AF47" s="272"/>
      <c r="AG47" s="272"/>
      <c r="AH47" s="272"/>
      <c r="AI47" s="272"/>
      <c r="AJ47" s="272"/>
      <c r="AK47" s="272"/>
      <c r="AL47" s="272"/>
      <c r="AM47" s="272"/>
      <c r="AN47" s="272"/>
      <c r="AO47" s="272"/>
      <c r="AP47" s="272"/>
      <c r="AQ47" s="273"/>
      <c r="AR47" s="277">
        <f t="shared" si="1"/>
        <v>0</v>
      </c>
    </row>
    <row r="48" spans="3:44" s="256" customFormat="1" x14ac:dyDescent="0.3">
      <c r="C48" s="1182" t="s">
        <v>166</v>
      </c>
      <c r="D48" s="274"/>
      <c r="E48" s="274"/>
      <c r="F48" s="274"/>
      <c r="G48" s="274"/>
      <c r="H48" s="1200"/>
      <c r="I48" s="274"/>
      <c r="J48" s="274"/>
      <c r="K48" s="274"/>
      <c r="L48" s="274"/>
      <c r="M48" s="274"/>
      <c r="N48" s="274"/>
      <c r="O48" s="274"/>
      <c r="P48" s="274"/>
      <c r="Q48" s="274"/>
      <c r="R48" s="274"/>
      <c r="S48" s="275"/>
      <c r="T48" s="276"/>
      <c r="U48" s="277"/>
      <c r="V48" s="277"/>
      <c r="W48" s="278"/>
      <c r="X48" s="278"/>
      <c r="Y48" s="278"/>
      <c r="Z48" s="278"/>
      <c r="AA48" s="278"/>
      <c r="AB48" s="278"/>
      <c r="AC48" s="278"/>
      <c r="AD48" s="278"/>
      <c r="AE48" s="278"/>
      <c r="AF48" s="278"/>
      <c r="AG48" s="278"/>
      <c r="AH48" s="278"/>
      <c r="AI48" s="785"/>
      <c r="AJ48" s="785"/>
      <c r="AK48" s="278"/>
      <c r="AL48" s="278"/>
      <c r="AM48" s="278"/>
      <c r="AN48" s="278"/>
      <c r="AO48" s="278"/>
      <c r="AP48" s="278"/>
      <c r="AQ48" s="279"/>
      <c r="AR48" s="277">
        <f t="shared" si="1"/>
        <v>0</v>
      </c>
    </row>
    <row r="49" spans="3:44" s="256" customFormat="1" x14ac:dyDescent="0.3">
      <c r="C49" s="885" t="s">
        <v>186</v>
      </c>
      <c r="D49" s="280">
        <f>IFERROR('Sch Parent Inputs'!D61,0)</f>
        <v>0</v>
      </c>
      <c r="E49" s="280"/>
      <c r="F49" s="280">
        <f t="shared" ref="F49" si="13">D49-E49</f>
        <v>0</v>
      </c>
      <c r="G49" s="280"/>
      <c r="H49" s="1201"/>
      <c r="I49" s="280"/>
      <c r="J49" s="280"/>
      <c r="K49" s="280"/>
      <c r="L49" s="280"/>
      <c r="M49" s="280"/>
      <c r="N49" s="280"/>
      <c r="O49" s="280"/>
      <c r="P49" s="280"/>
      <c r="Q49" s="280"/>
      <c r="R49" s="280"/>
      <c r="S49" s="281"/>
      <c r="T49" s="276">
        <f t="shared" ref="T49:T58" si="14">SUM(F49:S49)</f>
        <v>0</v>
      </c>
      <c r="U49" s="277"/>
      <c r="V49" s="277"/>
      <c r="W49" s="282"/>
      <c r="X49" s="282"/>
      <c r="Y49" s="282"/>
      <c r="Z49" s="282"/>
      <c r="AA49" s="282"/>
      <c r="AB49" s="282"/>
      <c r="AC49" s="282">
        <f t="shared" si="12"/>
        <v>0</v>
      </c>
      <c r="AD49" s="282"/>
      <c r="AE49" s="282"/>
      <c r="AF49" s="282"/>
      <c r="AG49" s="282"/>
      <c r="AH49" s="282"/>
      <c r="AI49" s="786"/>
      <c r="AJ49" s="786"/>
      <c r="AK49" s="282"/>
      <c r="AL49" s="282"/>
      <c r="AM49" s="282"/>
      <c r="AN49" s="282"/>
      <c r="AO49" s="282"/>
      <c r="AP49" s="282"/>
      <c r="AQ49" s="283"/>
      <c r="AR49" s="277">
        <f t="shared" si="1"/>
        <v>0</v>
      </c>
    </row>
    <row r="50" spans="3:44" s="256" customFormat="1" x14ac:dyDescent="0.3">
      <c r="C50" s="885" t="s">
        <v>187</v>
      </c>
      <c r="D50" s="280">
        <f>IFERROR('Sch Parent Inputs'!D62,0)</f>
        <v>0</v>
      </c>
      <c r="E50" s="280"/>
      <c r="F50" s="280">
        <f t="shared" ref="F50:F58" si="15">D50-E50</f>
        <v>0</v>
      </c>
      <c r="G50" s="280"/>
      <c r="H50" s="1201"/>
      <c r="I50" s="280"/>
      <c r="J50" s="280"/>
      <c r="K50" s="280"/>
      <c r="L50" s="280"/>
      <c r="M50" s="280"/>
      <c r="N50" s="280"/>
      <c r="O50" s="280"/>
      <c r="P50" s="280"/>
      <c r="Q50" s="280"/>
      <c r="R50" s="280"/>
      <c r="S50" s="281"/>
      <c r="T50" s="276">
        <f t="shared" si="14"/>
        <v>0</v>
      </c>
      <c r="U50" s="277"/>
      <c r="V50" s="277"/>
      <c r="W50" s="282"/>
      <c r="X50" s="282"/>
      <c r="Y50" s="282"/>
      <c r="Z50" s="282"/>
      <c r="AA50" s="282"/>
      <c r="AB50" s="282"/>
      <c r="AC50" s="282">
        <f t="shared" si="12"/>
        <v>0</v>
      </c>
      <c r="AD50" s="282"/>
      <c r="AE50" s="282"/>
      <c r="AF50" s="282"/>
      <c r="AG50" s="282"/>
      <c r="AH50" s="282"/>
      <c r="AI50" s="786"/>
      <c r="AJ50" s="786"/>
      <c r="AK50" s="282"/>
      <c r="AL50" s="282"/>
      <c r="AM50" s="282"/>
      <c r="AN50" s="282"/>
      <c r="AO50" s="282"/>
      <c r="AP50" s="282"/>
      <c r="AQ50" s="283"/>
      <c r="AR50" s="277">
        <f t="shared" si="1"/>
        <v>0</v>
      </c>
    </row>
    <row r="51" spans="3:44" s="256" customFormat="1" x14ac:dyDescent="0.3">
      <c r="C51" s="885" t="s">
        <v>131</v>
      </c>
      <c r="D51" s="280">
        <f>IFERROR('Sch Parent Inputs'!D63,0)</f>
        <v>0</v>
      </c>
      <c r="E51" s="280"/>
      <c r="F51" s="280">
        <f t="shared" si="15"/>
        <v>0</v>
      </c>
      <c r="G51" s="280"/>
      <c r="H51" s="1201"/>
      <c r="I51" s="280"/>
      <c r="J51" s="280"/>
      <c r="K51" s="280"/>
      <c r="L51" s="280"/>
      <c r="M51" s="280"/>
      <c r="N51" s="280"/>
      <c r="O51" s="280"/>
      <c r="P51" s="280"/>
      <c r="Q51" s="280"/>
      <c r="R51" s="280"/>
      <c r="S51" s="281"/>
      <c r="T51" s="276">
        <f t="shared" si="14"/>
        <v>0</v>
      </c>
      <c r="U51" s="277"/>
      <c r="V51" s="277"/>
      <c r="W51" s="282"/>
      <c r="X51" s="282"/>
      <c r="Y51" s="282"/>
      <c r="Z51" s="282"/>
      <c r="AA51" s="282"/>
      <c r="AB51" s="282"/>
      <c r="AC51" s="282">
        <f t="shared" si="12"/>
        <v>0</v>
      </c>
      <c r="AD51" s="282"/>
      <c r="AE51" s="282"/>
      <c r="AF51" s="282"/>
      <c r="AG51" s="282"/>
      <c r="AH51" s="282"/>
      <c r="AI51" s="786"/>
      <c r="AJ51" s="786"/>
      <c r="AK51" s="282"/>
      <c r="AL51" s="282"/>
      <c r="AM51" s="282"/>
      <c r="AN51" s="282"/>
      <c r="AO51" s="282"/>
      <c r="AP51" s="282"/>
      <c r="AQ51" s="283"/>
      <c r="AR51" s="277">
        <f t="shared" si="1"/>
        <v>0</v>
      </c>
    </row>
    <row r="52" spans="3:44" s="256" customFormat="1" x14ac:dyDescent="0.3">
      <c r="C52" s="885" t="s">
        <v>188</v>
      </c>
      <c r="D52" s="280">
        <f>IFERROR('Sch Parent Inputs'!D64,0)</f>
        <v>0</v>
      </c>
      <c r="E52" s="280"/>
      <c r="F52" s="280">
        <f t="shared" si="15"/>
        <v>0</v>
      </c>
      <c r="G52" s="280"/>
      <c r="H52" s="1201"/>
      <c r="I52" s="280"/>
      <c r="J52" s="280"/>
      <c r="K52" s="280"/>
      <c r="L52" s="280"/>
      <c r="M52" s="280"/>
      <c r="N52" s="280"/>
      <c r="O52" s="280"/>
      <c r="P52" s="280"/>
      <c r="Q52" s="280"/>
      <c r="R52" s="280"/>
      <c r="S52" s="281"/>
      <c r="T52" s="276">
        <f t="shared" si="14"/>
        <v>0</v>
      </c>
      <c r="U52" s="277"/>
      <c r="V52" s="277"/>
      <c r="W52" s="282"/>
      <c r="X52" s="282"/>
      <c r="Y52" s="282"/>
      <c r="Z52" s="282"/>
      <c r="AA52" s="282"/>
      <c r="AB52" s="282"/>
      <c r="AC52" s="282">
        <f t="shared" si="12"/>
        <v>0</v>
      </c>
      <c r="AD52" s="282"/>
      <c r="AE52" s="282"/>
      <c r="AF52" s="282"/>
      <c r="AG52" s="282"/>
      <c r="AH52" s="282"/>
      <c r="AI52" s="786"/>
      <c r="AJ52" s="786"/>
      <c r="AK52" s="282"/>
      <c r="AL52" s="282"/>
      <c r="AM52" s="282"/>
      <c r="AN52" s="282"/>
      <c r="AO52" s="282"/>
      <c r="AP52" s="282"/>
      <c r="AQ52" s="283"/>
      <c r="AR52" s="277">
        <f t="shared" si="1"/>
        <v>0</v>
      </c>
    </row>
    <row r="53" spans="3:44" s="256" customFormat="1" x14ac:dyDescent="0.3">
      <c r="C53" s="885" t="s">
        <v>189</v>
      </c>
      <c r="D53" s="280">
        <f>IFERROR('Sch Parent Inputs'!D65,0)</f>
        <v>0</v>
      </c>
      <c r="E53" s="280"/>
      <c r="F53" s="280">
        <f t="shared" si="15"/>
        <v>0</v>
      </c>
      <c r="G53" s="280"/>
      <c r="H53" s="1201"/>
      <c r="I53" s="280"/>
      <c r="J53" s="280"/>
      <c r="K53" s="280"/>
      <c r="L53" s="280"/>
      <c r="M53" s="280"/>
      <c r="N53" s="280"/>
      <c r="O53" s="280"/>
      <c r="P53" s="280"/>
      <c r="Q53" s="280"/>
      <c r="R53" s="280"/>
      <c r="S53" s="281"/>
      <c r="T53" s="276">
        <f t="shared" si="14"/>
        <v>0</v>
      </c>
      <c r="U53" s="277"/>
      <c r="V53" s="277"/>
      <c r="W53" s="282"/>
      <c r="X53" s="282"/>
      <c r="Y53" s="282"/>
      <c r="Z53" s="282"/>
      <c r="AA53" s="282"/>
      <c r="AB53" s="282"/>
      <c r="AC53" s="282">
        <f t="shared" si="12"/>
        <v>0</v>
      </c>
      <c r="AD53" s="282"/>
      <c r="AE53" s="282"/>
      <c r="AF53" s="282"/>
      <c r="AG53" s="282"/>
      <c r="AH53" s="282"/>
      <c r="AI53" s="786"/>
      <c r="AJ53" s="786"/>
      <c r="AK53" s="282"/>
      <c r="AL53" s="282"/>
      <c r="AM53" s="282"/>
      <c r="AN53" s="282"/>
      <c r="AO53" s="282"/>
      <c r="AP53" s="282"/>
      <c r="AQ53" s="283"/>
      <c r="AR53" s="277">
        <f t="shared" si="1"/>
        <v>0</v>
      </c>
    </row>
    <row r="54" spans="3:44" s="256" customFormat="1" x14ac:dyDescent="0.3">
      <c r="C54" s="885" t="s">
        <v>1089</v>
      </c>
      <c r="D54" s="280">
        <f>IFERROR('Sch Parent Inputs'!D66,0)</f>
        <v>0</v>
      </c>
      <c r="E54" s="280"/>
      <c r="F54" s="280">
        <f t="shared" si="15"/>
        <v>0</v>
      </c>
      <c r="G54" s="280"/>
      <c r="H54" s="1201"/>
      <c r="I54" s="280"/>
      <c r="J54" s="280"/>
      <c r="K54" s="280"/>
      <c r="L54" s="280"/>
      <c r="M54" s="280"/>
      <c r="N54" s="280">
        <f>-N119-N168-N169</f>
        <v>0</v>
      </c>
      <c r="O54" s="280"/>
      <c r="P54" s="280"/>
      <c r="Q54" s="280"/>
      <c r="R54" s="280"/>
      <c r="S54" s="281"/>
      <c r="T54" s="276">
        <f t="shared" si="14"/>
        <v>0</v>
      </c>
      <c r="U54" s="277"/>
      <c r="V54" s="277"/>
      <c r="W54" s="282"/>
      <c r="X54" s="282"/>
      <c r="Y54" s="282"/>
      <c r="Z54" s="282"/>
      <c r="AA54" s="282"/>
      <c r="AB54" s="282"/>
      <c r="AC54" s="282">
        <f t="shared" si="12"/>
        <v>0</v>
      </c>
      <c r="AD54" s="282"/>
      <c r="AE54" s="282"/>
      <c r="AF54" s="282"/>
      <c r="AG54" s="282"/>
      <c r="AH54" s="282"/>
      <c r="AI54" s="786"/>
      <c r="AJ54" s="786"/>
      <c r="AK54" s="282"/>
      <c r="AL54" s="282"/>
      <c r="AM54" s="282"/>
      <c r="AN54" s="282"/>
      <c r="AO54" s="282"/>
      <c r="AP54" s="282"/>
      <c r="AQ54" s="283"/>
      <c r="AR54" s="277">
        <f t="shared" si="1"/>
        <v>0</v>
      </c>
    </row>
    <row r="55" spans="3:44" s="256" customFormat="1" x14ac:dyDescent="0.3">
      <c r="C55" s="885" t="s">
        <v>181</v>
      </c>
      <c r="D55" s="280">
        <f>IFERROR('Sch Parent Inputs'!D67,0)</f>
        <v>0</v>
      </c>
      <c r="E55" s="280"/>
      <c r="F55" s="280">
        <f t="shared" si="15"/>
        <v>0</v>
      </c>
      <c r="G55" s="280"/>
      <c r="H55" s="1201"/>
      <c r="I55" s="280"/>
      <c r="J55" s="280"/>
      <c r="K55" s="280"/>
      <c r="L55" s="280"/>
      <c r="M55" s="280"/>
      <c r="N55" s="280"/>
      <c r="O55" s="280"/>
      <c r="P55" s="280"/>
      <c r="Q55" s="280"/>
      <c r="R55" s="280"/>
      <c r="S55" s="281"/>
      <c r="T55" s="276">
        <f t="shared" si="14"/>
        <v>0</v>
      </c>
      <c r="U55" s="277"/>
      <c r="V55" s="277"/>
      <c r="W55" s="282"/>
      <c r="X55" s="282"/>
      <c r="Y55" s="282"/>
      <c r="Z55" s="282"/>
      <c r="AA55" s="282"/>
      <c r="AB55" s="282">
        <f>+T55</f>
        <v>0</v>
      </c>
      <c r="AC55" s="282"/>
      <c r="AD55" s="282"/>
      <c r="AE55" s="282"/>
      <c r="AF55" s="282"/>
      <c r="AG55" s="282"/>
      <c r="AH55" s="282"/>
      <c r="AI55" s="786"/>
      <c r="AJ55" s="786"/>
      <c r="AK55" s="282"/>
      <c r="AL55" s="282"/>
      <c r="AM55" s="282"/>
      <c r="AN55" s="282"/>
      <c r="AO55" s="282"/>
      <c r="AP55" s="282"/>
      <c r="AQ55" s="283"/>
      <c r="AR55" s="277">
        <f t="shared" si="1"/>
        <v>0</v>
      </c>
    </row>
    <row r="56" spans="3:44" s="256" customFormat="1" x14ac:dyDescent="0.3">
      <c r="C56" s="885" t="s">
        <v>132</v>
      </c>
      <c r="D56" s="280">
        <f>IFERROR('Sch Parent Inputs'!D68,0)</f>
        <v>0</v>
      </c>
      <c r="E56" s="280"/>
      <c r="F56" s="280">
        <f t="shared" si="15"/>
        <v>0</v>
      </c>
      <c r="G56" s="280"/>
      <c r="H56" s="1201"/>
      <c r="I56" s="280"/>
      <c r="J56" s="280"/>
      <c r="K56" s="280"/>
      <c r="L56" s="280"/>
      <c r="M56" s="280"/>
      <c r="N56" s="280"/>
      <c r="O56" s="280"/>
      <c r="P56" s="280"/>
      <c r="Q56" s="280"/>
      <c r="R56" s="280"/>
      <c r="S56" s="281"/>
      <c r="T56" s="276">
        <f t="shared" si="14"/>
        <v>0</v>
      </c>
      <c r="U56" s="277"/>
      <c r="V56" s="277"/>
      <c r="W56" s="282"/>
      <c r="X56" s="282"/>
      <c r="Y56" s="282"/>
      <c r="Z56" s="282"/>
      <c r="AA56" s="282"/>
      <c r="AB56" s="282"/>
      <c r="AC56" s="282">
        <f>+T56</f>
        <v>0</v>
      </c>
      <c r="AD56" s="282"/>
      <c r="AE56" s="282"/>
      <c r="AF56" s="282"/>
      <c r="AG56" s="282"/>
      <c r="AH56" s="282"/>
      <c r="AI56" s="786"/>
      <c r="AJ56" s="786"/>
      <c r="AK56" s="282"/>
      <c r="AL56" s="282"/>
      <c r="AM56" s="282"/>
      <c r="AN56" s="282"/>
      <c r="AO56" s="282"/>
      <c r="AP56" s="282"/>
      <c r="AQ56" s="283"/>
      <c r="AR56" s="277">
        <f t="shared" si="1"/>
        <v>0</v>
      </c>
    </row>
    <row r="57" spans="3:44" s="256" customFormat="1" x14ac:dyDescent="0.3">
      <c r="C57" s="885" t="s">
        <v>185</v>
      </c>
      <c r="D57" s="280">
        <f>IFERROR('Sch Parent Inputs'!D69,0)</f>
        <v>0</v>
      </c>
      <c r="E57" s="280"/>
      <c r="F57" s="280">
        <f t="shared" si="15"/>
        <v>0</v>
      </c>
      <c r="G57" s="280"/>
      <c r="H57" s="1201"/>
      <c r="I57" s="280"/>
      <c r="J57" s="280"/>
      <c r="K57" s="280"/>
      <c r="L57" s="280"/>
      <c r="M57" s="280"/>
      <c r="N57" s="280"/>
      <c r="O57" s="280"/>
      <c r="P57" s="280"/>
      <c r="Q57" s="280"/>
      <c r="R57" s="280"/>
      <c r="S57" s="281"/>
      <c r="T57" s="276">
        <f t="shared" si="14"/>
        <v>0</v>
      </c>
      <c r="U57" s="277"/>
      <c r="V57" s="277"/>
      <c r="W57" s="282"/>
      <c r="X57" s="282"/>
      <c r="Y57" s="282"/>
      <c r="Z57" s="282"/>
      <c r="AA57" s="282"/>
      <c r="AB57" s="282"/>
      <c r="AC57" s="282">
        <f>+T57</f>
        <v>0</v>
      </c>
      <c r="AD57" s="282"/>
      <c r="AE57" s="282"/>
      <c r="AF57" s="282"/>
      <c r="AG57" s="282"/>
      <c r="AH57" s="282"/>
      <c r="AI57" s="786"/>
      <c r="AJ57" s="786"/>
      <c r="AK57" s="282"/>
      <c r="AL57" s="282"/>
      <c r="AM57" s="282"/>
      <c r="AN57" s="282"/>
      <c r="AO57" s="282"/>
      <c r="AP57" s="282"/>
      <c r="AQ57" s="283"/>
      <c r="AR57" s="277">
        <f t="shared" si="1"/>
        <v>0</v>
      </c>
    </row>
    <row r="58" spans="3:44" s="256" customFormat="1" x14ac:dyDescent="0.3">
      <c r="C58" s="885" t="s">
        <v>124</v>
      </c>
      <c r="D58" s="280">
        <f>IFERROR('Sch Parent Inputs'!D70,0)</f>
        <v>0</v>
      </c>
      <c r="E58" s="280"/>
      <c r="F58" s="280">
        <f t="shared" si="15"/>
        <v>0</v>
      </c>
      <c r="G58" s="280"/>
      <c r="H58" s="1188"/>
      <c r="I58" s="280"/>
      <c r="J58" s="280"/>
      <c r="K58" s="280"/>
      <c r="L58" s="280"/>
      <c r="M58" s="280"/>
      <c r="N58" s="280"/>
      <c r="O58" s="280"/>
      <c r="P58" s="280"/>
      <c r="Q58" s="280"/>
      <c r="R58" s="280"/>
      <c r="S58" s="281"/>
      <c r="T58" s="276">
        <f t="shared" si="14"/>
        <v>0</v>
      </c>
      <c r="U58" s="277"/>
      <c r="V58" s="277"/>
      <c r="W58" s="282"/>
      <c r="X58" s="282"/>
      <c r="Y58" s="282"/>
      <c r="Z58" s="282"/>
      <c r="AA58" s="282"/>
      <c r="AB58" s="282"/>
      <c r="AC58" s="282">
        <f>+T58</f>
        <v>0</v>
      </c>
      <c r="AD58" s="282"/>
      <c r="AE58" s="282"/>
      <c r="AF58" s="282"/>
      <c r="AG58" s="282"/>
      <c r="AH58" s="282"/>
      <c r="AI58" s="786"/>
      <c r="AJ58" s="786"/>
      <c r="AK58" s="282"/>
      <c r="AL58" s="282"/>
      <c r="AM58" s="282"/>
      <c r="AN58" s="282"/>
      <c r="AO58" s="282"/>
      <c r="AP58" s="282"/>
      <c r="AQ58" s="283"/>
      <c r="AR58" s="277">
        <f t="shared" si="1"/>
        <v>0</v>
      </c>
    </row>
    <row r="59" spans="3:44" s="256" customFormat="1" x14ac:dyDescent="0.3">
      <c r="C59" s="885"/>
      <c r="D59" s="280"/>
      <c r="E59" s="280"/>
      <c r="F59" s="280"/>
      <c r="G59" s="280"/>
      <c r="H59" s="1201"/>
      <c r="I59" s="280"/>
      <c r="J59" s="280"/>
      <c r="K59" s="280"/>
      <c r="L59" s="280"/>
      <c r="M59" s="280"/>
      <c r="N59" s="280"/>
      <c r="O59" s="280"/>
      <c r="P59" s="280"/>
      <c r="Q59" s="280"/>
      <c r="R59" s="280"/>
      <c r="S59" s="281"/>
      <c r="T59" s="276"/>
      <c r="U59" s="277"/>
      <c r="V59" s="277"/>
      <c r="W59" s="282"/>
      <c r="X59" s="282"/>
      <c r="Y59" s="282"/>
      <c r="Z59" s="282"/>
      <c r="AA59" s="282"/>
      <c r="AB59" s="282"/>
      <c r="AC59" s="282"/>
      <c r="AD59" s="282"/>
      <c r="AE59" s="282"/>
      <c r="AF59" s="282"/>
      <c r="AG59" s="282"/>
      <c r="AH59" s="282"/>
      <c r="AI59" s="786"/>
      <c r="AJ59" s="786"/>
      <c r="AK59" s="282"/>
      <c r="AL59" s="282"/>
      <c r="AM59" s="282"/>
      <c r="AN59" s="282"/>
      <c r="AO59" s="282"/>
      <c r="AP59" s="282"/>
      <c r="AQ59" s="283"/>
      <c r="AR59" s="277">
        <f t="shared" si="1"/>
        <v>0</v>
      </c>
    </row>
    <row r="60" spans="3:44" s="256" customFormat="1" x14ac:dyDescent="0.3">
      <c r="C60" s="1180" t="str">
        <f>'Group Inputs'!B73</f>
        <v>6. Other Revenue and Expenses</v>
      </c>
      <c r="D60" s="271"/>
      <c r="E60" s="271"/>
      <c r="F60" s="271"/>
      <c r="G60" s="271"/>
      <c r="H60" s="271"/>
      <c r="I60" s="271"/>
      <c r="J60" s="271"/>
      <c r="K60" s="271"/>
      <c r="L60" s="271"/>
      <c r="M60" s="271"/>
      <c r="N60" s="271"/>
      <c r="O60" s="271"/>
      <c r="P60" s="271"/>
      <c r="Q60" s="271"/>
      <c r="R60" s="271"/>
      <c r="S60" s="271"/>
      <c r="T60" s="271"/>
      <c r="U60" s="271"/>
      <c r="V60" s="271"/>
      <c r="W60" s="272"/>
      <c r="X60" s="272"/>
      <c r="Y60" s="272"/>
      <c r="Z60" s="272"/>
      <c r="AA60" s="272"/>
      <c r="AB60" s="272"/>
      <c r="AC60" s="272"/>
      <c r="AD60" s="272"/>
      <c r="AE60" s="272"/>
      <c r="AF60" s="272"/>
      <c r="AG60" s="272"/>
      <c r="AH60" s="272"/>
      <c r="AI60" s="272"/>
      <c r="AJ60" s="272"/>
      <c r="AK60" s="272"/>
      <c r="AL60" s="272"/>
      <c r="AM60" s="272"/>
      <c r="AN60" s="272"/>
      <c r="AO60" s="272"/>
      <c r="AP60" s="272"/>
      <c r="AQ60" s="273"/>
      <c r="AR60" s="277">
        <f t="shared" si="1"/>
        <v>0</v>
      </c>
    </row>
    <row r="61" spans="3:44" s="256" customFormat="1" x14ac:dyDescent="0.3">
      <c r="C61" s="1182" t="s">
        <v>154</v>
      </c>
      <c r="D61" s="274"/>
      <c r="E61" s="274"/>
      <c r="F61" s="274"/>
      <c r="G61" s="274"/>
      <c r="H61" s="1200"/>
      <c r="I61" s="274"/>
      <c r="J61" s="274"/>
      <c r="K61" s="274"/>
      <c r="L61" s="274"/>
      <c r="M61" s="274"/>
      <c r="N61" s="274"/>
      <c r="O61" s="274"/>
      <c r="P61" s="274"/>
      <c r="Q61" s="274"/>
      <c r="R61" s="274"/>
      <c r="S61" s="275"/>
      <c r="T61" s="276"/>
      <c r="U61" s="277"/>
      <c r="V61" s="277"/>
      <c r="W61" s="278"/>
      <c r="X61" s="278"/>
      <c r="Y61" s="278"/>
      <c r="Z61" s="278"/>
      <c r="AA61" s="278"/>
      <c r="AB61" s="278"/>
      <c r="AC61" s="278"/>
      <c r="AD61" s="278"/>
      <c r="AE61" s="278"/>
      <c r="AF61" s="278"/>
      <c r="AG61" s="278"/>
      <c r="AH61" s="278"/>
      <c r="AI61" s="785"/>
      <c r="AJ61" s="785"/>
      <c r="AK61" s="278"/>
      <c r="AL61" s="278"/>
      <c r="AM61" s="278"/>
      <c r="AN61" s="278"/>
      <c r="AO61" s="278"/>
      <c r="AP61" s="278"/>
      <c r="AQ61" s="279"/>
      <c r="AR61" s="277">
        <f t="shared" si="1"/>
        <v>0</v>
      </c>
    </row>
    <row r="62" spans="3:44" s="256" customFormat="1" x14ac:dyDescent="0.3">
      <c r="C62" s="885" t="s">
        <v>355</v>
      </c>
      <c r="D62" s="280">
        <f>IFERROR('Sch Parent Inputs'!D75,0)</f>
        <v>0</v>
      </c>
      <c r="E62" s="280"/>
      <c r="F62" s="280">
        <f t="shared" ref="F62:F99" si="16">D62-E62</f>
        <v>0</v>
      </c>
      <c r="G62" s="280"/>
      <c r="H62" s="1201"/>
      <c r="I62" s="280"/>
      <c r="J62" s="280"/>
      <c r="K62" s="280"/>
      <c r="L62" s="280"/>
      <c r="M62" s="280"/>
      <c r="N62" s="280"/>
      <c r="O62" s="280"/>
      <c r="P62" s="280"/>
      <c r="Q62" s="280"/>
      <c r="R62" s="280"/>
      <c r="S62" s="281"/>
      <c r="T62" s="276">
        <f>SUM(F62:S62)</f>
        <v>0</v>
      </c>
      <c r="U62" s="277"/>
      <c r="V62" s="277"/>
      <c r="W62" s="282"/>
      <c r="X62" s="282"/>
      <c r="Y62" s="282"/>
      <c r="Z62" s="282"/>
      <c r="AA62" s="282"/>
      <c r="AB62" s="282"/>
      <c r="AC62" s="282"/>
      <c r="AD62" s="282"/>
      <c r="AE62" s="282"/>
      <c r="AF62" s="282"/>
      <c r="AG62" s="282">
        <f>+T62</f>
        <v>0</v>
      </c>
      <c r="AH62" s="282"/>
      <c r="AI62" s="786"/>
      <c r="AJ62" s="786"/>
      <c r="AK62" s="282"/>
      <c r="AL62" s="282"/>
      <c r="AM62" s="282"/>
      <c r="AN62" s="282"/>
      <c r="AO62" s="282"/>
      <c r="AP62" s="282"/>
      <c r="AQ62" s="283"/>
      <c r="AR62" s="277">
        <f t="shared" si="1"/>
        <v>0</v>
      </c>
    </row>
    <row r="63" spans="3:44" s="256" customFormat="1" x14ac:dyDescent="0.3">
      <c r="C63" s="885" t="s">
        <v>1064</v>
      </c>
      <c r="D63" s="280">
        <f>IFERROR('Sch Parent Inputs'!D76,0)</f>
        <v>0</v>
      </c>
      <c r="E63" s="280"/>
      <c r="F63" s="280">
        <f t="shared" si="16"/>
        <v>0</v>
      </c>
      <c r="G63" s="280"/>
      <c r="H63" s="1201"/>
      <c r="I63" s="280"/>
      <c r="J63" s="280"/>
      <c r="K63" s="280">
        <f>-K113</f>
        <v>0</v>
      </c>
      <c r="L63" s="280"/>
      <c r="M63" s="280"/>
      <c r="N63" s="280"/>
      <c r="O63" s="280"/>
      <c r="P63" s="280"/>
      <c r="Q63" s="280"/>
      <c r="R63" s="280"/>
      <c r="S63" s="281"/>
      <c r="T63" s="276">
        <f>SUM(F63:S63)</f>
        <v>0</v>
      </c>
      <c r="U63" s="277"/>
      <c r="V63" s="277"/>
      <c r="W63" s="282"/>
      <c r="X63" s="282"/>
      <c r="Y63" s="282"/>
      <c r="Z63" s="282"/>
      <c r="AA63" s="282"/>
      <c r="AB63" s="282"/>
      <c r="AC63" s="282"/>
      <c r="AD63" s="282"/>
      <c r="AE63" s="282">
        <f>+T63</f>
        <v>0</v>
      </c>
      <c r="AF63" s="282"/>
      <c r="AG63" s="282"/>
      <c r="AH63" s="282"/>
      <c r="AI63" s="786"/>
      <c r="AJ63" s="786"/>
      <c r="AK63" s="282"/>
      <c r="AL63" s="282"/>
      <c r="AM63" s="282"/>
      <c r="AN63" s="282"/>
      <c r="AO63" s="282"/>
      <c r="AP63" s="282"/>
      <c r="AQ63" s="283"/>
      <c r="AR63" s="277">
        <f t="shared" si="1"/>
        <v>0</v>
      </c>
    </row>
    <row r="64" spans="3:44" s="256" customFormat="1" x14ac:dyDescent="0.3">
      <c r="C64" s="885" t="s">
        <v>193</v>
      </c>
      <c r="D64" s="280">
        <f>IFERROR('Sch Parent Inputs'!D77,0)</f>
        <v>0</v>
      </c>
      <c r="E64" s="280"/>
      <c r="F64" s="280">
        <f>D64-E64</f>
        <v>0</v>
      </c>
      <c r="G64" s="280"/>
      <c r="H64" s="1201"/>
      <c r="I64" s="280"/>
      <c r="J64" s="280"/>
      <c r="K64" s="280">
        <f>-K115</f>
        <v>0</v>
      </c>
      <c r="L64" s="280"/>
      <c r="M64" s="280"/>
      <c r="N64" s="280"/>
      <c r="O64" s="280"/>
      <c r="P64" s="280"/>
      <c r="Q64" s="280"/>
      <c r="R64" s="280"/>
      <c r="S64" s="281"/>
      <c r="T64" s="276">
        <f>SUM(F64:S64)</f>
        <v>0</v>
      </c>
      <c r="U64" s="277"/>
      <c r="V64" s="277"/>
      <c r="W64" s="282"/>
      <c r="X64" s="282"/>
      <c r="Y64" s="282"/>
      <c r="Z64" s="282"/>
      <c r="AA64" s="282"/>
      <c r="AB64" s="282"/>
      <c r="AC64" s="282"/>
      <c r="AD64" s="282"/>
      <c r="AE64" s="282"/>
      <c r="AF64" s="282"/>
      <c r="AG64" s="282"/>
      <c r="AH64" s="282"/>
      <c r="AI64" s="786"/>
      <c r="AJ64" s="786"/>
      <c r="AK64" s="282"/>
      <c r="AL64" s="282"/>
      <c r="AM64" s="282"/>
      <c r="AN64" s="282"/>
      <c r="AO64" s="282"/>
      <c r="AP64" s="282"/>
      <c r="AQ64" s="283"/>
      <c r="AR64" s="277">
        <f t="shared" si="1"/>
        <v>0</v>
      </c>
    </row>
    <row r="65" spans="3:44" s="256" customFormat="1" x14ac:dyDescent="0.3">
      <c r="C65" s="885" t="s">
        <v>162</v>
      </c>
      <c r="D65" s="280">
        <f>IFERROR('Sch Parent Inputs'!D78,0)</f>
        <v>0</v>
      </c>
      <c r="E65" s="280"/>
      <c r="F65" s="280">
        <f>D65-E65</f>
        <v>0</v>
      </c>
      <c r="G65" s="280">
        <f>-F65</f>
        <v>0</v>
      </c>
      <c r="H65" s="1201"/>
      <c r="I65" s="280"/>
      <c r="J65" s="280"/>
      <c r="K65" s="280">
        <f>-K116</f>
        <v>0</v>
      </c>
      <c r="L65" s="280"/>
      <c r="M65" s="280"/>
      <c r="N65" s="280"/>
      <c r="O65" s="280"/>
      <c r="P65" s="280"/>
      <c r="Q65" s="280"/>
      <c r="R65" s="280"/>
      <c r="S65" s="281"/>
      <c r="T65" s="276">
        <f>SUM(F65:S65)</f>
        <v>0</v>
      </c>
      <c r="U65" s="277"/>
      <c r="V65" s="277"/>
      <c r="W65" s="282"/>
      <c r="X65" s="282"/>
      <c r="Y65" s="282"/>
      <c r="Z65" s="282"/>
      <c r="AA65" s="282"/>
      <c r="AB65" s="282"/>
      <c r="AC65" s="282"/>
      <c r="AD65" s="282"/>
      <c r="AE65" s="282"/>
      <c r="AF65" s="282"/>
      <c r="AG65" s="282"/>
      <c r="AH65" s="282"/>
      <c r="AI65" s="786"/>
      <c r="AJ65" s="786"/>
      <c r="AK65" s="282"/>
      <c r="AL65" s="282"/>
      <c r="AM65" s="282"/>
      <c r="AN65" s="282"/>
      <c r="AO65" s="282"/>
      <c r="AP65" s="282"/>
      <c r="AQ65" s="283"/>
      <c r="AR65" s="277">
        <f t="shared" si="1"/>
        <v>0</v>
      </c>
    </row>
    <row r="66" spans="3:44" s="256" customFormat="1" x14ac:dyDescent="0.3">
      <c r="C66" s="885" t="s">
        <v>194</v>
      </c>
      <c r="D66" s="280">
        <f>IFERROR('Sch Parent Inputs'!D79,0)</f>
        <v>0</v>
      </c>
      <c r="E66" s="280"/>
      <c r="F66" s="280">
        <f>D66-E66</f>
        <v>0</v>
      </c>
      <c r="G66" s="280">
        <f>-F66</f>
        <v>0</v>
      </c>
      <c r="H66" s="1201"/>
      <c r="I66" s="280"/>
      <c r="J66" s="280"/>
      <c r="K66" s="280"/>
      <c r="L66" s="280"/>
      <c r="M66" s="280"/>
      <c r="N66" s="280"/>
      <c r="O66" s="280"/>
      <c r="P66" s="280"/>
      <c r="Q66" s="280"/>
      <c r="R66" s="280"/>
      <c r="S66" s="281"/>
      <c r="T66" s="276">
        <f>SUM(F66:S66)</f>
        <v>0</v>
      </c>
      <c r="U66" s="277"/>
      <c r="V66" s="277"/>
      <c r="W66" s="282"/>
      <c r="X66" s="282"/>
      <c r="Y66" s="282"/>
      <c r="Z66" s="282"/>
      <c r="AA66" s="282"/>
      <c r="AB66" s="282"/>
      <c r="AC66" s="282"/>
      <c r="AD66" s="282"/>
      <c r="AE66" s="282"/>
      <c r="AF66" s="282"/>
      <c r="AG66" s="282"/>
      <c r="AH66" s="282"/>
      <c r="AI66" s="786"/>
      <c r="AJ66" s="786"/>
      <c r="AK66" s="282"/>
      <c r="AL66" s="282"/>
      <c r="AM66" s="282"/>
      <c r="AN66" s="282"/>
      <c r="AO66" s="282"/>
      <c r="AP66" s="282"/>
      <c r="AQ66" s="283"/>
      <c r="AR66" s="277">
        <f t="shared" si="1"/>
        <v>0</v>
      </c>
    </row>
    <row r="67" spans="3:44" s="256" customFormat="1" x14ac:dyDescent="0.3">
      <c r="C67" s="885"/>
      <c r="D67" s="280"/>
      <c r="E67" s="280"/>
      <c r="F67" s="280"/>
      <c r="G67" s="280"/>
      <c r="H67" s="1201"/>
      <c r="I67" s="280"/>
      <c r="J67" s="280"/>
      <c r="K67" s="280"/>
      <c r="L67" s="280"/>
      <c r="M67" s="280"/>
      <c r="N67" s="280"/>
      <c r="O67" s="280"/>
      <c r="P67" s="280"/>
      <c r="Q67" s="280"/>
      <c r="R67" s="280"/>
      <c r="S67" s="281"/>
      <c r="T67" s="276"/>
      <c r="U67" s="277"/>
      <c r="V67" s="277"/>
      <c r="W67" s="282"/>
      <c r="X67" s="282"/>
      <c r="Y67" s="282"/>
      <c r="Z67" s="282"/>
      <c r="AA67" s="282"/>
      <c r="AB67" s="282"/>
      <c r="AC67" s="282"/>
      <c r="AD67" s="282"/>
      <c r="AE67" s="282"/>
      <c r="AF67" s="282"/>
      <c r="AG67" s="282"/>
      <c r="AH67" s="282"/>
      <c r="AI67" s="786"/>
      <c r="AJ67" s="786"/>
      <c r="AK67" s="282"/>
      <c r="AL67" s="282"/>
      <c r="AM67" s="282"/>
      <c r="AN67" s="282"/>
      <c r="AO67" s="282"/>
      <c r="AP67" s="282"/>
      <c r="AQ67" s="283"/>
      <c r="AR67" s="277">
        <f t="shared" si="1"/>
        <v>0</v>
      </c>
    </row>
    <row r="68" spans="3:44" s="256" customFormat="1" x14ac:dyDescent="0.3">
      <c r="C68" s="1182" t="s">
        <v>166</v>
      </c>
      <c r="D68" s="274"/>
      <c r="E68" s="274"/>
      <c r="F68" s="274"/>
      <c r="G68" s="274"/>
      <c r="H68" s="1200"/>
      <c r="I68" s="274"/>
      <c r="J68" s="274"/>
      <c r="K68" s="274"/>
      <c r="L68" s="274"/>
      <c r="M68" s="274"/>
      <c r="N68" s="274"/>
      <c r="O68" s="274"/>
      <c r="P68" s="274"/>
      <c r="Q68" s="274"/>
      <c r="R68" s="274"/>
      <c r="S68" s="275"/>
      <c r="T68" s="276"/>
      <c r="U68" s="277"/>
      <c r="V68" s="277"/>
      <c r="W68" s="278"/>
      <c r="X68" s="278"/>
      <c r="Y68" s="278"/>
      <c r="Z68" s="278"/>
      <c r="AA68" s="278"/>
      <c r="AB68" s="278"/>
      <c r="AC68" s="278"/>
      <c r="AD68" s="278"/>
      <c r="AE68" s="278"/>
      <c r="AF68" s="278"/>
      <c r="AG68" s="278"/>
      <c r="AH68" s="278"/>
      <c r="AI68" s="785"/>
      <c r="AJ68" s="785"/>
      <c r="AK68" s="278"/>
      <c r="AL68" s="278"/>
      <c r="AM68" s="278"/>
      <c r="AN68" s="278"/>
      <c r="AO68" s="278"/>
      <c r="AP68" s="278"/>
      <c r="AQ68" s="279"/>
      <c r="AR68" s="277">
        <f t="shared" si="1"/>
        <v>0</v>
      </c>
    </row>
    <row r="69" spans="3:44" s="256" customFormat="1" x14ac:dyDescent="0.3">
      <c r="C69" s="885" t="s">
        <v>323</v>
      </c>
      <c r="D69" s="280">
        <f>IFERROR('Sch Parent Inputs'!D83,0)</f>
        <v>0</v>
      </c>
      <c r="E69" s="280"/>
      <c r="F69" s="280">
        <f t="shared" si="16"/>
        <v>0</v>
      </c>
      <c r="G69" s="280"/>
      <c r="H69" s="1201"/>
      <c r="I69" s="280"/>
      <c r="J69" s="280"/>
      <c r="K69" s="280"/>
      <c r="L69" s="280"/>
      <c r="M69" s="280"/>
      <c r="N69" s="280"/>
      <c r="O69" s="280"/>
      <c r="P69" s="280"/>
      <c r="Q69" s="280"/>
      <c r="R69" s="280"/>
      <c r="S69" s="281"/>
      <c r="T69" s="276">
        <f t="shared" ref="T69:T74" si="17">SUM(F69:S69)</f>
        <v>0</v>
      </c>
      <c r="U69" s="277"/>
      <c r="V69" s="277"/>
      <c r="W69" s="282"/>
      <c r="X69" s="282"/>
      <c r="Y69" s="282"/>
      <c r="Z69" s="282"/>
      <c r="AA69" s="282"/>
      <c r="AB69" s="282"/>
      <c r="AC69" s="282"/>
      <c r="AD69" s="282">
        <f>+T69</f>
        <v>0</v>
      </c>
      <c r="AE69" s="282"/>
      <c r="AF69" s="282"/>
      <c r="AG69" s="282"/>
      <c r="AH69" s="282"/>
      <c r="AI69" s="786"/>
      <c r="AJ69" s="786"/>
      <c r="AK69" s="282"/>
      <c r="AL69" s="282"/>
      <c r="AM69" s="282"/>
      <c r="AN69" s="282"/>
      <c r="AO69" s="282"/>
      <c r="AP69" s="282"/>
      <c r="AQ69" s="283"/>
      <c r="AR69" s="277">
        <f t="shared" si="1"/>
        <v>0</v>
      </c>
    </row>
    <row r="70" spans="3:44" s="256" customFormat="1" x14ac:dyDescent="0.3">
      <c r="C70" s="885" t="s">
        <v>195</v>
      </c>
      <c r="D70" s="280">
        <f>IFERROR('Sch Parent Inputs'!D84,0)</f>
        <v>0</v>
      </c>
      <c r="E70" s="280"/>
      <c r="F70" s="280">
        <f t="shared" si="16"/>
        <v>0</v>
      </c>
      <c r="G70" s="280">
        <f>-F70</f>
        <v>0</v>
      </c>
      <c r="H70" s="1201"/>
      <c r="I70" s="280"/>
      <c r="J70" s="280"/>
      <c r="K70" s="280"/>
      <c r="L70" s="280"/>
      <c r="M70" s="280"/>
      <c r="N70" s="280"/>
      <c r="O70" s="280"/>
      <c r="P70" s="280"/>
      <c r="Q70" s="280"/>
      <c r="R70" s="280"/>
      <c r="S70" s="281"/>
      <c r="T70" s="284">
        <f t="shared" si="17"/>
        <v>0</v>
      </c>
      <c r="U70" s="277"/>
      <c r="V70" s="277"/>
      <c r="W70" s="282"/>
      <c r="X70" s="282"/>
      <c r="Y70" s="282"/>
      <c r="Z70" s="282"/>
      <c r="AA70" s="282"/>
      <c r="AB70" s="282"/>
      <c r="AC70" s="282"/>
      <c r="AD70" s="282"/>
      <c r="AE70" s="282"/>
      <c r="AF70" s="282"/>
      <c r="AG70" s="282"/>
      <c r="AH70" s="282"/>
      <c r="AI70" s="786"/>
      <c r="AJ70" s="786"/>
      <c r="AK70" s="282"/>
      <c r="AL70" s="282"/>
      <c r="AM70" s="282"/>
      <c r="AN70" s="282"/>
      <c r="AO70" s="282"/>
      <c r="AP70" s="282"/>
      <c r="AQ70" s="283"/>
      <c r="AR70" s="277">
        <f t="shared" ref="AR70:AR133" si="18">T70-SUM(W70:AQ70)</f>
        <v>0</v>
      </c>
    </row>
    <row r="71" spans="3:44" s="256" customFormat="1" x14ac:dyDescent="0.3">
      <c r="C71" s="885" t="s">
        <v>196</v>
      </c>
      <c r="D71" s="280">
        <f>IFERROR('Sch Parent Inputs'!D85,0)</f>
        <v>0</v>
      </c>
      <c r="E71" s="280"/>
      <c r="F71" s="280">
        <f t="shared" si="16"/>
        <v>0</v>
      </c>
      <c r="G71" s="280"/>
      <c r="H71" s="1201"/>
      <c r="I71" s="280"/>
      <c r="J71" s="280"/>
      <c r="K71" s="280"/>
      <c r="L71" s="280"/>
      <c r="M71" s="280"/>
      <c r="N71" s="280"/>
      <c r="O71" s="280"/>
      <c r="P71" s="280"/>
      <c r="Q71" s="280"/>
      <c r="R71" s="280"/>
      <c r="S71" s="281"/>
      <c r="T71" s="276">
        <f t="shared" si="17"/>
        <v>0</v>
      </c>
      <c r="U71" s="277"/>
      <c r="V71" s="277"/>
      <c r="W71" s="282"/>
      <c r="X71" s="282"/>
      <c r="Y71" s="282"/>
      <c r="Z71" s="282"/>
      <c r="AA71" s="282"/>
      <c r="AB71" s="282"/>
      <c r="AC71" s="282"/>
      <c r="AD71" s="282"/>
      <c r="AE71" s="282"/>
      <c r="AF71" s="282"/>
      <c r="AG71" s="282">
        <f>+T71</f>
        <v>0</v>
      </c>
      <c r="AH71" s="282"/>
      <c r="AI71" s="786"/>
      <c r="AJ71" s="786"/>
      <c r="AK71" s="282"/>
      <c r="AL71" s="282"/>
      <c r="AM71" s="282"/>
      <c r="AN71" s="282"/>
      <c r="AO71" s="282"/>
      <c r="AP71" s="282"/>
      <c r="AQ71" s="283"/>
      <c r="AR71" s="277">
        <f t="shared" si="18"/>
        <v>0</v>
      </c>
    </row>
    <row r="72" spans="3:44" s="256" customFormat="1" x14ac:dyDescent="0.3">
      <c r="C72" s="885" t="s">
        <v>356</v>
      </c>
      <c r="D72" s="280">
        <f>IFERROR('Sch Parent Inputs'!D86,0)</f>
        <v>0</v>
      </c>
      <c r="E72" s="280"/>
      <c r="F72" s="280">
        <f t="shared" si="16"/>
        <v>0</v>
      </c>
      <c r="G72" s="280">
        <f>-F72</f>
        <v>0</v>
      </c>
      <c r="H72" s="1201"/>
      <c r="I72" s="280"/>
      <c r="J72" s="280"/>
      <c r="K72" s="280"/>
      <c r="L72" s="280"/>
      <c r="M72" s="280"/>
      <c r="N72" s="280"/>
      <c r="O72" s="280"/>
      <c r="P72" s="280"/>
      <c r="Q72" s="280"/>
      <c r="R72" s="280"/>
      <c r="S72" s="281"/>
      <c r="T72" s="284">
        <f t="shared" si="17"/>
        <v>0</v>
      </c>
      <c r="U72" s="277"/>
      <c r="V72" s="277"/>
      <c r="W72" s="282"/>
      <c r="X72" s="282"/>
      <c r="Y72" s="282"/>
      <c r="Z72" s="282"/>
      <c r="AA72" s="282"/>
      <c r="AB72" s="282"/>
      <c r="AC72" s="282"/>
      <c r="AD72" s="282"/>
      <c r="AE72" s="282"/>
      <c r="AF72" s="282"/>
      <c r="AG72" s="282"/>
      <c r="AH72" s="282"/>
      <c r="AI72" s="786"/>
      <c r="AJ72" s="786"/>
      <c r="AK72" s="282"/>
      <c r="AL72" s="282"/>
      <c r="AM72" s="282"/>
      <c r="AN72" s="282"/>
      <c r="AO72" s="282"/>
      <c r="AP72" s="282"/>
      <c r="AQ72" s="283"/>
      <c r="AR72" s="277">
        <f t="shared" si="18"/>
        <v>0</v>
      </c>
    </row>
    <row r="73" spans="3:44" s="256" customFormat="1" x14ac:dyDescent="0.3">
      <c r="C73" s="885" t="s">
        <v>1090</v>
      </c>
      <c r="D73" s="280">
        <f>IFERROR('Sch Parent Inputs'!D87,0)</f>
        <v>0</v>
      </c>
      <c r="E73" s="280"/>
      <c r="F73" s="280">
        <f>D73-E73</f>
        <v>0</v>
      </c>
      <c r="G73" s="280">
        <f>-F73</f>
        <v>0</v>
      </c>
      <c r="H73" s="1201"/>
      <c r="I73" s="280"/>
      <c r="J73" s="280"/>
      <c r="K73" s="280"/>
      <c r="L73" s="280"/>
      <c r="M73" s="280"/>
      <c r="N73" s="280"/>
      <c r="O73" s="280"/>
      <c r="P73" s="280"/>
      <c r="Q73" s="280"/>
      <c r="R73" s="280"/>
      <c r="S73" s="281"/>
      <c r="T73" s="284">
        <f t="shared" si="17"/>
        <v>0</v>
      </c>
      <c r="U73" s="277"/>
      <c r="V73" s="277"/>
      <c r="W73" s="282"/>
      <c r="X73" s="282"/>
      <c r="Y73" s="282"/>
      <c r="Z73" s="282"/>
      <c r="AA73" s="282"/>
      <c r="AB73" s="282"/>
      <c r="AC73" s="282"/>
      <c r="AD73" s="282"/>
      <c r="AE73" s="282"/>
      <c r="AF73" s="282"/>
      <c r="AG73" s="282"/>
      <c r="AH73" s="282"/>
      <c r="AI73" s="786"/>
      <c r="AJ73" s="786"/>
      <c r="AK73" s="282"/>
      <c r="AL73" s="282"/>
      <c r="AM73" s="282"/>
      <c r="AN73" s="282"/>
      <c r="AO73" s="282"/>
      <c r="AP73" s="282"/>
      <c r="AQ73" s="283"/>
      <c r="AR73" s="277">
        <f t="shared" si="18"/>
        <v>0</v>
      </c>
    </row>
    <row r="74" spans="3:44" s="256" customFormat="1" x14ac:dyDescent="0.3">
      <c r="C74" s="885" t="s">
        <v>199</v>
      </c>
      <c r="D74" s="280">
        <f>IFERROR('Sch Parent Inputs'!D88,0)</f>
        <v>0</v>
      </c>
      <c r="E74" s="280"/>
      <c r="F74" s="280">
        <f t="shared" si="16"/>
        <v>0</v>
      </c>
      <c r="G74" s="280">
        <f>-F74</f>
        <v>0</v>
      </c>
      <c r="H74" s="1201"/>
      <c r="I74" s="280"/>
      <c r="J74" s="280"/>
      <c r="K74" s="280"/>
      <c r="L74" s="280"/>
      <c r="M74" s="280"/>
      <c r="N74" s="280"/>
      <c r="O74" s="280"/>
      <c r="P74" s="280"/>
      <c r="Q74" s="280"/>
      <c r="R74" s="280"/>
      <c r="S74" s="281"/>
      <c r="T74" s="276">
        <f t="shared" si="17"/>
        <v>0</v>
      </c>
      <c r="U74" s="277"/>
      <c r="V74" s="277"/>
      <c r="W74" s="282"/>
      <c r="X74" s="282"/>
      <c r="Y74" s="282"/>
      <c r="Z74" s="282"/>
      <c r="AA74" s="282"/>
      <c r="AB74" s="282"/>
      <c r="AC74" s="282">
        <f>T74</f>
        <v>0</v>
      </c>
      <c r="AD74" s="282"/>
      <c r="AE74" s="282"/>
      <c r="AF74" s="282"/>
      <c r="AG74" s="282"/>
      <c r="AH74" s="282"/>
      <c r="AI74" s="786"/>
      <c r="AJ74" s="786"/>
      <c r="AK74" s="282"/>
      <c r="AL74" s="282"/>
      <c r="AM74" s="282"/>
      <c r="AN74" s="282"/>
      <c r="AO74" s="282"/>
      <c r="AP74" s="282"/>
      <c r="AQ74" s="283"/>
      <c r="AR74" s="277">
        <f t="shared" si="18"/>
        <v>0</v>
      </c>
    </row>
    <row r="75" spans="3:44" s="256" customFormat="1" x14ac:dyDescent="0.3">
      <c r="C75" s="885" t="s">
        <v>200</v>
      </c>
      <c r="D75" s="280">
        <f>IFERROR('Sch Parent Inputs'!D89,0)</f>
        <v>0</v>
      </c>
      <c r="E75" s="280"/>
      <c r="F75" s="280">
        <f t="shared" ref="F75" si="19">D75-E75</f>
        <v>0</v>
      </c>
      <c r="G75" s="280"/>
      <c r="H75" s="1201"/>
      <c r="I75" s="280"/>
      <c r="J75" s="280"/>
      <c r="K75" s="280"/>
      <c r="L75" s="280"/>
      <c r="M75" s="280"/>
      <c r="N75" s="280"/>
      <c r="O75" s="280"/>
      <c r="P75" s="280"/>
      <c r="Q75" s="280"/>
      <c r="R75" s="280"/>
      <c r="S75" s="281"/>
      <c r="T75" s="276">
        <f t="shared" ref="T75" si="20">SUM(F75:S75)</f>
        <v>0</v>
      </c>
      <c r="U75" s="277"/>
      <c r="V75" s="277"/>
      <c r="W75" s="282"/>
      <c r="X75" s="282"/>
      <c r="Y75" s="282"/>
      <c r="Z75" s="282"/>
      <c r="AA75" s="282"/>
      <c r="AB75" s="282"/>
      <c r="AC75" s="282">
        <f>T75</f>
        <v>0</v>
      </c>
      <c r="AD75" s="282"/>
      <c r="AE75" s="282"/>
      <c r="AF75" s="282"/>
      <c r="AG75" s="282"/>
      <c r="AH75" s="282"/>
      <c r="AI75" s="786"/>
      <c r="AJ75" s="786"/>
      <c r="AK75" s="282"/>
      <c r="AL75" s="282"/>
      <c r="AM75" s="282"/>
      <c r="AN75" s="282"/>
      <c r="AO75" s="282"/>
      <c r="AP75" s="282"/>
      <c r="AQ75" s="283"/>
      <c r="AR75" s="277">
        <f t="shared" si="18"/>
        <v>0</v>
      </c>
    </row>
    <row r="76" spans="3:44" s="256" customFormat="1" x14ac:dyDescent="0.3">
      <c r="C76" s="885"/>
      <c r="D76" s="280"/>
      <c r="E76" s="280"/>
      <c r="F76" s="280"/>
      <c r="G76" s="280"/>
      <c r="H76" s="1201"/>
      <c r="I76" s="280"/>
      <c r="J76" s="280"/>
      <c r="K76" s="280"/>
      <c r="L76" s="280"/>
      <c r="M76" s="280"/>
      <c r="N76" s="280"/>
      <c r="O76" s="280"/>
      <c r="P76" s="280"/>
      <c r="Q76" s="280"/>
      <c r="R76" s="280"/>
      <c r="S76" s="281"/>
      <c r="T76" s="276"/>
      <c r="U76" s="277"/>
      <c r="V76" s="277"/>
      <c r="W76" s="282"/>
      <c r="X76" s="282"/>
      <c r="Y76" s="282"/>
      <c r="Z76" s="282"/>
      <c r="AA76" s="282"/>
      <c r="AB76" s="282"/>
      <c r="AC76" s="282"/>
      <c r="AD76" s="282"/>
      <c r="AE76" s="282"/>
      <c r="AF76" s="282"/>
      <c r="AG76" s="282"/>
      <c r="AH76" s="282"/>
      <c r="AI76" s="786"/>
      <c r="AJ76" s="786"/>
      <c r="AK76" s="282"/>
      <c r="AL76" s="282"/>
      <c r="AM76" s="282"/>
      <c r="AN76" s="282"/>
      <c r="AO76" s="282"/>
      <c r="AP76" s="282"/>
      <c r="AQ76" s="283"/>
      <c r="AR76" s="277">
        <f t="shared" si="18"/>
        <v>0</v>
      </c>
    </row>
    <row r="77" spans="3:44" s="256" customFormat="1" x14ac:dyDescent="0.3">
      <c r="C77" s="1180" t="str">
        <f>'Group Inputs'!B92</f>
        <v>7. Property</v>
      </c>
      <c r="D77" s="271"/>
      <c r="E77" s="271"/>
      <c r="F77" s="271"/>
      <c r="G77" s="271">
        <f>-F77</f>
        <v>0</v>
      </c>
      <c r="H77" s="271"/>
      <c r="I77" s="271"/>
      <c r="J77" s="271"/>
      <c r="K77" s="271"/>
      <c r="L77" s="271"/>
      <c r="M77" s="271"/>
      <c r="N77" s="271"/>
      <c r="O77" s="271"/>
      <c r="P77" s="271"/>
      <c r="Q77" s="271"/>
      <c r="R77" s="271"/>
      <c r="S77" s="271"/>
      <c r="T77" s="271"/>
      <c r="U77" s="271"/>
      <c r="V77" s="271"/>
      <c r="W77" s="272"/>
      <c r="X77" s="272"/>
      <c r="Y77" s="272"/>
      <c r="Z77" s="272"/>
      <c r="AA77" s="272"/>
      <c r="AB77" s="272"/>
      <c r="AC77" s="272"/>
      <c r="AD77" s="272"/>
      <c r="AE77" s="272"/>
      <c r="AF77" s="272"/>
      <c r="AG77" s="272"/>
      <c r="AH77" s="272"/>
      <c r="AI77" s="272"/>
      <c r="AJ77" s="272"/>
      <c r="AK77" s="272"/>
      <c r="AL77" s="272"/>
      <c r="AM77" s="272"/>
      <c r="AN77" s="272"/>
      <c r="AO77" s="272"/>
      <c r="AP77" s="272"/>
      <c r="AQ77" s="273"/>
      <c r="AR77" s="277">
        <f t="shared" si="18"/>
        <v>0</v>
      </c>
    </row>
    <row r="78" spans="3:44" s="256" customFormat="1" x14ac:dyDescent="0.3">
      <c r="C78" s="1182" t="s">
        <v>166</v>
      </c>
      <c r="D78" s="274"/>
      <c r="E78" s="274"/>
      <c r="F78" s="274"/>
      <c r="G78" s="274"/>
      <c r="H78" s="1200"/>
      <c r="I78" s="274"/>
      <c r="J78" s="274"/>
      <c r="K78" s="274"/>
      <c r="L78" s="274"/>
      <c r="M78" s="274"/>
      <c r="N78" s="274"/>
      <c r="O78" s="274"/>
      <c r="P78" s="274"/>
      <c r="Q78" s="274"/>
      <c r="R78" s="274"/>
      <c r="S78" s="275"/>
      <c r="T78" s="276"/>
      <c r="U78" s="277"/>
      <c r="V78" s="277"/>
      <c r="W78" s="278"/>
      <c r="X78" s="278"/>
      <c r="Y78" s="278"/>
      <c r="Z78" s="278"/>
      <c r="AA78" s="278"/>
      <c r="AB78" s="278"/>
      <c r="AC78" s="278"/>
      <c r="AD78" s="278"/>
      <c r="AE78" s="278"/>
      <c r="AF78" s="278"/>
      <c r="AG78" s="278"/>
      <c r="AH78" s="278"/>
      <c r="AI78" s="785"/>
      <c r="AJ78" s="785"/>
      <c r="AK78" s="278"/>
      <c r="AL78" s="278"/>
      <c r="AM78" s="278"/>
      <c r="AN78" s="278"/>
      <c r="AO78" s="278"/>
      <c r="AP78" s="278"/>
      <c r="AQ78" s="279"/>
      <c r="AR78" s="277">
        <f t="shared" si="18"/>
        <v>0</v>
      </c>
    </row>
    <row r="79" spans="3:44" s="256" customFormat="1" x14ac:dyDescent="0.3">
      <c r="C79" s="885" t="s">
        <v>202</v>
      </c>
      <c r="D79" s="280">
        <f>IFERROR('Sch Parent Inputs'!D94,0)</f>
        <v>0</v>
      </c>
      <c r="E79" s="280"/>
      <c r="F79" s="280">
        <f t="shared" si="16"/>
        <v>0</v>
      </c>
      <c r="G79" s="280"/>
      <c r="H79" s="1201"/>
      <c r="I79" s="280"/>
      <c r="J79" s="280"/>
      <c r="K79" s="280"/>
      <c r="L79" s="280"/>
      <c r="M79" s="280"/>
      <c r="N79" s="280"/>
      <c r="O79" s="280"/>
      <c r="P79" s="280"/>
      <c r="Q79" s="280"/>
      <c r="R79" s="280"/>
      <c r="S79" s="281"/>
      <c r="T79" s="276">
        <f t="shared" ref="T79:T86" si="21">SUM(F79:S79)</f>
        <v>0</v>
      </c>
      <c r="U79" s="277"/>
      <c r="V79" s="277"/>
      <c r="W79" s="282"/>
      <c r="X79" s="282"/>
      <c r="Y79" s="282"/>
      <c r="Z79" s="282"/>
      <c r="AA79" s="282"/>
      <c r="AB79" s="282"/>
      <c r="AC79" s="282">
        <f t="shared" ref="AC79:AC85" si="22">+T79</f>
        <v>0</v>
      </c>
      <c r="AD79" s="282"/>
      <c r="AE79" s="282"/>
      <c r="AF79" s="282"/>
      <c r="AG79" s="282"/>
      <c r="AH79" s="282"/>
      <c r="AI79" s="786"/>
      <c r="AJ79" s="786"/>
      <c r="AK79" s="282"/>
      <c r="AL79" s="282"/>
      <c r="AM79" s="282"/>
      <c r="AN79" s="282"/>
      <c r="AO79" s="282"/>
      <c r="AP79" s="282"/>
      <c r="AQ79" s="283"/>
      <c r="AR79" s="277">
        <f t="shared" si="18"/>
        <v>0</v>
      </c>
    </row>
    <row r="80" spans="3:44" s="256" customFormat="1" x14ac:dyDescent="0.3">
      <c r="C80" s="885" t="s">
        <v>324</v>
      </c>
      <c r="D80" s="280">
        <f>IFERROR('Sch Parent Inputs'!D95,0)</f>
        <v>0</v>
      </c>
      <c r="E80" s="280"/>
      <c r="F80" s="280">
        <f t="shared" si="16"/>
        <v>0</v>
      </c>
      <c r="G80" s="280">
        <f>-F80</f>
        <v>0</v>
      </c>
      <c r="H80" s="1201"/>
      <c r="I80" s="280"/>
      <c r="J80" s="280"/>
      <c r="K80" s="280"/>
      <c r="L80" s="280"/>
      <c r="M80" s="280"/>
      <c r="N80" s="280">
        <f>-N194-N195</f>
        <v>0</v>
      </c>
      <c r="O80" s="280"/>
      <c r="P80" s="280"/>
      <c r="Q80" s="280"/>
      <c r="R80" s="280"/>
      <c r="S80" s="281"/>
      <c r="T80" s="276">
        <f t="shared" si="21"/>
        <v>0</v>
      </c>
      <c r="U80" s="277"/>
      <c r="V80" s="277"/>
      <c r="W80" s="282"/>
      <c r="X80" s="282"/>
      <c r="Y80" s="282"/>
      <c r="Z80" s="282"/>
      <c r="AA80" s="282"/>
      <c r="AB80" s="282"/>
      <c r="AC80" s="282">
        <f t="shared" si="22"/>
        <v>0</v>
      </c>
      <c r="AD80" s="282"/>
      <c r="AE80" s="282"/>
      <c r="AF80" s="282"/>
      <c r="AG80" s="282"/>
      <c r="AH80" s="282"/>
      <c r="AI80" s="786"/>
      <c r="AJ80" s="786"/>
      <c r="AK80" s="282"/>
      <c r="AL80" s="282"/>
      <c r="AM80" s="282"/>
      <c r="AN80" s="282"/>
      <c r="AO80" s="282"/>
      <c r="AP80" s="282"/>
      <c r="AQ80" s="283"/>
      <c r="AR80" s="277">
        <f t="shared" si="18"/>
        <v>0</v>
      </c>
    </row>
    <row r="81" spans="3:44" s="256" customFormat="1" x14ac:dyDescent="0.3">
      <c r="C81" s="885" t="s">
        <v>203</v>
      </c>
      <c r="D81" s="280">
        <f>IFERROR('Sch Parent Inputs'!D96,0)</f>
        <v>0</v>
      </c>
      <c r="E81" s="280"/>
      <c r="F81" s="280">
        <f t="shared" si="16"/>
        <v>0</v>
      </c>
      <c r="G81" s="280"/>
      <c r="H81" s="1201"/>
      <c r="I81" s="280"/>
      <c r="J81" s="280"/>
      <c r="K81" s="280"/>
      <c r="L81" s="280"/>
      <c r="M81" s="280"/>
      <c r="N81" s="280"/>
      <c r="O81" s="280"/>
      <c r="P81" s="280"/>
      <c r="Q81" s="280"/>
      <c r="R81" s="280"/>
      <c r="S81" s="281"/>
      <c r="T81" s="276">
        <f t="shared" si="21"/>
        <v>0</v>
      </c>
      <c r="U81" s="277"/>
      <c r="V81" s="277"/>
      <c r="W81" s="282"/>
      <c r="X81" s="282"/>
      <c r="Y81" s="282"/>
      <c r="Z81" s="282"/>
      <c r="AA81" s="282"/>
      <c r="AB81" s="282"/>
      <c r="AC81" s="282">
        <f t="shared" si="22"/>
        <v>0</v>
      </c>
      <c r="AD81" s="282"/>
      <c r="AE81" s="282"/>
      <c r="AF81" s="282"/>
      <c r="AG81" s="282"/>
      <c r="AH81" s="282"/>
      <c r="AI81" s="786"/>
      <c r="AJ81" s="786"/>
      <c r="AK81" s="282"/>
      <c r="AL81" s="282"/>
      <c r="AM81" s="282"/>
      <c r="AN81" s="282"/>
      <c r="AO81" s="282"/>
      <c r="AP81" s="282"/>
      <c r="AQ81" s="283"/>
      <c r="AR81" s="277">
        <f t="shared" si="18"/>
        <v>0</v>
      </c>
    </row>
    <row r="82" spans="3:44" s="256" customFormat="1" x14ac:dyDescent="0.3">
      <c r="C82" s="885" t="s">
        <v>135</v>
      </c>
      <c r="D82" s="280">
        <f>IFERROR('Sch Parent Inputs'!D97,0)</f>
        <v>0</v>
      </c>
      <c r="E82" s="280"/>
      <c r="F82" s="280">
        <f t="shared" si="16"/>
        <v>0</v>
      </c>
      <c r="G82" s="280"/>
      <c r="H82" s="1201"/>
      <c r="I82" s="280"/>
      <c r="J82" s="280"/>
      <c r="K82" s="280"/>
      <c r="L82" s="280"/>
      <c r="M82" s="280"/>
      <c r="O82" s="280"/>
      <c r="P82" s="280"/>
      <c r="Q82" s="280"/>
      <c r="R82" s="280"/>
      <c r="S82" s="281"/>
      <c r="T82" s="276">
        <f t="shared" si="21"/>
        <v>0</v>
      </c>
      <c r="U82" s="277"/>
      <c r="V82" s="277"/>
      <c r="W82" s="282"/>
      <c r="X82" s="282"/>
      <c r="Y82" s="282"/>
      <c r="Z82" s="282"/>
      <c r="AA82" s="282"/>
      <c r="AB82" s="282"/>
      <c r="AC82" s="282">
        <f t="shared" si="22"/>
        <v>0</v>
      </c>
      <c r="AD82" s="282"/>
      <c r="AE82" s="282"/>
      <c r="AF82" s="282"/>
      <c r="AG82" s="282"/>
      <c r="AH82" s="282"/>
      <c r="AI82" s="786"/>
      <c r="AJ82" s="786"/>
      <c r="AK82" s="282"/>
      <c r="AL82" s="282"/>
      <c r="AM82" s="282"/>
      <c r="AN82" s="282"/>
      <c r="AO82" s="282"/>
      <c r="AP82" s="282"/>
      <c r="AQ82" s="283"/>
      <c r="AR82" s="277">
        <f t="shared" si="18"/>
        <v>0</v>
      </c>
    </row>
    <row r="83" spans="3:44" s="256" customFormat="1" x14ac:dyDescent="0.3">
      <c r="C83" s="885" t="s">
        <v>204</v>
      </c>
      <c r="D83" s="280">
        <f>IFERROR('Sch Parent Inputs'!D98,0)</f>
        <v>0</v>
      </c>
      <c r="E83" s="280"/>
      <c r="F83" s="280">
        <f t="shared" si="16"/>
        <v>0</v>
      </c>
      <c r="G83" s="280"/>
      <c r="H83" s="1201"/>
      <c r="I83" s="280"/>
      <c r="J83" s="280"/>
      <c r="K83" s="280"/>
      <c r="L83" s="280"/>
      <c r="M83" s="280"/>
      <c r="N83" s="280"/>
      <c r="O83" s="280"/>
      <c r="P83" s="280"/>
      <c r="Q83" s="280"/>
      <c r="R83" s="280"/>
      <c r="S83" s="281"/>
      <c r="T83" s="276">
        <f t="shared" si="21"/>
        <v>0</v>
      </c>
      <c r="U83" s="277"/>
      <c r="V83" s="277"/>
      <c r="W83" s="282"/>
      <c r="X83" s="282"/>
      <c r="Y83" s="282"/>
      <c r="Z83" s="282"/>
      <c r="AA83" s="282"/>
      <c r="AB83" s="282"/>
      <c r="AC83" s="282">
        <f t="shared" si="22"/>
        <v>0</v>
      </c>
      <c r="AD83" s="282"/>
      <c r="AE83" s="282"/>
      <c r="AF83" s="282"/>
      <c r="AG83" s="282"/>
      <c r="AH83" s="282"/>
      <c r="AI83" s="786"/>
      <c r="AJ83" s="786"/>
      <c r="AK83" s="282"/>
      <c r="AL83" s="282"/>
      <c r="AM83" s="282"/>
      <c r="AN83" s="282"/>
      <c r="AO83" s="282"/>
      <c r="AP83" s="282"/>
      <c r="AQ83" s="283"/>
      <c r="AR83" s="277">
        <f t="shared" si="18"/>
        <v>0</v>
      </c>
    </row>
    <row r="84" spans="3:44" s="256" customFormat="1" x14ac:dyDescent="0.3">
      <c r="C84" s="885" t="s">
        <v>136</v>
      </c>
      <c r="D84" s="280">
        <f>IFERROR('Sch Parent Inputs'!D99,0)</f>
        <v>0</v>
      </c>
      <c r="E84" s="280"/>
      <c r="F84" s="280">
        <f t="shared" si="16"/>
        <v>0</v>
      </c>
      <c r="G84" s="280">
        <f>-F84</f>
        <v>0</v>
      </c>
      <c r="H84" s="1201"/>
      <c r="I84" s="280"/>
      <c r="J84" s="280"/>
      <c r="K84" s="280"/>
      <c r="L84" s="280"/>
      <c r="M84" s="280"/>
      <c r="N84" s="280"/>
      <c r="O84" s="280"/>
      <c r="P84" s="280"/>
      <c r="Q84" s="280"/>
      <c r="R84" s="280"/>
      <c r="S84" s="281"/>
      <c r="T84" s="284">
        <f t="shared" si="21"/>
        <v>0</v>
      </c>
      <c r="U84" s="277"/>
      <c r="V84" s="277"/>
      <c r="W84" s="282"/>
      <c r="X84" s="282"/>
      <c r="Y84" s="282"/>
      <c r="Z84" s="282"/>
      <c r="AA84" s="282"/>
      <c r="AB84" s="282"/>
      <c r="AC84" s="282">
        <f t="shared" si="22"/>
        <v>0</v>
      </c>
      <c r="AD84" s="282"/>
      <c r="AE84" s="282"/>
      <c r="AF84" s="282"/>
      <c r="AG84" s="282"/>
      <c r="AH84" s="282"/>
      <c r="AI84" s="786"/>
      <c r="AJ84" s="786"/>
      <c r="AK84" s="282"/>
      <c r="AL84" s="282"/>
      <c r="AM84" s="282"/>
      <c r="AN84" s="282"/>
      <c r="AO84" s="282"/>
      <c r="AP84" s="282"/>
      <c r="AQ84" s="283"/>
      <c r="AR84" s="277">
        <f t="shared" si="18"/>
        <v>0</v>
      </c>
    </row>
    <row r="85" spans="3:44" s="256" customFormat="1" x14ac:dyDescent="0.3">
      <c r="C85" s="885" t="s">
        <v>205</v>
      </c>
      <c r="D85" s="280">
        <f>IFERROR('Sch Parent Inputs'!D100,0)</f>
        <v>0</v>
      </c>
      <c r="E85" s="280"/>
      <c r="F85" s="280">
        <f t="shared" si="16"/>
        <v>0</v>
      </c>
      <c r="G85" s="280"/>
      <c r="H85" s="1201"/>
      <c r="I85" s="280"/>
      <c r="J85" s="280"/>
      <c r="K85" s="280"/>
      <c r="L85" s="280"/>
      <c r="M85" s="280"/>
      <c r="N85" s="280"/>
      <c r="O85" s="280"/>
      <c r="P85" s="280"/>
      <c r="Q85" s="280"/>
      <c r="R85" s="280"/>
      <c r="S85" s="281"/>
      <c r="T85" s="276">
        <f t="shared" si="21"/>
        <v>0</v>
      </c>
      <c r="U85" s="277"/>
      <c r="V85" s="277"/>
      <c r="W85" s="282"/>
      <c r="X85" s="282"/>
      <c r="Y85" s="282"/>
      <c r="Z85" s="282"/>
      <c r="AA85" s="282"/>
      <c r="AB85" s="282"/>
      <c r="AC85" s="282">
        <f t="shared" si="22"/>
        <v>0</v>
      </c>
      <c r="AD85" s="282"/>
      <c r="AE85" s="282"/>
      <c r="AF85" s="282"/>
      <c r="AG85" s="282"/>
      <c r="AH85" s="282"/>
      <c r="AI85" s="786"/>
      <c r="AJ85" s="786"/>
      <c r="AK85" s="282"/>
      <c r="AL85" s="282"/>
      <c r="AM85" s="282"/>
      <c r="AN85" s="282"/>
      <c r="AO85" s="282"/>
      <c r="AP85" s="282"/>
      <c r="AQ85" s="283"/>
      <c r="AR85" s="277">
        <f t="shared" si="18"/>
        <v>0</v>
      </c>
    </row>
    <row r="86" spans="3:44" s="256" customFormat="1" x14ac:dyDescent="0.3">
      <c r="C86" s="885" t="s">
        <v>181</v>
      </c>
      <c r="D86" s="280">
        <f>IFERROR('Sch Parent Inputs'!D101,0)</f>
        <v>0</v>
      </c>
      <c r="E86" s="280"/>
      <c r="F86" s="280">
        <f t="shared" si="16"/>
        <v>0</v>
      </c>
      <c r="G86" s="280"/>
      <c r="H86" s="1201"/>
      <c r="I86" s="280"/>
      <c r="J86" s="280"/>
      <c r="K86" s="280"/>
      <c r="L86" s="280"/>
      <c r="M86" s="280"/>
      <c r="N86" s="280"/>
      <c r="O86" s="280"/>
      <c r="P86" s="280"/>
      <c r="Q86" s="280"/>
      <c r="R86" s="280"/>
      <c r="S86" s="281"/>
      <c r="T86" s="276">
        <f t="shared" si="21"/>
        <v>0</v>
      </c>
      <c r="U86" s="277"/>
      <c r="V86" s="277"/>
      <c r="W86" s="282"/>
      <c r="X86" s="282"/>
      <c r="Y86" s="282"/>
      <c r="Z86" s="282"/>
      <c r="AA86" s="282"/>
      <c r="AB86" s="282">
        <f>+T86</f>
        <v>0</v>
      </c>
      <c r="AD86" s="282"/>
      <c r="AE86" s="282"/>
      <c r="AF86" s="282"/>
      <c r="AG86" s="282"/>
      <c r="AH86" s="282"/>
      <c r="AI86" s="786"/>
      <c r="AJ86" s="786"/>
      <c r="AK86" s="282"/>
      <c r="AL86" s="282"/>
      <c r="AM86" s="282"/>
      <c r="AN86" s="282"/>
      <c r="AO86" s="282"/>
      <c r="AP86" s="282"/>
      <c r="AQ86" s="283"/>
      <c r="AR86" s="277">
        <f t="shared" si="18"/>
        <v>0</v>
      </c>
    </row>
    <row r="87" spans="3:44" s="256" customFormat="1" x14ac:dyDescent="0.3">
      <c r="C87" s="885"/>
      <c r="D87" s="280"/>
      <c r="E87" s="280"/>
      <c r="F87" s="280"/>
      <c r="G87" s="280"/>
      <c r="H87" s="1201"/>
      <c r="I87" s="280"/>
      <c r="J87" s="280"/>
      <c r="K87" s="280"/>
      <c r="L87" s="280"/>
      <c r="M87" s="280"/>
      <c r="N87" s="280"/>
      <c r="O87" s="280"/>
      <c r="P87" s="280"/>
      <c r="Q87" s="280"/>
      <c r="R87" s="280"/>
      <c r="S87" s="281"/>
      <c r="T87" s="276"/>
      <c r="U87" s="277"/>
      <c r="V87" s="277"/>
      <c r="W87" s="282"/>
      <c r="X87" s="282"/>
      <c r="Y87" s="282"/>
      <c r="Z87" s="282"/>
      <c r="AA87" s="282"/>
      <c r="AB87" s="282"/>
      <c r="AC87" s="282"/>
      <c r="AD87" s="282"/>
      <c r="AE87" s="282"/>
      <c r="AF87" s="282"/>
      <c r="AG87" s="282"/>
      <c r="AH87" s="282"/>
      <c r="AI87" s="786"/>
      <c r="AJ87" s="786"/>
      <c r="AK87" s="282"/>
      <c r="AL87" s="282"/>
      <c r="AM87" s="282"/>
      <c r="AN87" s="282"/>
      <c r="AO87" s="282"/>
      <c r="AP87" s="282"/>
      <c r="AQ87" s="283"/>
      <c r="AR87" s="277">
        <f t="shared" si="18"/>
        <v>0</v>
      </c>
    </row>
    <row r="88" spans="3:44" s="256" customFormat="1" x14ac:dyDescent="0.3">
      <c r="C88" s="1180" t="str">
        <f>'Group Inputs'!B104</f>
        <v>8. Depreciation</v>
      </c>
      <c r="D88" s="271"/>
      <c r="E88" s="271"/>
      <c r="F88" s="271"/>
      <c r="G88" s="271"/>
      <c r="H88" s="271"/>
      <c r="I88" s="271"/>
      <c r="J88" s="271"/>
      <c r="K88" s="271"/>
      <c r="L88" s="271"/>
      <c r="M88" s="271"/>
      <c r="N88" s="271"/>
      <c r="O88" s="271"/>
      <c r="P88" s="271"/>
      <c r="Q88" s="271"/>
      <c r="R88" s="271"/>
      <c r="S88" s="271"/>
      <c r="T88" s="271"/>
      <c r="U88" s="271"/>
      <c r="V88" s="271"/>
      <c r="W88" s="272"/>
      <c r="X88" s="272"/>
      <c r="Y88" s="272"/>
      <c r="Z88" s="272"/>
      <c r="AA88" s="272"/>
      <c r="AB88" s="272"/>
      <c r="AC88" s="272"/>
      <c r="AD88" s="272"/>
      <c r="AE88" s="272"/>
      <c r="AF88" s="272"/>
      <c r="AG88" s="272"/>
      <c r="AH88" s="272"/>
      <c r="AI88" s="272"/>
      <c r="AJ88" s="272"/>
      <c r="AK88" s="272"/>
      <c r="AL88" s="272"/>
      <c r="AM88" s="272"/>
      <c r="AN88" s="272"/>
      <c r="AO88" s="272"/>
      <c r="AP88" s="272"/>
      <c r="AQ88" s="273"/>
      <c r="AR88" s="277">
        <f t="shared" si="18"/>
        <v>0</v>
      </c>
    </row>
    <row r="89" spans="3:44" s="256" customFormat="1" x14ac:dyDescent="0.3">
      <c r="C89" s="1182" t="s">
        <v>166</v>
      </c>
      <c r="D89" s="274"/>
      <c r="E89" s="274"/>
      <c r="F89" s="274"/>
      <c r="G89" s="274"/>
      <c r="H89" s="1200"/>
      <c r="I89" s="274"/>
      <c r="J89" s="274"/>
      <c r="K89" s="274"/>
      <c r="L89" s="274"/>
      <c r="M89" s="274"/>
      <c r="N89" s="274"/>
      <c r="O89" s="274"/>
      <c r="P89" s="274"/>
      <c r="Q89" s="274"/>
      <c r="R89" s="274"/>
      <c r="S89" s="275"/>
      <c r="T89" s="276"/>
      <c r="U89" s="277"/>
      <c r="V89" s="277"/>
      <c r="W89" s="278"/>
      <c r="X89" s="278"/>
      <c r="Y89" s="278"/>
      <c r="Z89" s="278"/>
      <c r="AA89" s="278"/>
      <c r="AB89" s="278"/>
      <c r="AC89" s="278"/>
      <c r="AD89" s="278"/>
      <c r="AE89" s="278"/>
      <c r="AF89" s="278"/>
      <c r="AG89" s="278"/>
      <c r="AH89" s="278"/>
      <c r="AI89" s="785"/>
      <c r="AJ89" s="785"/>
      <c r="AK89" s="278"/>
      <c r="AL89" s="278"/>
      <c r="AM89" s="278"/>
      <c r="AN89" s="278"/>
      <c r="AO89" s="278"/>
      <c r="AP89" s="278"/>
      <c r="AQ89" s="279"/>
      <c r="AR89" s="277">
        <f t="shared" si="18"/>
        <v>0</v>
      </c>
    </row>
    <row r="90" spans="3:44" s="256" customFormat="1" x14ac:dyDescent="0.3">
      <c r="C90" s="885" t="s">
        <v>207</v>
      </c>
      <c r="D90" s="280">
        <f>IFERROR('Sch Parent Inputs'!D106,0)</f>
        <v>0</v>
      </c>
      <c r="E90" s="280"/>
      <c r="F90" s="280">
        <f t="shared" si="16"/>
        <v>0</v>
      </c>
      <c r="G90" s="280">
        <f>-F90</f>
        <v>0</v>
      </c>
      <c r="H90" s="1201"/>
      <c r="I90" s="280"/>
      <c r="J90" s="280"/>
      <c r="K90" s="280"/>
      <c r="L90" s="280"/>
      <c r="M90" s="280"/>
      <c r="N90" s="280"/>
      <c r="O90" s="280"/>
      <c r="P90" s="280"/>
      <c r="Q90" s="280"/>
      <c r="R90" s="280"/>
      <c r="S90" s="281"/>
      <c r="T90" s="284">
        <f t="shared" ref="T90:T99" si="23">SUM(F90:S90)</f>
        <v>0</v>
      </c>
      <c r="U90" s="277"/>
      <c r="V90" s="277"/>
      <c r="W90" s="282"/>
      <c r="X90" s="282"/>
      <c r="Y90" s="282"/>
      <c r="Z90" s="282"/>
      <c r="AA90" s="282"/>
      <c r="AB90" s="282"/>
      <c r="AC90" s="282"/>
      <c r="AD90" s="282"/>
      <c r="AE90" s="282"/>
      <c r="AF90" s="282"/>
      <c r="AG90" s="282"/>
      <c r="AH90" s="282"/>
      <c r="AI90" s="786"/>
      <c r="AJ90" s="786"/>
      <c r="AK90" s="282"/>
      <c r="AL90" s="282"/>
      <c r="AM90" s="282"/>
      <c r="AN90" s="282"/>
      <c r="AO90" s="282"/>
      <c r="AP90" s="282"/>
      <c r="AQ90" s="283"/>
      <c r="AR90" s="277">
        <f t="shared" si="18"/>
        <v>0</v>
      </c>
    </row>
    <row r="91" spans="3:44" s="256" customFormat="1" x14ac:dyDescent="0.3">
      <c r="C91" s="885" t="s">
        <v>208</v>
      </c>
      <c r="D91" s="280">
        <f>IFERROR('Sch Parent Inputs'!D107,0)</f>
        <v>0</v>
      </c>
      <c r="E91" s="280"/>
      <c r="F91" s="280">
        <f t="shared" si="16"/>
        <v>0</v>
      </c>
      <c r="G91" s="280">
        <f t="shared" ref="G91:G99" si="24">-F91</f>
        <v>0</v>
      </c>
      <c r="H91" s="1201"/>
      <c r="I91" s="280"/>
      <c r="J91" s="280"/>
      <c r="K91" s="280"/>
      <c r="L91" s="280"/>
      <c r="M91" s="280"/>
      <c r="N91" s="280"/>
      <c r="O91" s="280"/>
      <c r="P91" s="280"/>
      <c r="Q91" s="280"/>
      <c r="R91" s="280"/>
      <c r="S91" s="281"/>
      <c r="T91" s="284">
        <f t="shared" si="23"/>
        <v>0</v>
      </c>
      <c r="U91" s="277"/>
      <c r="V91" s="277"/>
      <c r="W91" s="282"/>
      <c r="X91" s="282"/>
      <c r="Y91" s="282"/>
      <c r="Z91" s="282"/>
      <c r="AA91" s="282"/>
      <c r="AB91" s="282"/>
      <c r="AC91" s="282"/>
      <c r="AD91" s="282"/>
      <c r="AE91" s="282"/>
      <c r="AF91" s="282"/>
      <c r="AG91" s="282"/>
      <c r="AH91" s="282"/>
      <c r="AI91" s="786"/>
      <c r="AJ91" s="786"/>
      <c r="AK91" s="282"/>
      <c r="AL91" s="282"/>
      <c r="AM91" s="282"/>
      <c r="AN91" s="282"/>
      <c r="AO91" s="282"/>
      <c r="AP91" s="282"/>
      <c r="AQ91" s="283"/>
      <c r="AR91" s="277">
        <f t="shared" si="18"/>
        <v>0</v>
      </c>
    </row>
    <row r="92" spans="3:44" s="256" customFormat="1" x14ac:dyDescent="0.3">
      <c r="C92" s="885" t="s">
        <v>209</v>
      </c>
      <c r="D92" s="280">
        <f>IFERROR('Sch Parent Inputs'!D108,0)</f>
        <v>0</v>
      </c>
      <c r="E92" s="280"/>
      <c r="F92" s="280">
        <f t="shared" ref="F92" si="25">D92-E92</f>
        <v>0</v>
      </c>
      <c r="G92" s="280">
        <f t="shared" ref="G92" si="26">-F92</f>
        <v>0</v>
      </c>
      <c r="H92" s="1201"/>
      <c r="I92" s="280"/>
      <c r="J92" s="280"/>
      <c r="K92" s="280"/>
      <c r="L92" s="280"/>
      <c r="M92" s="280"/>
      <c r="N92" s="280"/>
      <c r="O92" s="280"/>
      <c r="P92" s="280"/>
      <c r="Q92" s="280"/>
      <c r="R92" s="280"/>
      <c r="S92" s="281"/>
      <c r="T92" s="284">
        <f t="shared" si="23"/>
        <v>0</v>
      </c>
      <c r="U92" s="277"/>
      <c r="V92" s="277"/>
      <c r="W92" s="282"/>
      <c r="X92" s="282"/>
      <c r="Y92" s="282"/>
      <c r="Z92" s="282"/>
      <c r="AA92" s="282"/>
      <c r="AB92" s="282"/>
      <c r="AC92" s="282"/>
      <c r="AD92" s="282"/>
      <c r="AE92" s="282"/>
      <c r="AF92" s="282"/>
      <c r="AG92" s="282"/>
      <c r="AH92" s="282"/>
      <c r="AI92" s="786"/>
      <c r="AJ92" s="786"/>
      <c r="AK92" s="282"/>
      <c r="AL92" s="282"/>
      <c r="AM92" s="282"/>
      <c r="AN92" s="282"/>
      <c r="AO92" s="282"/>
      <c r="AP92" s="282"/>
      <c r="AQ92" s="283"/>
      <c r="AR92" s="277">
        <f t="shared" si="18"/>
        <v>0</v>
      </c>
    </row>
    <row r="93" spans="3:44" s="256" customFormat="1" x14ac:dyDescent="0.3">
      <c r="C93" s="885" t="s">
        <v>210</v>
      </c>
      <c r="D93" s="280">
        <f>IFERROR('Sch Parent Inputs'!D109,0)</f>
        <v>0</v>
      </c>
      <c r="E93" s="280"/>
      <c r="F93" s="280">
        <f t="shared" si="16"/>
        <v>0</v>
      </c>
      <c r="G93" s="280">
        <f t="shared" si="24"/>
        <v>0</v>
      </c>
      <c r="H93" s="1201"/>
      <c r="I93" s="280"/>
      <c r="J93" s="280"/>
      <c r="K93" s="280"/>
      <c r="L93" s="280"/>
      <c r="M93" s="280"/>
      <c r="N93" s="280"/>
      <c r="O93" s="280"/>
      <c r="P93" s="280"/>
      <c r="Q93" s="280"/>
      <c r="R93" s="280"/>
      <c r="S93" s="281"/>
      <c r="T93" s="284">
        <f t="shared" si="23"/>
        <v>0</v>
      </c>
      <c r="U93" s="277"/>
      <c r="V93" s="277"/>
      <c r="W93" s="282"/>
      <c r="X93" s="282"/>
      <c r="Y93" s="282"/>
      <c r="Z93" s="282"/>
      <c r="AA93" s="282"/>
      <c r="AB93" s="282"/>
      <c r="AC93" s="282"/>
      <c r="AD93" s="282"/>
      <c r="AE93" s="282"/>
      <c r="AF93" s="282"/>
      <c r="AG93" s="282"/>
      <c r="AH93" s="282"/>
      <c r="AI93" s="786"/>
      <c r="AJ93" s="786"/>
      <c r="AK93" s="282"/>
      <c r="AL93" s="282"/>
      <c r="AM93" s="282"/>
      <c r="AN93" s="282"/>
      <c r="AO93" s="282"/>
      <c r="AP93" s="282"/>
      <c r="AQ93" s="283"/>
      <c r="AR93" s="277">
        <f t="shared" si="18"/>
        <v>0</v>
      </c>
    </row>
    <row r="94" spans="3:44" s="256" customFormat="1" x14ac:dyDescent="0.3">
      <c r="C94" s="885" t="s">
        <v>180</v>
      </c>
      <c r="D94" s="280">
        <f>IFERROR('Sch Parent Inputs'!D110,0)</f>
        <v>0</v>
      </c>
      <c r="E94" s="280"/>
      <c r="F94" s="280">
        <f t="shared" si="16"/>
        <v>0</v>
      </c>
      <c r="G94" s="280">
        <f t="shared" si="24"/>
        <v>0</v>
      </c>
      <c r="H94" s="1201"/>
      <c r="I94" s="280"/>
      <c r="J94" s="280"/>
      <c r="K94" s="280"/>
      <c r="L94" s="280"/>
      <c r="M94" s="280"/>
      <c r="N94" s="280"/>
      <c r="O94" s="280"/>
      <c r="P94" s="280"/>
      <c r="Q94" s="280"/>
      <c r="R94" s="280"/>
      <c r="S94" s="281"/>
      <c r="T94" s="284">
        <f t="shared" si="23"/>
        <v>0</v>
      </c>
      <c r="U94" s="277"/>
      <c r="V94" s="277"/>
      <c r="W94" s="282"/>
      <c r="X94" s="282"/>
      <c r="Y94" s="282"/>
      <c r="Z94" s="282"/>
      <c r="AA94" s="282"/>
      <c r="AB94" s="282"/>
      <c r="AC94" s="282"/>
      <c r="AD94" s="282"/>
      <c r="AE94" s="282"/>
      <c r="AF94" s="282"/>
      <c r="AG94" s="282"/>
      <c r="AH94" s="282"/>
      <c r="AI94" s="786"/>
      <c r="AJ94" s="786"/>
      <c r="AK94" s="282"/>
      <c r="AL94" s="282"/>
      <c r="AM94" s="282"/>
      <c r="AN94" s="282"/>
      <c r="AO94" s="282"/>
      <c r="AP94" s="282"/>
      <c r="AQ94" s="283"/>
      <c r="AR94" s="277">
        <f t="shared" si="18"/>
        <v>0</v>
      </c>
    </row>
    <row r="95" spans="3:44" s="256" customFormat="1" x14ac:dyDescent="0.3">
      <c r="C95" s="885" t="s">
        <v>211</v>
      </c>
      <c r="D95" s="280">
        <f>IFERROR('Sch Parent Inputs'!D111,0)</f>
        <v>0</v>
      </c>
      <c r="E95" s="280"/>
      <c r="F95" s="280">
        <f t="shared" si="16"/>
        <v>0</v>
      </c>
      <c r="G95" s="280">
        <f t="shared" si="24"/>
        <v>0</v>
      </c>
      <c r="H95" s="1201"/>
      <c r="I95" s="280"/>
      <c r="J95" s="280"/>
      <c r="K95" s="280"/>
      <c r="L95" s="280"/>
      <c r="M95" s="280"/>
      <c r="N95" s="280"/>
      <c r="O95" s="280"/>
      <c r="P95" s="280"/>
      <c r="Q95" s="280"/>
      <c r="R95" s="280"/>
      <c r="S95" s="281"/>
      <c r="T95" s="284">
        <f t="shared" si="23"/>
        <v>0</v>
      </c>
      <c r="U95" s="277"/>
      <c r="V95" s="277"/>
      <c r="W95" s="282"/>
      <c r="X95" s="282"/>
      <c r="Y95" s="282"/>
      <c r="Z95" s="282"/>
      <c r="AA95" s="282"/>
      <c r="AB95" s="282"/>
      <c r="AC95" s="282"/>
      <c r="AD95" s="282"/>
      <c r="AE95" s="282"/>
      <c r="AF95" s="282"/>
      <c r="AG95" s="282"/>
      <c r="AH95" s="282"/>
      <c r="AI95" s="786"/>
      <c r="AJ95" s="786"/>
      <c r="AK95" s="282"/>
      <c r="AL95" s="282"/>
      <c r="AM95" s="282"/>
      <c r="AN95" s="282"/>
      <c r="AO95" s="282"/>
      <c r="AP95" s="282"/>
      <c r="AQ95" s="283"/>
      <c r="AR95" s="277">
        <f t="shared" si="18"/>
        <v>0</v>
      </c>
    </row>
    <row r="96" spans="3:44" s="256" customFormat="1" x14ac:dyDescent="0.3">
      <c r="C96" s="885" t="s">
        <v>141</v>
      </c>
      <c r="D96" s="280">
        <f>IFERROR('Sch Parent Inputs'!D112,0)</f>
        <v>0</v>
      </c>
      <c r="E96" s="280"/>
      <c r="F96" s="280">
        <f t="shared" si="16"/>
        <v>0</v>
      </c>
      <c r="G96" s="280">
        <f t="shared" si="24"/>
        <v>0</v>
      </c>
      <c r="H96" s="1201"/>
      <c r="I96" s="280"/>
      <c r="J96" s="280"/>
      <c r="K96" s="280"/>
      <c r="L96" s="280"/>
      <c r="M96" s="280"/>
      <c r="N96" s="280"/>
      <c r="O96" s="280"/>
      <c r="P96" s="280"/>
      <c r="Q96" s="280"/>
      <c r="R96" s="280"/>
      <c r="S96" s="281"/>
      <c r="T96" s="284">
        <f t="shared" si="23"/>
        <v>0</v>
      </c>
      <c r="U96" s="277"/>
      <c r="V96" s="277"/>
      <c r="W96" s="282"/>
      <c r="X96" s="282"/>
      <c r="Y96" s="282"/>
      <c r="Z96" s="282"/>
      <c r="AA96" s="282"/>
      <c r="AB96" s="282"/>
      <c r="AC96" s="282"/>
      <c r="AD96" s="282"/>
      <c r="AE96" s="282"/>
      <c r="AF96" s="282"/>
      <c r="AG96" s="282"/>
      <c r="AH96" s="282"/>
      <c r="AI96" s="786"/>
      <c r="AJ96" s="786"/>
      <c r="AK96" s="282"/>
      <c r="AL96" s="282"/>
      <c r="AM96" s="282"/>
      <c r="AN96" s="282"/>
      <c r="AO96" s="282"/>
      <c r="AP96" s="282"/>
      <c r="AQ96" s="283"/>
      <c r="AR96" s="277">
        <f t="shared" si="18"/>
        <v>0</v>
      </c>
    </row>
    <row r="97" spans="3:45" s="256" customFormat="1" x14ac:dyDescent="0.3">
      <c r="C97" s="885" t="s">
        <v>142</v>
      </c>
      <c r="D97" s="280">
        <f>IFERROR('Sch Parent Inputs'!D113,0)</f>
        <v>0</v>
      </c>
      <c r="E97" s="280"/>
      <c r="F97" s="280">
        <f t="shared" si="16"/>
        <v>0</v>
      </c>
      <c r="G97" s="280">
        <f t="shared" si="24"/>
        <v>0</v>
      </c>
      <c r="H97" s="1201"/>
      <c r="I97" s="280"/>
      <c r="J97" s="280"/>
      <c r="K97" s="280"/>
      <c r="L97" s="280"/>
      <c r="M97" s="280"/>
      <c r="N97" s="280"/>
      <c r="O97" s="280"/>
      <c r="P97" s="280"/>
      <c r="Q97" s="280"/>
      <c r="R97" s="280"/>
      <c r="S97" s="281"/>
      <c r="T97" s="284">
        <f t="shared" si="23"/>
        <v>0</v>
      </c>
      <c r="U97" s="277"/>
      <c r="V97" s="277"/>
      <c r="W97" s="282"/>
      <c r="X97" s="282"/>
      <c r="Y97" s="282"/>
      <c r="Z97" s="282"/>
      <c r="AA97" s="282"/>
      <c r="AB97" s="282"/>
      <c r="AC97" s="282"/>
      <c r="AD97" s="282"/>
      <c r="AE97" s="282"/>
      <c r="AF97" s="282"/>
      <c r="AG97" s="282"/>
      <c r="AH97" s="282"/>
      <c r="AI97" s="786"/>
      <c r="AJ97" s="786"/>
      <c r="AK97" s="282"/>
      <c r="AL97" s="282"/>
      <c r="AM97" s="282"/>
      <c r="AN97" s="282"/>
      <c r="AO97" s="282"/>
      <c r="AP97" s="282"/>
      <c r="AQ97" s="283"/>
      <c r="AR97" s="277">
        <f t="shared" si="18"/>
        <v>0</v>
      </c>
    </row>
    <row r="98" spans="3:45" s="256" customFormat="1" x14ac:dyDescent="0.3">
      <c r="C98" s="885" t="s">
        <v>140</v>
      </c>
      <c r="D98" s="280">
        <f>IFERROR('Sch Parent Inputs'!D114,0)</f>
        <v>0</v>
      </c>
      <c r="E98" s="280"/>
      <c r="F98" s="280">
        <f t="shared" si="16"/>
        <v>0</v>
      </c>
      <c r="G98" s="280">
        <f t="shared" si="24"/>
        <v>0</v>
      </c>
      <c r="H98" s="1201"/>
      <c r="I98" s="280"/>
      <c r="J98" s="280"/>
      <c r="K98" s="280"/>
      <c r="L98" s="280"/>
      <c r="M98" s="280"/>
      <c r="N98" s="280"/>
      <c r="O98" s="280"/>
      <c r="P98" s="280"/>
      <c r="Q98" s="280"/>
      <c r="R98" s="280"/>
      <c r="S98" s="281"/>
      <c r="T98" s="284">
        <f t="shared" si="23"/>
        <v>0</v>
      </c>
      <c r="U98" s="277"/>
      <c r="V98" s="277"/>
      <c r="W98" s="282"/>
      <c r="X98" s="282"/>
      <c r="Y98" s="282"/>
      <c r="Z98" s="282"/>
      <c r="AA98" s="282"/>
      <c r="AB98" s="282"/>
      <c r="AC98" s="282"/>
      <c r="AD98" s="282"/>
      <c r="AE98" s="282"/>
      <c r="AF98" s="282"/>
      <c r="AG98" s="282"/>
      <c r="AH98" s="282"/>
      <c r="AI98" s="786"/>
      <c r="AJ98" s="786"/>
      <c r="AK98" s="282"/>
      <c r="AL98" s="282"/>
      <c r="AM98" s="282"/>
      <c r="AN98" s="282"/>
      <c r="AO98" s="282"/>
      <c r="AP98" s="282"/>
      <c r="AQ98" s="283"/>
      <c r="AR98" s="277">
        <f t="shared" si="18"/>
        <v>0</v>
      </c>
    </row>
    <row r="99" spans="3:45" s="256" customFormat="1" x14ac:dyDescent="0.3">
      <c r="C99" s="885" t="s">
        <v>139</v>
      </c>
      <c r="D99" s="280">
        <f>IFERROR('Sch Parent Inputs'!D115,0)</f>
        <v>0</v>
      </c>
      <c r="E99" s="280"/>
      <c r="F99" s="280">
        <f t="shared" si="16"/>
        <v>0</v>
      </c>
      <c r="G99" s="280">
        <f t="shared" si="24"/>
        <v>0</v>
      </c>
      <c r="H99" s="1201"/>
      <c r="I99" s="280"/>
      <c r="J99" s="280"/>
      <c r="K99" s="280"/>
      <c r="L99" s="280"/>
      <c r="M99" s="280"/>
      <c r="N99" s="280"/>
      <c r="O99" s="280"/>
      <c r="P99" s="280"/>
      <c r="Q99" s="280"/>
      <c r="R99" s="280"/>
      <c r="S99" s="281"/>
      <c r="T99" s="284">
        <f t="shared" si="23"/>
        <v>0</v>
      </c>
      <c r="U99" s="277"/>
      <c r="V99" s="277"/>
      <c r="W99" s="282"/>
      <c r="X99" s="282"/>
      <c r="Y99" s="282"/>
      <c r="Z99" s="282"/>
      <c r="AA99" s="282"/>
      <c r="AB99" s="282"/>
      <c r="AC99" s="282"/>
      <c r="AD99" s="282"/>
      <c r="AE99" s="282"/>
      <c r="AF99" s="282"/>
      <c r="AG99" s="282"/>
      <c r="AH99" s="282"/>
      <c r="AI99" s="786"/>
      <c r="AJ99" s="786"/>
      <c r="AK99" s="282"/>
      <c r="AL99" s="282"/>
      <c r="AM99" s="282"/>
      <c r="AN99" s="282"/>
      <c r="AO99" s="282"/>
      <c r="AP99" s="282"/>
      <c r="AQ99" s="283"/>
      <c r="AR99" s="277">
        <f t="shared" si="18"/>
        <v>0</v>
      </c>
    </row>
    <row r="100" spans="3:45" s="256" customFormat="1" x14ac:dyDescent="0.3">
      <c r="C100" s="885"/>
      <c r="D100" s="280"/>
      <c r="E100" s="280"/>
      <c r="F100" s="280"/>
      <c r="G100" s="280"/>
      <c r="H100" s="1201"/>
      <c r="I100" s="280"/>
      <c r="J100" s="280"/>
      <c r="K100" s="280"/>
      <c r="L100" s="280"/>
      <c r="M100" s="280"/>
      <c r="N100" s="280"/>
      <c r="O100" s="280"/>
      <c r="P100" s="280"/>
      <c r="Q100" s="280"/>
      <c r="R100" s="280"/>
      <c r="S100" s="281"/>
      <c r="T100" s="276"/>
      <c r="U100" s="277"/>
      <c r="V100" s="277"/>
      <c r="W100" s="282"/>
      <c r="X100" s="282"/>
      <c r="Y100" s="282"/>
      <c r="Z100" s="282"/>
      <c r="AA100" s="282"/>
      <c r="AB100" s="282"/>
      <c r="AC100" s="282"/>
      <c r="AD100" s="282"/>
      <c r="AE100" s="282"/>
      <c r="AF100" s="282"/>
      <c r="AG100" s="282"/>
      <c r="AH100" s="282"/>
      <c r="AI100" s="786"/>
      <c r="AJ100" s="786"/>
      <c r="AK100" s="282"/>
      <c r="AL100" s="282"/>
      <c r="AM100" s="282"/>
      <c r="AN100" s="282"/>
      <c r="AO100" s="282"/>
      <c r="AP100" s="282"/>
      <c r="AQ100" s="283"/>
      <c r="AR100" s="277">
        <f t="shared" si="18"/>
        <v>0</v>
      </c>
    </row>
    <row r="101" spans="3:45" s="256" customFormat="1" x14ac:dyDescent="0.3">
      <c r="C101" s="1184" t="s">
        <v>11</v>
      </c>
      <c r="D101" s="269">
        <f>FY</f>
        <v>2026</v>
      </c>
      <c r="E101" s="269">
        <f>FY-1</f>
        <v>2025</v>
      </c>
      <c r="F101" s="269"/>
      <c r="G101" s="269"/>
      <c r="H101" s="269"/>
      <c r="I101" s="269"/>
      <c r="J101" s="269"/>
      <c r="K101" s="269"/>
      <c r="L101" s="269"/>
      <c r="M101" s="269"/>
      <c r="N101" s="269"/>
      <c r="O101" s="269"/>
      <c r="P101" s="269"/>
      <c r="Q101" s="269"/>
      <c r="R101" s="269"/>
      <c r="S101" s="269"/>
      <c r="T101" s="269"/>
      <c r="U101" s="269"/>
      <c r="V101" s="269"/>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6"/>
      <c r="AR101" s="277">
        <f t="shared" si="18"/>
        <v>0</v>
      </c>
    </row>
    <row r="102" spans="3:45" s="256" customFormat="1" x14ac:dyDescent="0.3">
      <c r="C102" s="1180" t="str">
        <f>'Group Inputs'!B119</f>
        <v>9. Cash and Cash Equivalents</v>
      </c>
      <c r="D102" s="271"/>
      <c r="E102" s="271"/>
      <c r="F102" s="271"/>
      <c r="G102" s="271"/>
      <c r="H102" s="271"/>
      <c r="I102" s="271"/>
      <c r="J102" s="271"/>
      <c r="K102" s="271"/>
      <c r="L102" s="271"/>
      <c r="M102" s="271"/>
      <c r="N102" s="271"/>
      <c r="O102" s="271"/>
      <c r="P102" s="271"/>
      <c r="Q102" s="271"/>
      <c r="R102" s="271"/>
      <c r="S102" s="271"/>
      <c r="T102" s="271"/>
      <c r="U102" s="271"/>
      <c r="V102" s="271"/>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3"/>
      <c r="AR102" s="277">
        <f t="shared" si="18"/>
        <v>0</v>
      </c>
    </row>
    <row r="103" spans="3:45" s="256" customFormat="1" x14ac:dyDescent="0.3">
      <c r="C103" s="1182" t="s">
        <v>213</v>
      </c>
      <c r="D103" s="274"/>
      <c r="E103" s="274"/>
      <c r="F103" s="274"/>
      <c r="G103" s="274"/>
      <c r="H103" s="1200"/>
      <c r="I103" s="274"/>
      <c r="J103" s="274"/>
      <c r="K103" s="274"/>
      <c r="L103" s="274"/>
      <c r="M103" s="274"/>
      <c r="N103" s="274"/>
      <c r="O103" s="274"/>
      <c r="P103" s="274"/>
      <c r="Q103" s="274"/>
      <c r="R103" s="274"/>
      <c r="S103" s="275"/>
      <c r="T103" s="276"/>
      <c r="U103" s="277"/>
      <c r="V103" s="277"/>
      <c r="W103" s="278"/>
      <c r="X103" s="278"/>
      <c r="Y103" s="278"/>
      <c r="Z103" s="278"/>
      <c r="AA103" s="278"/>
      <c r="AB103" s="278"/>
      <c r="AC103" s="278"/>
      <c r="AD103" s="278"/>
      <c r="AE103" s="278"/>
      <c r="AF103" s="278"/>
      <c r="AG103" s="278"/>
      <c r="AH103" s="278"/>
      <c r="AI103" s="785"/>
      <c r="AJ103" s="785"/>
      <c r="AK103" s="278"/>
      <c r="AL103" s="278"/>
      <c r="AM103" s="278"/>
      <c r="AN103" s="278"/>
      <c r="AO103" s="278"/>
      <c r="AP103" s="278"/>
      <c r="AQ103" s="279"/>
      <c r="AR103" s="277">
        <f t="shared" si="18"/>
        <v>0</v>
      </c>
    </row>
    <row r="104" spans="3:45" s="256" customFormat="1" x14ac:dyDescent="0.3">
      <c r="C104" s="885" t="s">
        <v>214</v>
      </c>
      <c r="D104" s="280">
        <f>IFERROR('Sch Parent Inputs'!D121,0)</f>
        <v>0</v>
      </c>
      <c r="E104" s="280">
        <f>IFERROR('Sch Parent Inputs'!F121,0)</f>
        <v>0</v>
      </c>
      <c r="F104" s="280">
        <f>D104-E104</f>
        <v>0</v>
      </c>
      <c r="G104" s="280"/>
      <c r="H104" s="1201"/>
      <c r="I104" s="280"/>
      <c r="J104" s="280"/>
      <c r="K104" s="280"/>
      <c r="L104" s="280"/>
      <c r="M104" s="280"/>
      <c r="N104" s="280"/>
      <c r="O104" s="280"/>
      <c r="P104" s="280"/>
      <c r="Q104" s="280"/>
      <c r="R104" s="280"/>
      <c r="S104" s="281"/>
      <c r="T104" s="276">
        <f>SUM(F104:S104)</f>
        <v>0</v>
      </c>
      <c r="U104" s="277"/>
      <c r="V104" s="277"/>
      <c r="W104" s="282"/>
      <c r="X104" s="282"/>
      <c r="Y104" s="282"/>
      <c r="Z104" s="282"/>
      <c r="AA104" s="282"/>
      <c r="AB104" s="282"/>
      <c r="AC104" s="282"/>
      <c r="AD104" s="282"/>
      <c r="AE104" s="282"/>
      <c r="AF104" s="282"/>
      <c r="AG104" s="282"/>
      <c r="AH104" s="282"/>
      <c r="AI104" s="786"/>
      <c r="AJ104" s="786"/>
      <c r="AK104" s="282"/>
      <c r="AL104" s="282"/>
      <c r="AM104" s="282"/>
      <c r="AN104" s="282"/>
      <c r="AO104" s="282"/>
      <c r="AP104" s="282"/>
      <c r="AQ104" s="283">
        <f>+T104</f>
        <v>0</v>
      </c>
      <c r="AR104" s="277">
        <f t="shared" si="18"/>
        <v>0</v>
      </c>
      <c r="AS104" s="510">
        <f>E104</f>
        <v>0</v>
      </c>
    </row>
    <row r="105" spans="3:45" s="256" customFormat="1" x14ac:dyDescent="0.3">
      <c r="C105" s="885" t="s">
        <v>215</v>
      </c>
      <c r="D105" s="280">
        <f>IFERROR('Sch Parent Inputs'!D122,0)</f>
        <v>0</v>
      </c>
      <c r="E105" s="280">
        <f>IFERROR('Sch Parent Inputs'!F122,0)</f>
        <v>0</v>
      </c>
      <c r="F105" s="280">
        <f>D105-E105</f>
        <v>0</v>
      </c>
      <c r="G105" s="280"/>
      <c r="H105" s="1201"/>
      <c r="I105" s="280"/>
      <c r="J105" s="280"/>
      <c r="K105" s="280"/>
      <c r="L105" s="280"/>
      <c r="M105" s="280"/>
      <c r="N105" s="280"/>
      <c r="O105" s="280"/>
      <c r="P105" s="280"/>
      <c r="Q105" s="280"/>
      <c r="R105" s="280"/>
      <c r="S105" s="281"/>
      <c r="T105" s="276">
        <f>SUM(F105:S105)</f>
        <v>0</v>
      </c>
      <c r="U105" s="277"/>
      <c r="V105" s="277"/>
      <c r="W105" s="282"/>
      <c r="X105" s="282"/>
      <c r="Y105" s="282"/>
      <c r="Z105" s="282"/>
      <c r="AA105" s="282"/>
      <c r="AB105" s="282"/>
      <c r="AC105" s="282"/>
      <c r="AD105" s="282"/>
      <c r="AE105" s="282"/>
      <c r="AF105" s="282"/>
      <c r="AG105" s="282"/>
      <c r="AH105" s="282"/>
      <c r="AI105" s="786"/>
      <c r="AJ105" s="786"/>
      <c r="AK105" s="282"/>
      <c r="AL105" s="282"/>
      <c r="AM105" s="282"/>
      <c r="AN105" s="282"/>
      <c r="AO105" s="282"/>
      <c r="AP105" s="282"/>
      <c r="AQ105" s="283">
        <f>+T105</f>
        <v>0</v>
      </c>
      <c r="AR105" s="277">
        <f t="shared" si="18"/>
        <v>0</v>
      </c>
      <c r="AS105" s="510">
        <f>E105</f>
        <v>0</v>
      </c>
    </row>
    <row r="106" spans="3:45" s="256" customFormat="1" x14ac:dyDescent="0.3">
      <c r="C106" s="885" t="s">
        <v>216</v>
      </c>
      <c r="D106" s="280">
        <f>IFERROR('Sch Parent Inputs'!D123,0)</f>
        <v>0</v>
      </c>
      <c r="E106" s="280">
        <f>IFERROR('Sch Parent Inputs'!F123,0)</f>
        <v>0</v>
      </c>
      <c r="F106" s="280">
        <f>D106-E106</f>
        <v>0</v>
      </c>
      <c r="G106" s="280"/>
      <c r="H106" s="1201"/>
      <c r="I106" s="280"/>
      <c r="J106" s="280"/>
      <c r="K106" s="280"/>
      <c r="L106" s="280"/>
      <c r="M106" s="280"/>
      <c r="N106" s="280"/>
      <c r="O106" s="280"/>
      <c r="P106" s="280"/>
      <c r="Q106" s="280"/>
      <c r="R106" s="280"/>
      <c r="S106" s="281"/>
      <c r="T106" s="276">
        <f>SUM(F106:S106)</f>
        <v>0</v>
      </c>
      <c r="U106" s="277"/>
      <c r="V106" s="277"/>
      <c r="W106" s="282"/>
      <c r="X106" s="282"/>
      <c r="Y106" s="282"/>
      <c r="Z106" s="282"/>
      <c r="AA106" s="282"/>
      <c r="AB106" s="282"/>
      <c r="AC106" s="282"/>
      <c r="AD106" s="282"/>
      <c r="AE106" s="282"/>
      <c r="AF106" s="282"/>
      <c r="AG106" s="282"/>
      <c r="AH106" s="282"/>
      <c r="AI106" s="786"/>
      <c r="AJ106" s="786"/>
      <c r="AK106" s="282"/>
      <c r="AL106" s="282"/>
      <c r="AM106" s="282"/>
      <c r="AN106" s="282"/>
      <c r="AO106" s="282"/>
      <c r="AP106" s="282"/>
      <c r="AQ106" s="283">
        <f>+T106</f>
        <v>0</v>
      </c>
      <c r="AR106" s="277">
        <f t="shared" si="18"/>
        <v>0</v>
      </c>
      <c r="AS106" s="510">
        <f>E106</f>
        <v>0</v>
      </c>
    </row>
    <row r="107" spans="3:45" s="256" customFormat="1" x14ac:dyDescent="0.3">
      <c r="C107" s="885"/>
      <c r="D107" s="280"/>
      <c r="E107" s="280"/>
      <c r="F107" s="280"/>
      <c r="G107" s="280"/>
      <c r="H107" s="1201"/>
      <c r="I107" s="280"/>
      <c r="J107" s="280"/>
      <c r="K107" s="280"/>
      <c r="L107" s="280"/>
      <c r="M107" s="280"/>
      <c r="N107" s="280"/>
      <c r="O107" s="280"/>
      <c r="P107" s="280"/>
      <c r="Q107" s="280"/>
      <c r="R107" s="280"/>
      <c r="S107" s="281"/>
      <c r="T107" s="276"/>
      <c r="U107" s="277"/>
      <c r="V107" s="277"/>
      <c r="W107" s="282"/>
      <c r="X107" s="282"/>
      <c r="Y107" s="282"/>
      <c r="Z107" s="282"/>
      <c r="AA107" s="282"/>
      <c r="AB107" s="282"/>
      <c r="AC107" s="282"/>
      <c r="AD107" s="282"/>
      <c r="AE107" s="282"/>
      <c r="AF107" s="282"/>
      <c r="AG107" s="282"/>
      <c r="AH107" s="282"/>
      <c r="AI107" s="786"/>
      <c r="AJ107" s="786"/>
      <c r="AK107" s="282"/>
      <c r="AL107" s="282"/>
      <c r="AM107" s="282"/>
      <c r="AN107" s="282"/>
      <c r="AO107" s="282"/>
      <c r="AP107" s="282"/>
      <c r="AQ107" s="283"/>
      <c r="AR107" s="277">
        <f t="shared" si="18"/>
        <v>0</v>
      </c>
      <c r="AS107" s="510"/>
    </row>
    <row r="108" spans="3:45" s="256" customFormat="1" x14ac:dyDescent="0.3">
      <c r="C108" s="1180" t="s">
        <v>361</v>
      </c>
      <c r="D108" s="271"/>
      <c r="E108" s="271"/>
      <c r="F108" s="271"/>
      <c r="G108" s="271"/>
      <c r="H108" s="271"/>
      <c r="I108" s="271"/>
      <c r="J108" s="271"/>
      <c r="K108" s="271"/>
      <c r="L108" s="271"/>
      <c r="M108" s="271"/>
      <c r="N108" s="271"/>
      <c r="O108" s="271"/>
      <c r="P108" s="271"/>
      <c r="Q108" s="271"/>
      <c r="R108" s="271"/>
      <c r="S108" s="271"/>
      <c r="T108" s="271"/>
      <c r="U108" s="271"/>
      <c r="V108" s="271"/>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3"/>
      <c r="AR108" s="277">
        <f t="shared" si="18"/>
        <v>0</v>
      </c>
    </row>
    <row r="109" spans="3:45" s="256" customFormat="1" x14ac:dyDescent="0.3">
      <c r="C109" s="1182" t="s">
        <v>213</v>
      </c>
      <c r="D109" s="274"/>
      <c r="E109" s="274"/>
      <c r="F109" s="274"/>
      <c r="G109" s="274"/>
      <c r="H109" s="1200"/>
      <c r="I109" s="274"/>
      <c r="J109" s="274"/>
      <c r="K109" s="274"/>
      <c r="L109" s="274"/>
      <c r="M109" s="274"/>
      <c r="N109" s="274"/>
      <c r="O109" s="274"/>
      <c r="P109" s="274"/>
      <c r="Q109" s="274"/>
      <c r="R109" s="274"/>
      <c r="S109" s="275"/>
      <c r="T109" s="276"/>
      <c r="U109" s="277"/>
      <c r="V109" s="277"/>
      <c r="W109" s="278"/>
      <c r="X109" s="278"/>
      <c r="Y109" s="278"/>
      <c r="Z109" s="278"/>
      <c r="AA109" s="278"/>
      <c r="AB109" s="278"/>
      <c r="AC109" s="278"/>
      <c r="AD109" s="278"/>
      <c r="AE109" s="278"/>
      <c r="AF109" s="278"/>
      <c r="AG109" s="278"/>
      <c r="AH109" s="278"/>
      <c r="AI109" s="785"/>
      <c r="AJ109" s="785"/>
      <c r="AK109" s="278"/>
      <c r="AL109" s="278"/>
      <c r="AM109" s="278"/>
      <c r="AN109" s="278"/>
      <c r="AO109" s="278"/>
      <c r="AP109" s="278"/>
      <c r="AQ109" s="279"/>
      <c r="AR109" s="277">
        <f t="shared" si="18"/>
        <v>0</v>
      </c>
    </row>
    <row r="110" spans="3:45" s="256" customFormat="1" x14ac:dyDescent="0.3">
      <c r="C110" s="885" t="s">
        <v>218</v>
      </c>
      <c r="D110" s="280">
        <f>IFERROR('Sch Parent Inputs'!D128,0)</f>
        <v>0</v>
      </c>
      <c r="E110" s="280">
        <f>IFERROR('Sch Parent Inputs'!F128,0)</f>
        <v>0</v>
      </c>
      <c r="F110" s="280">
        <f t="shared" ref="F110:F115" si="27">D110-E110</f>
        <v>0</v>
      </c>
      <c r="G110" s="280"/>
      <c r="H110" s="1201"/>
      <c r="I110" s="280">
        <f>-F110-G110</f>
        <v>0</v>
      </c>
      <c r="J110" s="280"/>
      <c r="K110" s="280"/>
      <c r="L110" s="280"/>
      <c r="M110" s="280"/>
      <c r="N110" s="280"/>
      <c r="O110" s="280"/>
      <c r="P110" s="280"/>
      <c r="Q110" s="280"/>
      <c r="R110" s="280"/>
      <c r="S110" s="281"/>
      <c r="T110" s="284">
        <f t="shared" ref="T110:T115" si="28">SUM(F110:S110)</f>
        <v>0</v>
      </c>
      <c r="U110" s="277"/>
      <c r="V110" s="277"/>
      <c r="W110" s="282"/>
      <c r="X110" s="282"/>
      <c r="Y110" s="282"/>
      <c r="Z110" s="282"/>
      <c r="AA110" s="282"/>
      <c r="AB110" s="282"/>
      <c r="AC110" s="282"/>
      <c r="AD110" s="282"/>
      <c r="AE110" s="282"/>
      <c r="AF110" s="282"/>
      <c r="AG110" s="282"/>
      <c r="AH110" s="282"/>
      <c r="AI110" s="786"/>
      <c r="AJ110" s="786"/>
      <c r="AK110" s="282"/>
      <c r="AL110" s="282"/>
      <c r="AM110" s="282"/>
      <c r="AN110" s="282"/>
      <c r="AO110" s="282"/>
      <c r="AP110" s="282"/>
      <c r="AQ110" s="283"/>
      <c r="AR110" s="277">
        <f t="shared" si="18"/>
        <v>0</v>
      </c>
    </row>
    <row r="111" spans="3:45" s="256" customFormat="1" x14ac:dyDescent="0.3">
      <c r="C111" s="885" t="s">
        <v>219</v>
      </c>
      <c r="D111" s="280">
        <f>IFERROR('Sch Parent Inputs'!D129,0)</f>
        <v>0</v>
      </c>
      <c r="E111" s="280">
        <f>IFERROR('Sch Parent Inputs'!F129,0)</f>
        <v>0</v>
      </c>
      <c r="F111" s="280">
        <f t="shared" si="27"/>
        <v>0</v>
      </c>
      <c r="G111" s="280"/>
      <c r="H111" s="1201"/>
      <c r="I111" s="280"/>
      <c r="J111" s="280">
        <f>-F111</f>
        <v>0</v>
      </c>
      <c r="K111" s="280"/>
      <c r="L111" s="280"/>
      <c r="M111" s="280"/>
      <c r="N111" s="280"/>
      <c r="O111" s="280"/>
      <c r="P111" s="280"/>
      <c r="Q111" s="280"/>
      <c r="R111" s="280"/>
      <c r="S111" s="281"/>
      <c r="T111" s="284">
        <f t="shared" si="28"/>
        <v>0</v>
      </c>
      <c r="U111" s="277"/>
      <c r="V111" s="277"/>
      <c r="W111" s="282">
        <v>0</v>
      </c>
      <c r="X111" s="282"/>
      <c r="Y111" s="282"/>
      <c r="Z111" s="282"/>
      <c r="AA111" s="282"/>
      <c r="AB111" s="282"/>
      <c r="AC111" s="282"/>
      <c r="AD111" s="282"/>
      <c r="AE111" s="282"/>
      <c r="AF111" s="282"/>
      <c r="AG111" s="282"/>
      <c r="AH111" s="282"/>
      <c r="AI111" s="786"/>
      <c r="AJ111" s="786"/>
      <c r="AK111" s="282"/>
      <c r="AL111" s="282"/>
      <c r="AM111" s="282"/>
      <c r="AN111" s="282"/>
      <c r="AO111" s="282"/>
      <c r="AP111" s="282"/>
      <c r="AQ111" s="283"/>
      <c r="AR111" s="277">
        <f t="shared" si="18"/>
        <v>0</v>
      </c>
    </row>
    <row r="112" spans="3:45" s="256" customFormat="1" x14ac:dyDescent="0.3">
      <c r="C112" s="885" t="s">
        <v>363</v>
      </c>
      <c r="D112" s="280">
        <f>IFERROR('Sch Parent Inputs'!D130,0)</f>
        <v>0</v>
      </c>
      <c r="E112" s="280">
        <f>IFERROR('Sch Parent Inputs'!F130,0)</f>
        <v>0</v>
      </c>
      <c r="F112" s="280">
        <f t="shared" si="27"/>
        <v>0</v>
      </c>
      <c r="G112" s="280">
        <f>-G72</f>
        <v>0</v>
      </c>
      <c r="H112" s="1201"/>
      <c r="I112" s="280">
        <f>-F112-G112</f>
        <v>0</v>
      </c>
      <c r="J112" s="280"/>
      <c r="K112" s="280"/>
      <c r="L112" s="280"/>
      <c r="M112" s="280"/>
      <c r="N112" s="280"/>
      <c r="O112" s="280"/>
      <c r="P112" s="280"/>
      <c r="Q112" s="280"/>
      <c r="R112" s="280"/>
      <c r="S112" s="281"/>
      <c r="T112" s="284">
        <f t="shared" si="28"/>
        <v>0</v>
      </c>
      <c r="U112" s="277"/>
      <c r="V112" s="277"/>
      <c r="W112" s="282"/>
      <c r="X112" s="282"/>
      <c r="Y112" s="282"/>
      <c r="Z112" s="282"/>
      <c r="AA112" s="282"/>
      <c r="AB112" s="282"/>
      <c r="AC112" s="282"/>
      <c r="AD112" s="282"/>
      <c r="AE112" s="282"/>
      <c r="AF112" s="282"/>
      <c r="AG112" s="282"/>
      <c r="AH112" s="282"/>
      <c r="AI112" s="786"/>
      <c r="AJ112" s="786"/>
      <c r="AK112" s="282"/>
      <c r="AL112" s="282"/>
      <c r="AM112" s="282"/>
      <c r="AN112" s="282"/>
      <c r="AO112" s="282"/>
      <c r="AP112" s="282"/>
      <c r="AQ112" s="283"/>
      <c r="AR112" s="277">
        <f t="shared" si="18"/>
        <v>0</v>
      </c>
    </row>
    <row r="113" spans="3:44" s="256" customFormat="1" x14ac:dyDescent="0.3">
      <c r="C113" s="885" t="s">
        <v>220</v>
      </c>
      <c r="D113" s="280">
        <f>IFERROR('Sch Parent Inputs'!D131,0)</f>
        <v>0</v>
      </c>
      <c r="E113" s="280">
        <f>IFERROR('Sch Parent Inputs'!F131,0)</f>
        <v>0</v>
      </c>
      <c r="F113" s="280">
        <f t="shared" si="27"/>
        <v>0</v>
      </c>
      <c r="G113" s="280"/>
      <c r="H113" s="1201"/>
      <c r="I113" s="280"/>
      <c r="J113" s="280"/>
      <c r="K113" s="280">
        <f>-F113</f>
        <v>0</v>
      </c>
      <c r="L113" s="280"/>
      <c r="M113" s="280"/>
      <c r="N113" s="280"/>
      <c r="O113" s="280"/>
      <c r="P113" s="280"/>
      <c r="Q113" s="280"/>
      <c r="R113" s="280"/>
      <c r="S113" s="281"/>
      <c r="T113" s="284">
        <f t="shared" si="28"/>
        <v>0</v>
      </c>
      <c r="U113" s="277"/>
      <c r="V113" s="277"/>
      <c r="W113" s="282"/>
      <c r="X113" s="282"/>
      <c r="Y113" s="282"/>
      <c r="Z113" s="282"/>
      <c r="AA113" s="282"/>
      <c r="AB113" s="282"/>
      <c r="AC113" s="282"/>
      <c r="AD113" s="282"/>
      <c r="AE113" s="282"/>
      <c r="AF113" s="282"/>
      <c r="AG113" s="282"/>
      <c r="AH113" s="282"/>
      <c r="AI113" s="786"/>
      <c r="AJ113" s="786"/>
      <c r="AK113" s="282"/>
      <c r="AL113" s="282"/>
      <c r="AM113" s="282"/>
      <c r="AN113" s="282"/>
      <c r="AO113" s="282"/>
      <c r="AP113" s="282"/>
      <c r="AQ113" s="283"/>
      <c r="AR113" s="277">
        <f t="shared" si="18"/>
        <v>0</v>
      </c>
    </row>
    <row r="114" spans="3:44" s="256" customFormat="1" x14ac:dyDescent="0.3">
      <c r="C114" s="885" t="s">
        <v>221</v>
      </c>
      <c r="D114" s="280">
        <f>IFERROR('Sch Parent Inputs'!D132,0)</f>
        <v>0</v>
      </c>
      <c r="E114" s="280">
        <f>IFERROR('Sch Parent Inputs'!F132,0)</f>
        <v>0</v>
      </c>
      <c r="F114" s="280">
        <f>D114-E114</f>
        <v>0</v>
      </c>
      <c r="G114" s="280"/>
      <c r="H114" s="1201"/>
      <c r="I114" s="280"/>
      <c r="J114" s="280"/>
      <c r="K114" s="280"/>
      <c r="L114" s="280">
        <f>-F114</f>
        <v>0</v>
      </c>
      <c r="M114" s="280"/>
      <c r="N114" s="280"/>
      <c r="O114" s="280"/>
      <c r="P114" s="280"/>
      <c r="Q114" s="280"/>
      <c r="R114" s="280"/>
      <c r="S114" s="281"/>
      <c r="T114" s="284">
        <f t="shared" si="28"/>
        <v>0</v>
      </c>
      <c r="U114" s="277"/>
      <c r="V114" s="277"/>
      <c r="W114" s="282"/>
      <c r="X114" s="282"/>
      <c r="Y114" s="282"/>
      <c r="Z114" s="282"/>
      <c r="AA114" s="282"/>
      <c r="AB114" s="282"/>
      <c r="AC114" s="282"/>
      <c r="AD114" s="282"/>
      <c r="AE114" s="282"/>
      <c r="AF114" s="282"/>
      <c r="AG114" s="282"/>
      <c r="AH114" s="282"/>
      <c r="AI114" s="786"/>
      <c r="AJ114" s="786"/>
      <c r="AK114" s="282"/>
      <c r="AL114" s="282"/>
      <c r="AM114" s="282"/>
      <c r="AN114" s="282"/>
      <c r="AO114" s="282"/>
      <c r="AP114" s="282"/>
      <c r="AQ114" s="283"/>
      <c r="AR114" s="277">
        <f t="shared" si="18"/>
        <v>0</v>
      </c>
    </row>
    <row r="115" spans="3:44" s="256" customFormat="1" x14ac:dyDescent="0.3">
      <c r="C115" s="885" t="s">
        <v>222</v>
      </c>
      <c r="D115" s="280">
        <f>IFERROR('Sch Parent Inputs'!D133,0)</f>
        <v>0</v>
      </c>
      <c r="E115" s="280">
        <f>IFERROR('Sch Parent Inputs'!F133,0)</f>
        <v>0</v>
      </c>
      <c r="F115" s="280">
        <f t="shared" si="27"/>
        <v>0</v>
      </c>
      <c r="G115" s="280">
        <f>-F115</f>
        <v>0</v>
      </c>
      <c r="H115" s="1201"/>
      <c r="I115" s="280"/>
      <c r="J115" s="280"/>
      <c r="K115" s="280"/>
      <c r="L115" s="280"/>
      <c r="M115" s="280"/>
      <c r="N115" s="280"/>
      <c r="O115" s="280"/>
      <c r="P115" s="280"/>
      <c r="Q115" s="280"/>
      <c r="R115" s="280"/>
      <c r="S115" s="281"/>
      <c r="T115" s="284">
        <f t="shared" si="28"/>
        <v>0</v>
      </c>
      <c r="U115" s="277"/>
      <c r="V115" s="277"/>
      <c r="W115" s="282"/>
      <c r="X115" s="282"/>
      <c r="Y115" s="282"/>
      <c r="Z115" s="282"/>
      <c r="AA115" s="282"/>
      <c r="AB115" s="282"/>
      <c r="AC115" s="282"/>
      <c r="AD115" s="282"/>
      <c r="AE115" s="282"/>
      <c r="AF115" s="282"/>
      <c r="AG115" s="282"/>
      <c r="AH115" s="282"/>
      <c r="AI115" s="786"/>
      <c r="AJ115" s="786"/>
      <c r="AK115" s="282"/>
      <c r="AL115" s="282"/>
      <c r="AM115" s="282"/>
      <c r="AN115" s="282"/>
      <c r="AO115" s="282"/>
      <c r="AP115" s="282"/>
      <c r="AQ115" s="283"/>
      <c r="AR115" s="277">
        <f t="shared" si="18"/>
        <v>0</v>
      </c>
    </row>
    <row r="116" spans="3:44" s="256" customFormat="1" x14ac:dyDescent="0.3">
      <c r="C116" s="885"/>
      <c r="D116" s="280"/>
      <c r="E116" s="280"/>
      <c r="F116" s="280"/>
      <c r="G116" s="280"/>
      <c r="H116" s="1201"/>
      <c r="I116" s="280"/>
      <c r="J116" s="280"/>
      <c r="K116" s="280"/>
      <c r="L116" s="280"/>
      <c r="M116" s="280"/>
      <c r="N116" s="280"/>
      <c r="O116" s="280"/>
      <c r="P116" s="280"/>
      <c r="Q116" s="280"/>
      <c r="R116" s="280"/>
      <c r="S116" s="281"/>
      <c r="T116" s="276"/>
      <c r="U116" s="277"/>
      <c r="V116" s="277"/>
      <c r="W116" s="282"/>
      <c r="X116" s="282"/>
      <c r="Y116" s="282"/>
      <c r="Z116" s="282"/>
      <c r="AA116" s="282"/>
      <c r="AB116" s="282"/>
      <c r="AC116" s="282"/>
      <c r="AD116" s="282"/>
      <c r="AE116" s="282"/>
      <c r="AF116" s="282"/>
      <c r="AG116" s="282"/>
      <c r="AH116" s="282"/>
      <c r="AI116" s="786"/>
      <c r="AJ116" s="786"/>
      <c r="AK116" s="282"/>
      <c r="AL116" s="282"/>
      <c r="AM116" s="282"/>
      <c r="AN116" s="282"/>
      <c r="AO116" s="282"/>
      <c r="AP116" s="282"/>
      <c r="AQ116" s="283"/>
      <c r="AR116" s="277">
        <f t="shared" si="18"/>
        <v>0</v>
      </c>
    </row>
    <row r="117" spans="3:44" s="256" customFormat="1" x14ac:dyDescent="0.3">
      <c r="C117" s="1180" t="s">
        <v>364</v>
      </c>
      <c r="D117" s="271"/>
      <c r="E117" s="271"/>
      <c r="F117" s="271"/>
      <c r="G117" s="271"/>
      <c r="H117" s="271"/>
      <c r="I117" s="271"/>
      <c r="J117" s="271"/>
      <c r="K117" s="271"/>
      <c r="L117" s="271"/>
      <c r="M117" s="271"/>
      <c r="N117" s="271"/>
      <c r="O117" s="271"/>
      <c r="P117" s="271"/>
      <c r="Q117" s="271"/>
      <c r="R117" s="271"/>
      <c r="S117" s="271"/>
      <c r="T117" s="271"/>
      <c r="U117" s="271"/>
      <c r="V117" s="271"/>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3"/>
      <c r="AR117" s="277">
        <f t="shared" si="18"/>
        <v>0</v>
      </c>
    </row>
    <row r="118" spans="3:44" s="256" customFormat="1" x14ac:dyDescent="0.3">
      <c r="C118" s="1182" t="s">
        <v>213</v>
      </c>
      <c r="D118" s="274"/>
      <c r="E118" s="274"/>
      <c r="F118" s="274"/>
      <c r="G118" s="274"/>
      <c r="H118" s="1200"/>
      <c r="I118" s="274"/>
      <c r="J118" s="274"/>
      <c r="K118" s="274"/>
      <c r="L118" s="274"/>
      <c r="M118" s="274"/>
      <c r="N118" s="274"/>
      <c r="O118" s="274"/>
      <c r="P118" s="274"/>
      <c r="Q118" s="274"/>
      <c r="R118" s="274"/>
      <c r="S118" s="275"/>
      <c r="T118" s="276"/>
      <c r="U118" s="277"/>
      <c r="V118" s="277"/>
      <c r="W118" s="278"/>
      <c r="X118" s="278"/>
      <c r="Y118" s="278"/>
      <c r="Z118" s="278"/>
      <c r="AA118" s="278"/>
      <c r="AB118" s="278"/>
      <c r="AC118" s="278"/>
      <c r="AD118" s="278"/>
      <c r="AE118" s="278"/>
      <c r="AF118" s="278"/>
      <c r="AG118" s="278"/>
      <c r="AH118" s="278"/>
      <c r="AI118" s="785"/>
      <c r="AJ118" s="785"/>
      <c r="AK118" s="278"/>
      <c r="AL118" s="278"/>
      <c r="AM118" s="278"/>
      <c r="AN118" s="278"/>
      <c r="AO118" s="278"/>
      <c r="AP118" s="278"/>
      <c r="AQ118" s="279"/>
      <c r="AR118" s="277">
        <f t="shared" si="18"/>
        <v>0</v>
      </c>
    </row>
    <row r="119" spans="3:44" s="256" customFormat="1" x14ac:dyDescent="0.3">
      <c r="C119" s="885" t="s">
        <v>224</v>
      </c>
      <c r="D119" s="280">
        <f>IFERROR('Sch Parent Inputs'!D138,0)</f>
        <v>0</v>
      </c>
      <c r="E119" s="280">
        <f>IFERROR('Sch Parent Inputs'!F138,0)</f>
        <v>0</v>
      </c>
      <c r="F119" s="280">
        <f>D119-E119</f>
        <v>0</v>
      </c>
      <c r="G119" s="280"/>
      <c r="H119" s="1201"/>
      <c r="I119" s="280"/>
      <c r="J119" s="280"/>
      <c r="K119" s="280"/>
      <c r="L119" s="280"/>
      <c r="M119" s="280"/>
      <c r="N119" s="280">
        <f>-F119</f>
        <v>0</v>
      </c>
      <c r="O119" s="280"/>
      <c r="P119" s="280"/>
      <c r="Q119" s="280"/>
      <c r="R119" s="280"/>
      <c r="S119" s="281"/>
      <c r="T119" s="284">
        <f>SUM(F119:S119)</f>
        <v>0</v>
      </c>
      <c r="U119" s="277"/>
      <c r="V119" s="277"/>
      <c r="W119" s="282"/>
      <c r="X119" s="282"/>
      <c r="Y119" s="282"/>
      <c r="Z119" s="282"/>
      <c r="AA119" s="282"/>
      <c r="AB119" s="282"/>
      <c r="AC119" s="282"/>
      <c r="AD119" s="282"/>
      <c r="AE119" s="282"/>
      <c r="AF119" s="282"/>
      <c r="AG119" s="282"/>
      <c r="AH119" s="282"/>
      <c r="AI119" s="786"/>
      <c r="AJ119" s="786"/>
      <c r="AK119" s="282"/>
      <c r="AL119" s="282"/>
      <c r="AM119" s="282"/>
      <c r="AN119" s="282"/>
      <c r="AO119" s="282"/>
      <c r="AP119" s="282"/>
      <c r="AQ119" s="283"/>
      <c r="AR119" s="277">
        <f t="shared" si="18"/>
        <v>0</v>
      </c>
    </row>
    <row r="120" spans="3:44" s="256" customFormat="1" x14ac:dyDescent="0.3">
      <c r="C120" s="885" t="s">
        <v>225</v>
      </c>
      <c r="D120" s="280">
        <f>IFERROR('Sch Parent Inputs'!D139,0)</f>
        <v>0</v>
      </c>
      <c r="E120" s="280">
        <f>IFERROR('Sch Parent Inputs'!F139,0)</f>
        <v>0</v>
      </c>
      <c r="F120" s="280">
        <f>D120-E120</f>
        <v>0</v>
      </c>
      <c r="G120" s="280"/>
      <c r="H120" s="1201"/>
      <c r="I120" s="280"/>
      <c r="J120" s="280"/>
      <c r="K120" s="280"/>
      <c r="L120" s="280"/>
      <c r="M120" s="280"/>
      <c r="N120" s="280"/>
      <c r="O120" s="280"/>
      <c r="P120" s="280"/>
      <c r="Q120" s="280"/>
      <c r="R120" s="280"/>
      <c r="S120" s="281"/>
      <c r="T120" s="276">
        <f>SUM(F120:S120)</f>
        <v>0</v>
      </c>
      <c r="U120" s="277"/>
      <c r="V120" s="277"/>
      <c r="W120" s="282"/>
      <c r="X120" s="282"/>
      <c r="Y120" s="282"/>
      <c r="Z120" s="282"/>
      <c r="AA120" s="282">
        <f>+T120</f>
        <v>0</v>
      </c>
      <c r="AB120" s="282"/>
      <c r="AC120" s="282"/>
      <c r="AD120" s="282"/>
      <c r="AE120" s="282"/>
      <c r="AF120" s="282"/>
      <c r="AG120" s="282"/>
      <c r="AH120" s="282"/>
      <c r="AI120" s="786"/>
      <c r="AJ120" s="786"/>
      <c r="AK120" s="282"/>
      <c r="AL120" s="282"/>
      <c r="AM120" s="282"/>
      <c r="AN120" s="282"/>
      <c r="AO120" s="282"/>
      <c r="AP120" s="282"/>
      <c r="AQ120" s="283"/>
      <c r="AR120" s="277">
        <f t="shared" si="18"/>
        <v>0</v>
      </c>
    </row>
    <row r="121" spans="3:44" s="256" customFormat="1" x14ac:dyDescent="0.3">
      <c r="C121" s="885"/>
      <c r="D121" s="280"/>
      <c r="E121" s="280"/>
      <c r="F121" s="280"/>
      <c r="G121" s="280"/>
      <c r="H121" s="1201"/>
      <c r="I121" s="280"/>
      <c r="J121" s="280"/>
      <c r="K121" s="280"/>
      <c r="L121" s="280"/>
      <c r="M121" s="280"/>
      <c r="N121" s="280"/>
      <c r="O121" s="280"/>
      <c r="P121" s="280"/>
      <c r="Q121" s="280"/>
      <c r="R121" s="280"/>
      <c r="S121" s="281"/>
      <c r="T121" s="276"/>
      <c r="U121" s="277"/>
      <c r="V121" s="277"/>
      <c r="W121" s="282"/>
      <c r="X121" s="282"/>
      <c r="Y121" s="282"/>
      <c r="Z121" s="282"/>
      <c r="AA121" s="282"/>
      <c r="AB121" s="282"/>
      <c r="AC121" s="282"/>
      <c r="AD121" s="282"/>
      <c r="AE121" s="282"/>
      <c r="AF121" s="282"/>
      <c r="AG121" s="282"/>
      <c r="AH121" s="282"/>
      <c r="AI121" s="786"/>
      <c r="AJ121" s="786"/>
      <c r="AK121" s="282"/>
      <c r="AL121" s="282"/>
      <c r="AM121" s="282"/>
      <c r="AN121" s="282"/>
      <c r="AO121" s="282"/>
      <c r="AP121" s="282"/>
      <c r="AQ121" s="283"/>
      <c r="AR121" s="277">
        <f t="shared" si="18"/>
        <v>0</v>
      </c>
    </row>
    <row r="122" spans="3:44" s="256" customFormat="1" x14ac:dyDescent="0.3">
      <c r="C122" s="1180" t="s">
        <v>365</v>
      </c>
      <c r="D122" s="271"/>
      <c r="E122" s="271"/>
      <c r="F122" s="271"/>
      <c r="G122" s="271"/>
      <c r="H122" s="271"/>
      <c r="I122" s="271"/>
      <c r="J122" s="271"/>
      <c r="K122" s="271"/>
      <c r="L122" s="271"/>
      <c r="M122" s="271"/>
      <c r="N122" s="271"/>
      <c r="O122" s="271"/>
      <c r="P122" s="271"/>
      <c r="Q122" s="271"/>
      <c r="R122" s="271"/>
      <c r="S122" s="271"/>
      <c r="T122" s="271"/>
      <c r="U122" s="271"/>
      <c r="V122" s="271"/>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3"/>
      <c r="AR122" s="277">
        <f t="shared" si="18"/>
        <v>0</v>
      </c>
    </row>
    <row r="123" spans="3:44" s="256" customFormat="1" x14ac:dyDescent="0.3">
      <c r="C123" s="1182" t="s">
        <v>213</v>
      </c>
      <c r="D123" s="274"/>
      <c r="E123" s="274"/>
      <c r="F123" s="274"/>
      <c r="G123" s="274"/>
      <c r="H123" s="1200"/>
      <c r="I123" s="274"/>
      <c r="J123" s="274"/>
      <c r="K123" s="274"/>
      <c r="L123" s="274"/>
      <c r="M123" s="274"/>
      <c r="N123" s="274"/>
      <c r="O123" s="274"/>
      <c r="P123" s="274"/>
      <c r="Q123" s="274"/>
      <c r="R123" s="274"/>
      <c r="S123" s="275"/>
      <c r="T123" s="276"/>
      <c r="U123" s="277"/>
      <c r="V123" s="277"/>
      <c r="W123" s="278"/>
      <c r="X123" s="278"/>
      <c r="Y123" s="278"/>
      <c r="Z123" s="278"/>
      <c r="AA123" s="278"/>
      <c r="AB123" s="278"/>
      <c r="AC123" s="278"/>
      <c r="AD123" s="278"/>
      <c r="AE123" s="278"/>
      <c r="AF123" s="278"/>
      <c r="AG123" s="278"/>
      <c r="AH123" s="278"/>
      <c r="AI123" s="785"/>
      <c r="AJ123" s="785"/>
      <c r="AK123" s="278"/>
      <c r="AL123" s="278"/>
      <c r="AM123" s="278"/>
      <c r="AN123" s="278"/>
      <c r="AO123" s="278"/>
      <c r="AP123" s="278"/>
      <c r="AQ123" s="279"/>
      <c r="AR123" s="277">
        <f t="shared" si="18"/>
        <v>0</v>
      </c>
    </row>
    <row r="124" spans="3:44" s="256" customFormat="1" x14ac:dyDescent="0.3">
      <c r="C124" s="885" t="s">
        <v>227</v>
      </c>
      <c r="D124" s="280">
        <f>IFERROR('Sch Parent Inputs'!D144,0)</f>
        <v>0</v>
      </c>
      <c r="E124" s="280">
        <f>IFERROR('Sch Parent Inputs'!F144,0)</f>
        <v>0</v>
      </c>
      <c r="F124" s="280">
        <f>D124-E124</f>
        <v>0</v>
      </c>
      <c r="G124" s="280"/>
      <c r="H124" s="1201"/>
      <c r="I124" s="280"/>
      <c r="J124" s="280"/>
      <c r="K124" s="280"/>
      <c r="L124" s="280"/>
      <c r="M124" s="280"/>
      <c r="N124" s="280">
        <f>-F124</f>
        <v>0</v>
      </c>
      <c r="O124" s="280"/>
      <c r="P124" s="280"/>
      <c r="Q124" s="280"/>
      <c r="R124" s="280"/>
      <c r="S124" s="281"/>
      <c r="T124" s="284">
        <f>SUM(F124:S124)</f>
        <v>0</v>
      </c>
      <c r="U124" s="277"/>
      <c r="V124" s="277"/>
      <c r="W124" s="282"/>
      <c r="X124" s="282"/>
      <c r="Y124" s="282"/>
      <c r="Z124" s="282"/>
      <c r="AA124" s="282"/>
      <c r="AB124" s="282"/>
      <c r="AC124" s="282"/>
      <c r="AD124" s="282"/>
      <c r="AE124" s="282"/>
      <c r="AF124" s="282"/>
      <c r="AG124" s="282"/>
      <c r="AH124" s="282"/>
      <c r="AI124" s="786"/>
      <c r="AJ124" s="786"/>
      <c r="AK124" s="282"/>
      <c r="AL124" s="282"/>
      <c r="AM124" s="282"/>
      <c r="AN124" s="282"/>
      <c r="AO124" s="282"/>
      <c r="AP124" s="282"/>
      <c r="AQ124" s="283"/>
      <c r="AR124" s="277">
        <f t="shared" si="18"/>
        <v>0</v>
      </c>
    </row>
    <row r="125" spans="3:44" s="256" customFormat="1" x14ac:dyDescent="0.3">
      <c r="C125" s="885" t="s">
        <v>228</v>
      </c>
      <c r="D125" s="280">
        <f>IFERROR('Sch Parent Inputs'!D145,0)</f>
        <v>0</v>
      </c>
      <c r="E125" s="280">
        <f>IFERROR('Sch Parent Inputs'!F145,0)</f>
        <v>0</v>
      </c>
      <c r="F125" s="280">
        <f>D125-E125</f>
        <v>0</v>
      </c>
      <c r="G125" s="280"/>
      <c r="H125" s="1201"/>
      <c r="I125" s="280"/>
      <c r="J125" s="280"/>
      <c r="K125" s="280"/>
      <c r="L125" s="280"/>
      <c r="M125" s="280"/>
      <c r="N125" s="280">
        <f>-F125</f>
        <v>0</v>
      </c>
      <c r="O125" s="280"/>
      <c r="P125" s="280"/>
      <c r="Q125" s="280"/>
      <c r="R125" s="280"/>
      <c r="S125" s="281"/>
      <c r="T125" s="284">
        <f>SUM(F125:S125)</f>
        <v>0</v>
      </c>
      <c r="U125" s="277"/>
      <c r="V125" s="277"/>
      <c r="W125" s="282"/>
      <c r="X125" s="282"/>
      <c r="Y125" s="282"/>
      <c r="Z125" s="282"/>
      <c r="AA125" s="282"/>
      <c r="AB125" s="282"/>
      <c r="AC125" s="282"/>
      <c r="AD125" s="282"/>
      <c r="AE125" s="282"/>
      <c r="AF125" s="282"/>
      <c r="AG125" s="282"/>
      <c r="AH125" s="282"/>
      <c r="AI125" s="786"/>
      <c r="AJ125" s="786"/>
      <c r="AK125" s="282"/>
      <c r="AL125" s="282"/>
      <c r="AM125" s="282"/>
      <c r="AN125" s="282"/>
      <c r="AO125" s="282"/>
      <c r="AP125" s="282"/>
      <c r="AQ125" s="283"/>
      <c r="AR125" s="277">
        <f t="shared" si="18"/>
        <v>0</v>
      </c>
    </row>
    <row r="126" spans="3:44" s="256" customFormat="1" x14ac:dyDescent="0.3">
      <c r="C126" s="885" t="s">
        <v>229</v>
      </c>
      <c r="D126" s="280">
        <f>IFERROR('Sch Parent Inputs'!D146,0)</f>
        <v>0</v>
      </c>
      <c r="E126" s="280">
        <f>IFERROR('Sch Parent Inputs'!F146,0)</f>
        <v>0</v>
      </c>
      <c r="F126" s="280">
        <f>D126-E126</f>
        <v>0</v>
      </c>
      <c r="G126" s="280"/>
      <c r="H126" s="1201"/>
      <c r="I126" s="280"/>
      <c r="J126" s="280"/>
      <c r="K126" s="280"/>
      <c r="L126" s="280"/>
      <c r="M126" s="280"/>
      <c r="N126" s="280">
        <f>-F126</f>
        <v>0</v>
      </c>
      <c r="O126" s="280"/>
      <c r="P126" s="280"/>
      <c r="Q126" s="280"/>
      <c r="R126" s="280"/>
      <c r="S126" s="281"/>
      <c r="T126" s="284">
        <f>SUM(F126:S126)</f>
        <v>0</v>
      </c>
      <c r="U126" s="277"/>
      <c r="V126" s="277"/>
      <c r="W126" s="282"/>
      <c r="X126" s="282"/>
      <c r="Y126" s="282"/>
      <c r="Z126" s="282"/>
      <c r="AA126" s="282"/>
      <c r="AB126" s="282"/>
      <c r="AC126" s="282"/>
      <c r="AD126" s="282"/>
      <c r="AE126" s="282"/>
      <c r="AF126" s="282"/>
      <c r="AG126" s="282"/>
      <c r="AH126" s="282"/>
      <c r="AI126" s="786"/>
      <c r="AJ126" s="786"/>
      <c r="AK126" s="282"/>
      <c r="AL126" s="282"/>
      <c r="AM126" s="282"/>
      <c r="AN126" s="282"/>
      <c r="AO126" s="282"/>
      <c r="AP126" s="282"/>
      <c r="AQ126" s="283"/>
      <c r="AR126" s="277">
        <f t="shared" si="18"/>
        <v>0</v>
      </c>
    </row>
    <row r="127" spans="3:44" s="256" customFormat="1" x14ac:dyDescent="0.3">
      <c r="C127" s="885"/>
      <c r="D127" s="280"/>
      <c r="E127" s="280"/>
      <c r="F127" s="280"/>
      <c r="G127" s="280"/>
      <c r="H127" s="1201"/>
      <c r="I127" s="280"/>
      <c r="J127" s="280"/>
      <c r="K127" s="280"/>
      <c r="L127" s="280"/>
      <c r="M127" s="280"/>
      <c r="N127" s="280"/>
      <c r="O127" s="280"/>
      <c r="P127" s="280"/>
      <c r="Q127" s="280"/>
      <c r="R127" s="280"/>
      <c r="S127" s="281"/>
      <c r="T127" s="276"/>
      <c r="U127" s="277"/>
      <c r="V127" s="277"/>
      <c r="W127" s="282"/>
      <c r="X127" s="282"/>
      <c r="Y127" s="282"/>
      <c r="Z127" s="282"/>
      <c r="AA127" s="282"/>
      <c r="AB127" s="282"/>
      <c r="AC127" s="282"/>
      <c r="AD127" s="282"/>
      <c r="AE127" s="282"/>
      <c r="AF127" s="282"/>
      <c r="AG127" s="282"/>
      <c r="AH127" s="282"/>
      <c r="AI127" s="786"/>
      <c r="AJ127" s="786"/>
      <c r="AK127" s="282"/>
      <c r="AL127" s="282"/>
      <c r="AM127" s="282"/>
      <c r="AN127" s="282"/>
      <c r="AO127" s="282"/>
      <c r="AP127" s="282"/>
      <c r="AQ127" s="283"/>
      <c r="AR127" s="277">
        <f t="shared" si="18"/>
        <v>0</v>
      </c>
    </row>
    <row r="128" spans="3:44" s="256" customFormat="1" x14ac:dyDescent="0.3">
      <c r="C128" s="1180" t="s">
        <v>366</v>
      </c>
      <c r="D128" s="271"/>
      <c r="E128" s="271"/>
      <c r="F128" s="271"/>
      <c r="G128" s="271"/>
      <c r="H128" s="271"/>
      <c r="I128" s="271"/>
      <c r="J128" s="271"/>
      <c r="K128" s="271"/>
      <c r="L128" s="271"/>
      <c r="M128" s="271"/>
      <c r="N128" s="271"/>
      <c r="O128" s="271"/>
      <c r="P128" s="271"/>
      <c r="Q128" s="271"/>
      <c r="R128" s="271"/>
      <c r="S128" s="271"/>
      <c r="T128" s="271"/>
      <c r="U128" s="271"/>
      <c r="V128" s="271"/>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3"/>
      <c r="AR128" s="277">
        <f t="shared" si="18"/>
        <v>0</v>
      </c>
    </row>
    <row r="129" spans="3:44" s="256" customFormat="1" x14ac:dyDescent="0.3">
      <c r="C129" s="1182" t="s">
        <v>213</v>
      </c>
      <c r="D129" s="274"/>
      <c r="E129" s="274"/>
      <c r="F129" s="274"/>
      <c r="G129" s="274"/>
      <c r="H129" s="1200"/>
      <c r="I129" s="274"/>
      <c r="J129" s="274"/>
      <c r="K129" s="274"/>
      <c r="L129" s="274"/>
      <c r="M129" s="274"/>
      <c r="N129" s="274"/>
      <c r="O129" s="274"/>
      <c r="P129" s="274"/>
      <c r="Q129" s="274"/>
      <c r="R129" s="274"/>
      <c r="S129" s="275"/>
      <c r="T129" s="276"/>
      <c r="U129" s="277"/>
      <c r="V129" s="277"/>
      <c r="W129" s="278"/>
      <c r="X129" s="278"/>
      <c r="Y129" s="278"/>
      <c r="Z129" s="278"/>
      <c r="AA129" s="278"/>
      <c r="AB129" s="278"/>
      <c r="AC129" s="278"/>
      <c r="AD129" s="278"/>
      <c r="AE129" s="278"/>
      <c r="AF129" s="278"/>
      <c r="AG129" s="278"/>
      <c r="AH129" s="278"/>
      <c r="AI129" s="785"/>
      <c r="AJ129" s="785"/>
      <c r="AK129" s="278"/>
      <c r="AL129" s="278"/>
      <c r="AM129" s="278"/>
      <c r="AN129" s="278"/>
      <c r="AO129" s="278"/>
      <c r="AP129" s="278"/>
      <c r="AQ129" s="279"/>
      <c r="AR129" s="277">
        <f t="shared" si="18"/>
        <v>0</v>
      </c>
    </row>
    <row r="130" spans="3:44" s="256" customFormat="1" x14ac:dyDescent="0.3">
      <c r="C130" s="885" t="s">
        <v>231</v>
      </c>
      <c r="D130" s="280">
        <f>IFERROR('Sch Parent Inputs'!D151,0)</f>
        <v>0</v>
      </c>
      <c r="E130" s="280">
        <f>IFERROR('Sch Parent Inputs'!F151,0)</f>
        <v>0</v>
      </c>
      <c r="F130" s="280">
        <f>D130-E130</f>
        <v>0</v>
      </c>
      <c r="G130" s="280"/>
      <c r="H130" s="1201"/>
      <c r="I130" s="280"/>
      <c r="J130" s="280"/>
      <c r="K130" s="280"/>
      <c r="L130" s="280"/>
      <c r="M130" s="280"/>
      <c r="N130" s="280"/>
      <c r="O130" s="280"/>
      <c r="P130" s="280"/>
      <c r="Q130" s="280"/>
      <c r="R130" s="280"/>
      <c r="S130" s="281"/>
      <c r="T130" s="276">
        <f>SUM(F130:S130)</f>
        <v>0</v>
      </c>
      <c r="U130" s="277"/>
      <c r="V130" s="277"/>
      <c r="W130" s="282"/>
      <c r="X130" s="282"/>
      <c r="Y130" s="282"/>
      <c r="Z130" s="282"/>
      <c r="AA130" s="282"/>
      <c r="AB130" s="282"/>
      <c r="AC130" s="282"/>
      <c r="AD130" s="282"/>
      <c r="AE130" s="282"/>
      <c r="AF130" s="282"/>
      <c r="AG130" s="282"/>
      <c r="AH130" s="282"/>
      <c r="AI130" s="786"/>
      <c r="AJ130" s="786">
        <f>+T130</f>
        <v>0</v>
      </c>
      <c r="AK130" s="282"/>
      <c r="AL130" s="282"/>
      <c r="AM130" s="282"/>
      <c r="AN130" s="282"/>
      <c r="AO130" s="282"/>
      <c r="AP130" s="282"/>
      <c r="AQ130" s="283"/>
      <c r="AR130" s="277">
        <f t="shared" si="18"/>
        <v>0</v>
      </c>
    </row>
    <row r="131" spans="3:44" s="256" customFormat="1" x14ac:dyDescent="0.3">
      <c r="C131" s="885"/>
      <c r="D131" s="280"/>
      <c r="E131" s="280"/>
      <c r="F131" s="280"/>
      <c r="G131" s="280"/>
      <c r="H131" s="1201"/>
      <c r="I131" s="280"/>
      <c r="J131" s="280"/>
      <c r="K131" s="280"/>
      <c r="L131" s="280"/>
      <c r="M131" s="280"/>
      <c r="N131" s="280"/>
      <c r="O131" s="280"/>
      <c r="P131" s="280"/>
      <c r="Q131" s="280"/>
      <c r="R131" s="280"/>
      <c r="S131" s="281"/>
      <c r="T131" s="276"/>
      <c r="U131" s="277"/>
      <c r="V131" s="277"/>
      <c r="W131" s="282"/>
      <c r="X131" s="282"/>
      <c r="Y131" s="282"/>
      <c r="Z131" s="282"/>
      <c r="AA131" s="282"/>
      <c r="AB131" s="282"/>
      <c r="AC131" s="282"/>
      <c r="AD131" s="282"/>
      <c r="AE131" s="282"/>
      <c r="AF131" s="282"/>
      <c r="AG131" s="282"/>
      <c r="AH131" s="282"/>
      <c r="AI131" s="786"/>
      <c r="AJ131" s="786"/>
      <c r="AK131" s="282"/>
      <c r="AL131" s="282"/>
      <c r="AM131" s="282"/>
      <c r="AN131" s="282"/>
      <c r="AO131" s="282"/>
      <c r="AP131" s="282"/>
      <c r="AQ131" s="283"/>
      <c r="AR131" s="277">
        <f t="shared" si="18"/>
        <v>0</v>
      </c>
    </row>
    <row r="132" spans="3:44" s="256" customFormat="1" x14ac:dyDescent="0.3">
      <c r="C132" s="1180" t="s">
        <v>367</v>
      </c>
      <c r="D132" s="271"/>
      <c r="E132" s="271"/>
      <c r="F132" s="271"/>
      <c r="G132" s="271"/>
      <c r="H132" s="271"/>
      <c r="I132" s="271"/>
      <c r="J132" s="271"/>
      <c r="K132" s="271"/>
      <c r="L132" s="271"/>
      <c r="M132" s="271"/>
      <c r="N132" s="271"/>
      <c r="O132" s="271"/>
      <c r="P132" s="271"/>
      <c r="Q132" s="271"/>
      <c r="R132" s="271"/>
      <c r="S132" s="271"/>
      <c r="T132" s="271"/>
      <c r="U132" s="271"/>
      <c r="V132" s="271"/>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3"/>
      <c r="AR132" s="277">
        <f t="shared" si="18"/>
        <v>0</v>
      </c>
    </row>
    <row r="133" spans="3:44" s="256" customFormat="1" x14ac:dyDescent="0.3">
      <c r="C133" s="1182" t="s">
        <v>213</v>
      </c>
      <c r="D133" s="274"/>
      <c r="E133" s="274"/>
      <c r="F133" s="274"/>
      <c r="G133" s="274"/>
      <c r="H133" s="1200"/>
      <c r="I133" s="274"/>
      <c r="J133" s="274"/>
      <c r="K133" s="274"/>
      <c r="L133" s="274"/>
      <c r="M133" s="274"/>
      <c r="N133" s="274"/>
      <c r="O133" s="274"/>
      <c r="P133" s="274"/>
      <c r="Q133" s="274"/>
      <c r="R133" s="274"/>
      <c r="S133" s="275"/>
      <c r="T133" s="276"/>
      <c r="U133" s="277"/>
      <c r="V133" s="277"/>
      <c r="W133" s="278"/>
      <c r="X133" s="278"/>
      <c r="Y133" s="278"/>
      <c r="Z133" s="278"/>
      <c r="AA133" s="278"/>
      <c r="AB133" s="278"/>
      <c r="AC133" s="278"/>
      <c r="AD133" s="278"/>
      <c r="AE133" s="278"/>
      <c r="AF133" s="278"/>
      <c r="AG133" s="278"/>
      <c r="AH133" s="278"/>
      <c r="AI133" s="785"/>
      <c r="AJ133" s="785"/>
      <c r="AK133" s="278"/>
      <c r="AL133" s="278"/>
      <c r="AM133" s="278"/>
      <c r="AN133" s="278"/>
      <c r="AO133" s="278"/>
      <c r="AP133" s="278"/>
      <c r="AQ133" s="279"/>
      <c r="AR133" s="277">
        <f t="shared" si="18"/>
        <v>0</v>
      </c>
    </row>
    <row r="134" spans="3:44" s="256" customFormat="1" x14ac:dyDescent="0.3">
      <c r="C134" s="885" t="s">
        <v>233</v>
      </c>
      <c r="D134" s="280">
        <f>IFERROR('Sch Parent Inputs'!D156,0)</f>
        <v>0</v>
      </c>
      <c r="E134" s="280">
        <f>IFERROR('Sch Parent Inputs'!F156,0)</f>
        <v>0</v>
      </c>
      <c r="F134" s="280">
        <f t="shared" ref="F134:F144" si="29">D134-E134</f>
        <v>0</v>
      </c>
      <c r="G134" s="280"/>
      <c r="H134" s="1201"/>
      <c r="I134" s="280"/>
      <c r="J134" s="280"/>
      <c r="K134" s="280"/>
      <c r="L134" s="280"/>
      <c r="M134" s="280"/>
      <c r="N134" s="280"/>
      <c r="O134" s="280"/>
      <c r="P134" s="280"/>
      <c r="Q134" s="280"/>
      <c r="R134" s="280"/>
      <c r="S134" s="281"/>
      <c r="T134" s="276">
        <f t="shared" ref="T134:T144" si="30">SUM(F134:S134)</f>
        <v>0</v>
      </c>
      <c r="U134" s="277"/>
      <c r="V134" s="277"/>
      <c r="W134" s="282"/>
      <c r="X134" s="282"/>
      <c r="Y134" s="282"/>
      <c r="Z134" s="282"/>
      <c r="AA134" s="282"/>
      <c r="AB134" s="282"/>
      <c r="AC134" s="282"/>
      <c r="AD134" s="282"/>
      <c r="AE134" s="282"/>
      <c r="AF134" s="282"/>
      <c r="AG134" s="282"/>
      <c r="AH134" s="282">
        <f>+T134</f>
        <v>0</v>
      </c>
      <c r="AI134" s="786"/>
      <c r="AJ134" s="786"/>
      <c r="AK134" s="282"/>
      <c r="AL134" s="282"/>
      <c r="AM134" s="282"/>
      <c r="AN134" s="282"/>
      <c r="AO134" s="282"/>
      <c r="AP134" s="282"/>
      <c r="AQ134" s="283"/>
      <c r="AR134" s="277">
        <f t="shared" ref="AR134:AR198" si="31">T134-SUM(W134:AQ134)</f>
        <v>0</v>
      </c>
    </row>
    <row r="135" spans="3:44" s="256" customFormat="1" x14ac:dyDescent="0.3">
      <c r="C135" s="885" t="s">
        <v>207</v>
      </c>
      <c r="D135" s="280">
        <f>IFERROR('Sch Parent Inputs'!D157,0)</f>
        <v>0</v>
      </c>
      <c r="E135" s="280">
        <f>IFERROR('Sch Parent Inputs'!F157,0)</f>
        <v>0</v>
      </c>
      <c r="F135" s="280">
        <f t="shared" si="29"/>
        <v>0</v>
      </c>
      <c r="G135" s="280"/>
      <c r="H135" s="1201"/>
      <c r="I135" s="280"/>
      <c r="J135" s="280"/>
      <c r="K135" s="280"/>
      <c r="L135" s="280"/>
      <c r="M135" s="280"/>
      <c r="N135" s="280"/>
      <c r="O135" s="280"/>
      <c r="P135" s="280"/>
      <c r="Q135" s="280">
        <f>-Q168</f>
        <v>0</v>
      </c>
      <c r="R135" s="280"/>
      <c r="S135" s="281"/>
      <c r="T135" s="276">
        <f>SUM(F135:S135)</f>
        <v>0</v>
      </c>
      <c r="U135" s="277"/>
      <c r="V135" s="277"/>
      <c r="W135" s="282"/>
      <c r="X135" s="282"/>
      <c r="Y135" s="282"/>
      <c r="Z135" s="282"/>
      <c r="AA135" s="282"/>
      <c r="AB135" s="282"/>
      <c r="AC135" s="282"/>
      <c r="AD135" s="282"/>
      <c r="AE135" s="282"/>
      <c r="AF135" s="282"/>
      <c r="AG135" s="282"/>
      <c r="AH135" s="282">
        <f>+T135</f>
        <v>0</v>
      </c>
      <c r="AI135" s="786"/>
      <c r="AJ135" s="786"/>
      <c r="AK135" s="282"/>
      <c r="AL135" s="282"/>
      <c r="AM135" s="282"/>
      <c r="AN135" s="282"/>
      <c r="AO135" s="282"/>
      <c r="AP135" s="282"/>
      <c r="AQ135" s="283"/>
      <c r="AR135" s="277">
        <f t="shared" si="31"/>
        <v>0</v>
      </c>
    </row>
    <row r="136" spans="3:44" s="256" customFormat="1" x14ac:dyDescent="0.3">
      <c r="C136" s="885" t="s">
        <v>234</v>
      </c>
      <c r="D136" s="280">
        <f>IFERROR('Sch Parent Inputs'!D158,0)</f>
        <v>0</v>
      </c>
      <c r="E136" s="280">
        <f>IFERROR('Sch Parent Inputs'!F158,0)</f>
        <v>0</v>
      </c>
      <c r="F136" s="280">
        <f t="shared" si="29"/>
        <v>0</v>
      </c>
      <c r="G136" s="280"/>
      <c r="H136" s="1201"/>
      <c r="I136" s="280"/>
      <c r="J136" s="280"/>
      <c r="K136" s="280"/>
      <c r="L136" s="280"/>
      <c r="M136" s="280"/>
      <c r="N136" s="280"/>
      <c r="O136" s="280"/>
      <c r="P136" s="280"/>
      <c r="Q136" s="280"/>
      <c r="R136" s="280"/>
      <c r="S136" s="281"/>
      <c r="T136" s="276">
        <f t="shared" si="30"/>
        <v>0</v>
      </c>
      <c r="U136" s="277"/>
      <c r="V136" s="277"/>
      <c r="W136" s="282"/>
      <c r="X136" s="282"/>
      <c r="Y136" s="282"/>
      <c r="Z136" s="282"/>
      <c r="AA136" s="282"/>
      <c r="AB136" s="282"/>
      <c r="AC136" s="282"/>
      <c r="AD136" s="282"/>
      <c r="AE136" s="282"/>
      <c r="AF136" s="282"/>
      <c r="AG136" s="282"/>
      <c r="AH136" s="282">
        <f>+T136</f>
        <v>0</v>
      </c>
      <c r="AI136" s="786"/>
      <c r="AJ136" s="786"/>
      <c r="AK136" s="282"/>
      <c r="AL136" s="282"/>
      <c r="AM136" s="282"/>
      <c r="AN136" s="282"/>
      <c r="AO136" s="282"/>
      <c r="AP136" s="282"/>
      <c r="AQ136" s="283"/>
      <c r="AR136" s="277">
        <f t="shared" si="31"/>
        <v>0</v>
      </c>
    </row>
    <row r="137" spans="3:44" s="256" customFormat="1" x14ac:dyDescent="0.3">
      <c r="C137" s="885" t="s">
        <v>209</v>
      </c>
      <c r="D137" s="280">
        <f>IFERROR('Sch Parent Inputs'!D159,0)</f>
        <v>0</v>
      </c>
      <c r="E137" s="280">
        <f>IFERROR('Sch Parent Inputs'!F159,0)</f>
        <v>0</v>
      </c>
      <c r="F137" s="280">
        <f t="shared" ref="F137" si="32">D137-E137</f>
        <v>0</v>
      </c>
      <c r="G137" s="280"/>
      <c r="H137" s="1201"/>
      <c r="I137" s="280"/>
      <c r="J137" s="280"/>
      <c r="K137" s="280"/>
      <c r="L137" s="280"/>
      <c r="M137" s="280"/>
      <c r="N137" s="280"/>
      <c r="O137" s="280"/>
      <c r="P137" s="280"/>
      <c r="Q137" s="280"/>
      <c r="R137" s="280"/>
      <c r="S137" s="281"/>
      <c r="T137" s="276">
        <f t="shared" si="30"/>
        <v>0</v>
      </c>
      <c r="U137" s="277"/>
      <c r="V137" s="277"/>
      <c r="W137" s="282"/>
      <c r="X137" s="282"/>
      <c r="Y137" s="282"/>
      <c r="Z137" s="282"/>
      <c r="AA137" s="282"/>
      <c r="AB137" s="282"/>
      <c r="AC137" s="282"/>
      <c r="AD137" s="282"/>
      <c r="AE137" s="282"/>
      <c r="AF137" s="282"/>
      <c r="AG137" s="282"/>
      <c r="AH137" s="282"/>
      <c r="AI137" s="786"/>
      <c r="AJ137" s="786"/>
      <c r="AK137" s="282"/>
      <c r="AL137" s="282"/>
      <c r="AM137" s="282"/>
      <c r="AN137" s="282"/>
      <c r="AO137" s="282"/>
      <c r="AP137" s="282"/>
      <c r="AQ137" s="283"/>
      <c r="AR137" s="277">
        <f t="shared" si="31"/>
        <v>0</v>
      </c>
    </row>
    <row r="138" spans="3:44" s="256" customFormat="1" x14ac:dyDescent="0.3">
      <c r="C138" s="885" t="s">
        <v>1067</v>
      </c>
      <c r="D138" s="280">
        <f>IFERROR('Sch Parent Inputs'!D160,0)</f>
        <v>0</v>
      </c>
      <c r="E138" s="280">
        <f>IFERROR('Sch Parent Inputs'!F160,0)</f>
        <v>0</v>
      </c>
      <c r="F138" s="280">
        <f t="shared" si="29"/>
        <v>0</v>
      </c>
      <c r="G138" s="280"/>
      <c r="H138" s="1201"/>
      <c r="I138" s="280"/>
      <c r="J138" s="280"/>
      <c r="K138" s="280"/>
      <c r="L138" s="280"/>
      <c r="M138" s="280"/>
      <c r="N138" s="280"/>
      <c r="O138" s="280"/>
      <c r="P138" s="280"/>
      <c r="Q138" s="280"/>
      <c r="R138" s="280"/>
      <c r="S138" s="281"/>
      <c r="T138" s="276">
        <f t="shared" si="30"/>
        <v>0</v>
      </c>
      <c r="U138" s="277"/>
      <c r="V138" s="277"/>
      <c r="W138" s="282"/>
      <c r="X138" s="282"/>
      <c r="Y138" s="282"/>
      <c r="Z138" s="282"/>
      <c r="AA138" s="282"/>
      <c r="AB138" s="282"/>
      <c r="AC138" s="282"/>
      <c r="AD138" s="282"/>
      <c r="AE138" s="282"/>
      <c r="AF138" s="282"/>
      <c r="AG138" s="282"/>
      <c r="AH138" s="282">
        <f t="shared" ref="AH138:AH144" si="33">+T138</f>
        <v>0</v>
      </c>
      <c r="AI138" s="786"/>
      <c r="AJ138" s="786"/>
      <c r="AK138" s="282"/>
      <c r="AL138" s="282"/>
      <c r="AM138" s="282"/>
      <c r="AN138" s="282"/>
      <c r="AO138" s="282"/>
      <c r="AP138" s="282"/>
      <c r="AQ138" s="283"/>
      <c r="AR138" s="277">
        <f t="shared" si="31"/>
        <v>0</v>
      </c>
    </row>
    <row r="139" spans="3:44" s="256" customFormat="1" x14ac:dyDescent="0.3">
      <c r="C139" s="885" t="s">
        <v>180</v>
      </c>
      <c r="D139" s="280">
        <f>IFERROR('Sch Parent Inputs'!D161,0)</f>
        <v>0</v>
      </c>
      <c r="E139" s="280">
        <f>IFERROR('Sch Parent Inputs'!F161,0)</f>
        <v>0</v>
      </c>
      <c r="F139" s="280">
        <f t="shared" si="29"/>
        <v>0</v>
      </c>
      <c r="G139" s="280"/>
      <c r="H139" s="1201"/>
      <c r="I139" s="280"/>
      <c r="J139" s="280"/>
      <c r="K139" s="280"/>
      <c r="L139" s="280"/>
      <c r="M139" s="280"/>
      <c r="N139" s="280"/>
      <c r="O139" s="280"/>
      <c r="P139" s="280"/>
      <c r="Q139" s="280"/>
      <c r="R139" s="280"/>
      <c r="S139" s="281"/>
      <c r="T139" s="276">
        <f t="shared" si="30"/>
        <v>0</v>
      </c>
      <c r="U139" s="277"/>
      <c r="V139" s="277"/>
      <c r="W139" s="282"/>
      <c r="X139" s="282"/>
      <c r="Y139" s="282"/>
      <c r="Z139" s="282"/>
      <c r="AA139" s="282"/>
      <c r="AB139" s="282"/>
      <c r="AC139" s="282"/>
      <c r="AD139" s="282"/>
      <c r="AE139" s="282"/>
      <c r="AF139" s="282"/>
      <c r="AG139" s="282"/>
      <c r="AH139" s="282">
        <f t="shared" si="33"/>
        <v>0</v>
      </c>
      <c r="AI139" s="786"/>
      <c r="AJ139" s="786"/>
      <c r="AK139" s="282"/>
      <c r="AL139" s="282"/>
      <c r="AM139" s="282"/>
      <c r="AN139" s="282"/>
      <c r="AO139" s="282"/>
      <c r="AP139" s="282"/>
      <c r="AQ139" s="283"/>
      <c r="AR139" s="277">
        <f t="shared" si="31"/>
        <v>0</v>
      </c>
    </row>
    <row r="140" spans="3:44" s="256" customFormat="1" x14ac:dyDescent="0.3">
      <c r="C140" s="885" t="s">
        <v>211</v>
      </c>
      <c r="D140" s="280">
        <f>IFERROR('Sch Parent Inputs'!D162,0)</f>
        <v>0</v>
      </c>
      <c r="E140" s="280">
        <f>IFERROR('Sch Parent Inputs'!F162,0)</f>
        <v>0</v>
      </c>
      <c r="F140" s="280">
        <f t="shared" si="29"/>
        <v>0</v>
      </c>
      <c r="G140" s="280"/>
      <c r="H140" s="1201"/>
      <c r="I140" s="280"/>
      <c r="J140" s="280"/>
      <c r="K140" s="280"/>
      <c r="L140" s="280"/>
      <c r="M140" s="280"/>
      <c r="N140" s="280"/>
      <c r="O140" s="280"/>
      <c r="P140" s="280"/>
      <c r="Q140" s="280"/>
      <c r="R140" s="280"/>
      <c r="S140" s="281"/>
      <c r="T140" s="276">
        <f t="shared" si="30"/>
        <v>0</v>
      </c>
      <c r="U140" s="277"/>
      <c r="V140" s="277"/>
      <c r="W140" s="282"/>
      <c r="X140" s="282"/>
      <c r="Y140" s="282"/>
      <c r="Z140" s="282"/>
      <c r="AA140" s="282"/>
      <c r="AB140" s="282"/>
      <c r="AC140" s="282"/>
      <c r="AD140" s="282"/>
      <c r="AE140" s="282"/>
      <c r="AF140" s="282"/>
      <c r="AG140" s="282"/>
      <c r="AH140" s="282">
        <f t="shared" si="33"/>
        <v>0</v>
      </c>
      <c r="AI140" s="786"/>
      <c r="AJ140" s="786"/>
      <c r="AK140" s="282"/>
      <c r="AL140" s="282"/>
      <c r="AM140" s="282"/>
      <c r="AN140" s="282"/>
      <c r="AO140" s="282"/>
      <c r="AP140" s="282"/>
      <c r="AQ140" s="283"/>
      <c r="AR140" s="277">
        <f t="shared" si="31"/>
        <v>0</v>
      </c>
    </row>
    <row r="141" spans="3:44" s="256" customFormat="1" x14ac:dyDescent="0.3">
      <c r="C141" s="885" t="s">
        <v>1068</v>
      </c>
      <c r="D141" s="280">
        <f>IFERROR('Sch Parent Inputs'!D163,0)</f>
        <v>0</v>
      </c>
      <c r="E141" s="280">
        <f>IFERROR('Sch Parent Inputs'!F163,0)</f>
        <v>0</v>
      </c>
      <c r="F141" s="280">
        <f t="shared" si="29"/>
        <v>0</v>
      </c>
      <c r="G141" s="280"/>
      <c r="H141" s="1201"/>
      <c r="I141" s="280"/>
      <c r="J141" s="280"/>
      <c r="K141" s="280"/>
      <c r="L141" s="280"/>
      <c r="M141" s="280"/>
      <c r="N141" s="280"/>
      <c r="O141" s="280"/>
      <c r="P141" s="280"/>
      <c r="Q141" s="280"/>
      <c r="R141" s="280"/>
      <c r="S141" s="281"/>
      <c r="T141" s="276">
        <f t="shared" si="30"/>
        <v>0</v>
      </c>
      <c r="U141" s="277"/>
      <c r="V141" s="277"/>
      <c r="W141" s="282"/>
      <c r="X141" s="282"/>
      <c r="Y141" s="282"/>
      <c r="Z141" s="282"/>
      <c r="AA141" s="282"/>
      <c r="AB141" s="282"/>
      <c r="AC141" s="282"/>
      <c r="AD141" s="282"/>
      <c r="AE141" s="282"/>
      <c r="AF141" s="282"/>
      <c r="AG141" s="282"/>
      <c r="AH141" s="282">
        <f t="shared" si="33"/>
        <v>0</v>
      </c>
      <c r="AI141" s="786"/>
      <c r="AJ141" s="786"/>
      <c r="AK141" s="282"/>
      <c r="AL141" s="282"/>
      <c r="AM141" s="282"/>
      <c r="AN141" s="282"/>
      <c r="AO141" s="282"/>
      <c r="AP141" s="282"/>
      <c r="AQ141" s="283"/>
      <c r="AR141" s="277">
        <f t="shared" si="31"/>
        <v>0</v>
      </c>
    </row>
    <row r="142" spans="3:44" s="256" customFormat="1" x14ac:dyDescent="0.3">
      <c r="C142" s="885" t="s">
        <v>142</v>
      </c>
      <c r="D142" s="280">
        <f>IFERROR('Sch Parent Inputs'!D164,0)</f>
        <v>0</v>
      </c>
      <c r="E142" s="280">
        <f>IFERROR('Sch Parent Inputs'!F164,0)</f>
        <v>0</v>
      </c>
      <c r="F142" s="280">
        <f t="shared" si="29"/>
        <v>0</v>
      </c>
      <c r="G142" s="280"/>
      <c r="H142" s="1201"/>
      <c r="I142" s="280"/>
      <c r="J142" s="280"/>
      <c r="K142" s="280"/>
      <c r="L142" s="280"/>
      <c r="M142" s="280"/>
      <c r="N142" s="280"/>
      <c r="O142" s="280"/>
      <c r="P142" s="280"/>
      <c r="Q142" s="280"/>
      <c r="R142" s="280"/>
      <c r="S142" s="281"/>
      <c r="T142" s="276">
        <f t="shared" si="30"/>
        <v>0</v>
      </c>
      <c r="U142" s="277"/>
      <c r="V142" s="277"/>
      <c r="W142" s="282"/>
      <c r="X142" s="282"/>
      <c r="Y142" s="282"/>
      <c r="Z142" s="282"/>
      <c r="AA142" s="282"/>
      <c r="AB142" s="282"/>
      <c r="AC142" s="282"/>
      <c r="AD142" s="282"/>
      <c r="AE142" s="282"/>
      <c r="AF142" s="282"/>
      <c r="AG142" s="282"/>
      <c r="AH142" s="282">
        <f t="shared" si="33"/>
        <v>0</v>
      </c>
      <c r="AI142" s="786"/>
      <c r="AJ142" s="786"/>
      <c r="AK142" s="282"/>
      <c r="AL142" s="282"/>
      <c r="AM142" s="282"/>
      <c r="AN142" s="282"/>
      <c r="AO142" s="282"/>
      <c r="AP142" s="282"/>
      <c r="AQ142" s="283"/>
      <c r="AR142" s="277">
        <f t="shared" si="31"/>
        <v>0</v>
      </c>
    </row>
    <row r="143" spans="3:44" s="256" customFormat="1" x14ac:dyDescent="0.3">
      <c r="C143" s="885" t="s">
        <v>1069</v>
      </c>
      <c r="D143" s="280">
        <f>IFERROR('Sch Parent Inputs'!D165,0)</f>
        <v>0</v>
      </c>
      <c r="E143" s="280">
        <f>IFERROR('Sch Parent Inputs'!F165,0)</f>
        <v>0</v>
      </c>
      <c r="F143" s="280">
        <f t="shared" si="29"/>
        <v>0</v>
      </c>
      <c r="G143" s="280"/>
      <c r="H143" s="1201"/>
      <c r="I143" s="280"/>
      <c r="J143" s="280"/>
      <c r="K143" s="280"/>
      <c r="L143" s="280"/>
      <c r="M143" s="280"/>
      <c r="N143" s="280"/>
      <c r="O143" s="280"/>
      <c r="P143" s="280"/>
      <c r="Q143" s="280">
        <f>-F143</f>
        <v>0</v>
      </c>
      <c r="R143" s="280"/>
      <c r="S143" s="281"/>
      <c r="T143" s="276">
        <f t="shared" si="30"/>
        <v>0</v>
      </c>
      <c r="U143" s="277"/>
      <c r="V143" s="277"/>
      <c r="W143" s="282"/>
      <c r="X143" s="282"/>
      <c r="Y143" s="282"/>
      <c r="Z143" s="282"/>
      <c r="AA143" s="282"/>
      <c r="AB143" s="282"/>
      <c r="AC143" s="282"/>
      <c r="AD143" s="282"/>
      <c r="AE143" s="282"/>
      <c r="AF143" s="282"/>
      <c r="AG143" s="282"/>
      <c r="AH143" s="282">
        <f t="shared" si="33"/>
        <v>0</v>
      </c>
      <c r="AI143" s="786"/>
      <c r="AJ143" s="786"/>
      <c r="AK143" s="282"/>
      <c r="AL143" s="282"/>
      <c r="AM143" s="282"/>
      <c r="AN143" s="282"/>
      <c r="AO143" s="282"/>
      <c r="AP143" s="282"/>
      <c r="AQ143" s="283"/>
      <c r="AR143" s="277">
        <f t="shared" si="31"/>
        <v>0</v>
      </c>
    </row>
    <row r="144" spans="3:44" s="256" customFormat="1" x14ac:dyDescent="0.3">
      <c r="C144" s="885" t="s">
        <v>1070</v>
      </c>
      <c r="D144" s="280">
        <f>IFERROR('Sch Parent Inputs'!D166,0)</f>
        <v>0</v>
      </c>
      <c r="E144" s="280">
        <f>IFERROR('Sch Parent Inputs'!F166,0)</f>
        <v>0</v>
      </c>
      <c r="F144" s="280">
        <f t="shared" si="29"/>
        <v>0</v>
      </c>
      <c r="G144" s="280"/>
      <c r="H144" s="1201"/>
      <c r="I144" s="280"/>
      <c r="J144" s="280"/>
      <c r="K144" s="280"/>
      <c r="L144" s="280"/>
      <c r="M144" s="280"/>
      <c r="N144" s="280"/>
      <c r="O144" s="280"/>
      <c r="P144" s="280"/>
      <c r="Q144" s="280"/>
      <c r="R144" s="280"/>
      <c r="S144" s="281"/>
      <c r="T144" s="276">
        <f t="shared" si="30"/>
        <v>0</v>
      </c>
      <c r="U144" s="277"/>
      <c r="V144" s="277"/>
      <c r="W144" s="282"/>
      <c r="X144" s="282"/>
      <c r="Y144" s="282"/>
      <c r="Z144" s="282"/>
      <c r="AA144" s="282"/>
      <c r="AB144" s="282"/>
      <c r="AC144" s="282"/>
      <c r="AD144" s="282"/>
      <c r="AE144" s="282"/>
      <c r="AF144" s="282"/>
      <c r="AG144" s="282"/>
      <c r="AH144" s="282">
        <f t="shared" si="33"/>
        <v>0</v>
      </c>
      <c r="AI144" s="786"/>
      <c r="AJ144" s="786"/>
      <c r="AK144" s="282"/>
      <c r="AL144" s="282"/>
      <c r="AM144" s="282"/>
      <c r="AN144" s="282"/>
      <c r="AO144" s="282"/>
      <c r="AP144" s="282"/>
      <c r="AQ144" s="283"/>
      <c r="AR144" s="277">
        <f t="shared" si="31"/>
        <v>0</v>
      </c>
    </row>
    <row r="145" spans="3:44" s="256" customFormat="1" x14ac:dyDescent="0.3">
      <c r="C145" s="885" t="s">
        <v>236</v>
      </c>
      <c r="D145" s="280">
        <f>IFERROR('Sch Parent Inputs'!D167,0)</f>
        <v>0</v>
      </c>
      <c r="E145" s="280">
        <f>IFERROR('Sch Parent Inputs'!F167,0)</f>
        <v>0</v>
      </c>
      <c r="F145" s="280">
        <f t="shared" ref="F145" si="34">D145-E145</f>
        <v>0</v>
      </c>
      <c r="G145" s="280"/>
      <c r="H145" s="1201"/>
      <c r="I145" s="280"/>
      <c r="J145" s="280"/>
      <c r="K145" s="280"/>
      <c r="L145" s="280"/>
      <c r="M145" s="280"/>
      <c r="N145" s="280"/>
      <c r="O145" s="280"/>
      <c r="P145" s="280"/>
      <c r="Q145" s="280"/>
      <c r="R145" s="280"/>
      <c r="S145" s="281"/>
      <c r="T145" s="276">
        <f t="shared" ref="T145" si="35">SUM(F145:S145)</f>
        <v>0</v>
      </c>
      <c r="U145" s="277"/>
      <c r="V145" s="277"/>
      <c r="W145" s="282"/>
      <c r="X145" s="282"/>
      <c r="Y145" s="282"/>
      <c r="Z145" s="282"/>
      <c r="AA145" s="282"/>
      <c r="AB145" s="282"/>
      <c r="AC145" s="282"/>
      <c r="AD145" s="282"/>
      <c r="AE145" s="282"/>
      <c r="AF145" s="282"/>
      <c r="AG145" s="282"/>
      <c r="AH145" s="282">
        <f t="shared" ref="AH145" si="36">+T145</f>
        <v>0</v>
      </c>
      <c r="AI145" s="786"/>
      <c r="AJ145" s="786"/>
      <c r="AK145" s="282"/>
      <c r="AL145" s="282"/>
      <c r="AM145" s="282"/>
      <c r="AN145" s="282"/>
      <c r="AO145" s="282"/>
      <c r="AP145" s="282"/>
      <c r="AQ145" s="283"/>
      <c r="AR145" s="277">
        <f t="shared" ref="AR145" si="37">T145-SUM(W145:AQ145)</f>
        <v>0</v>
      </c>
    </row>
    <row r="146" spans="3:44" s="256" customFormat="1" x14ac:dyDescent="0.3">
      <c r="C146" s="885"/>
      <c r="D146" s="280"/>
      <c r="E146" s="280"/>
      <c r="F146" s="280"/>
      <c r="G146" s="280"/>
      <c r="H146" s="1201"/>
      <c r="I146" s="280"/>
      <c r="J146" s="280"/>
      <c r="K146" s="280"/>
      <c r="L146" s="280"/>
      <c r="M146" s="280"/>
      <c r="N146" s="280"/>
      <c r="O146" s="280"/>
      <c r="P146" s="280"/>
      <c r="Q146" s="280"/>
      <c r="R146" s="280"/>
      <c r="S146" s="281"/>
      <c r="T146" s="276"/>
      <c r="U146" s="277"/>
      <c r="V146" s="277"/>
      <c r="W146" s="282"/>
      <c r="X146" s="282"/>
      <c r="Y146" s="282"/>
      <c r="Z146" s="282"/>
      <c r="AA146" s="282"/>
      <c r="AB146" s="282"/>
      <c r="AC146" s="282"/>
      <c r="AD146" s="282"/>
      <c r="AE146" s="282"/>
      <c r="AF146" s="282"/>
      <c r="AG146" s="282"/>
      <c r="AH146" s="282"/>
      <c r="AI146" s="786"/>
      <c r="AJ146" s="786"/>
      <c r="AK146" s="282"/>
      <c r="AL146" s="282"/>
      <c r="AM146" s="282"/>
      <c r="AN146" s="282"/>
      <c r="AO146" s="282"/>
      <c r="AP146" s="282"/>
      <c r="AQ146" s="283"/>
      <c r="AR146" s="277">
        <f t="shared" si="31"/>
        <v>0</v>
      </c>
    </row>
    <row r="147" spans="3:44" s="256" customFormat="1" x14ac:dyDescent="0.3">
      <c r="C147" s="1180" t="s">
        <v>368</v>
      </c>
      <c r="D147" s="271"/>
      <c r="E147" s="271"/>
      <c r="F147" s="271"/>
      <c r="G147" s="271"/>
      <c r="H147" s="271"/>
      <c r="I147" s="271"/>
      <c r="J147" s="271"/>
      <c r="K147" s="271"/>
      <c r="L147" s="271"/>
      <c r="M147" s="271"/>
      <c r="N147" s="271"/>
      <c r="O147" s="271"/>
      <c r="P147" s="271"/>
      <c r="Q147" s="271"/>
      <c r="R147" s="271"/>
      <c r="S147" s="271"/>
      <c r="T147" s="271"/>
      <c r="U147" s="271"/>
      <c r="V147" s="271"/>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3"/>
      <c r="AR147" s="277">
        <f t="shared" si="31"/>
        <v>0</v>
      </c>
    </row>
    <row r="148" spans="3:44" s="256" customFormat="1" x14ac:dyDescent="0.3">
      <c r="C148" s="1182" t="s">
        <v>213</v>
      </c>
      <c r="D148" s="274"/>
      <c r="E148" s="274"/>
      <c r="F148" s="274"/>
      <c r="G148" s="274"/>
      <c r="H148" s="1200"/>
      <c r="I148" s="274"/>
      <c r="J148" s="274"/>
      <c r="K148" s="274"/>
      <c r="L148" s="274"/>
      <c r="M148" s="274"/>
      <c r="N148" s="274"/>
      <c r="O148" s="274"/>
      <c r="P148" s="274"/>
      <c r="Q148" s="274"/>
      <c r="R148" s="274"/>
      <c r="S148" s="275"/>
      <c r="T148" s="276"/>
      <c r="U148" s="277"/>
      <c r="V148" s="277"/>
      <c r="W148" s="278"/>
      <c r="X148" s="278"/>
      <c r="Y148" s="278"/>
      <c r="Z148" s="278"/>
      <c r="AA148" s="278"/>
      <c r="AB148" s="278"/>
      <c r="AC148" s="278"/>
      <c r="AD148" s="278"/>
      <c r="AE148" s="278"/>
      <c r="AF148" s="278"/>
      <c r="AG148" s="278"/>
      <c r="AH148" s="278"/>
      <c r="AI148" s="785"/>
      <c r="AJ148" s="785"/>
      <c r="AK148" s="278"/>
      <c r="AL148" s="278"/>
      <c r="AM148" s="278"/>
      <c r="AN148" s="278"/>
      <c r="AO148" s="278"/>
      <c r="AP148" s="278"/>
      <c r="AQ148" s="279"/>
      <c r="AR148" s="277">
        <f t="shared" si="31"/>
        <v>0</v>
      </c>
    </row>
    <row r="149" spans="3:44" s="256" customFormat="1" x14ac:dyDescent="0.3">
      <c r="C149" s="885" t="s">
        <v>233</v>
      </c>
      <c r="D149" s="280">
        <f>IFERROR('Sch Parent Inputs'!D171,0)</f>
        <v>0</v>
      </c>
      <c r="E149" s="280">
        <f>IFERROR('Sch Parent Inputs'!F171,0)</f>
        <v>0</v>
      </c>
      <c r="F149" s="280">
        <f t="shared" ref="F149" si="38">D149-E149</f>
        <v>0</v>
      </c>
      <c r="G149" s="280">
        <f>-G89</f>
        <v>0</v>
      </c>
      <c r="H149" s="1201"/>
      <c r="I149" s="274"/>
      <c r="J149" s="274"/>
      <c r="K149" s="274"/>
      <c r="L149" s="274"/>
      <c r="M149" s="274"/>
      <c r="N149" s="274"/>
      <c r="O149" s="274"/>
      <c r="P149" s="274"/>
      <c r="Q149" s="274"/>
      <c r="R149" s="274"/>
      <c r="S149" s="275"/>
      <c r="T149" s="284">
        <f t="shared" ref="T149:T159" si="39">SUM(F149:S149)</f>
        <v>0</v>
      </c>
      <c r="U149" s="277"/>
      <c r="V149" s="277"/>
      <c r="W149" s="278"/>
      <c r="X149" s="278"/>
      <c r="Y149" s="278"/>
      <c r="Z149" s="278"/>
      <c r="AA149" s="278"/>
      <c r="AB149" s="278"/>
      <c r="AC149" s="278"/>
      <c r="AD149" s="278"/>
      <c r="AE149" s="278"/>
      <c r="AF149" s="278"/>
      <c r="AG149" s="278"/>
      <c r="AH149" s="282">
        <f t="shared" ref="AH149:AH159" si="40">+T149</f>
        <v>0</v>
      </c>
      <c r="AI149" s="785"/>
      <c r="AJ149" s="785"/>
      <c r="AK149" s="278"/>
      <c r="AL149" s="278"/>
      <c r="AM149" s="278"/>
      <c r="AN149" s="278"/>
      <c r="AO149" s="278"/>
      <c r="AP149" s="278"/>
      <c r="AQ149" s="279"/>
      <c r="AR149" s="277">
        <f t="shared" si="31"/>
        <v>0</v>
      </c>
    </row>
    <row r="150" spans="3:44" s="256" customFormat="1" x14ac:dyDescent="0.3">
      <c r="C150" s="885" t="s">
        <v>207</v>
      </c>
      <c r="D150" s="280">
        <f>IFERROR('Sch Parent Inputs'!D172,0)</f>
        <v>0</v>
      </c>
      <c r="E150" s="280">
        <f>IFERROR('Sch Parent Inputs'!F172,0)</f>
        <v>0</v>
      </c>
      <c r="F150" s="280">
        <f t="shared" ref="F150:F159" si="41">D150-E150</f>
        <v>0</v>
      </c>
      <c r="G150" s="280">
        <f>-G90</f>
        <v>0</v>
      </c>
      <c r="H150" s="1201"/>
      <c r="I150" s="280"/>
      <c r="J150" s="280"/>
      <c r="K150" s="280"/>
      <c r="L150" s="280"/>
      <c r="M150" s="280"/>
      <c r="N150" s="280"/>
      <c r="O150" s="280"/>
      <c r="P150" s="280"/>
      <c r="Q150" s="280"/>
      <c r="R150" s="280"/>
      <c r="S150" s="281"/>
      <c r="T150" s="284">
        <f t="shared" si="39"/>
        <v>0</v>
      </c>
      <c r="U150" s="277"/>
      <c r="V150" s="277"/>
      <c r="W150" s="282"/>
      <c r="X150" s="282"/>
      <c r="Y150" s="282"/>
      <c r="Z150" s="282"/>
      <c r="AA150" s="282"/>
      <c r="AB150" s="282"/>
      <c r="AC150" s="282"/>
      <c r="AD150" s="282"/>
      <c r="AE150" s="282"/>
      <c r="AF150" s="282"/>
      <c r="AG150" s="282"/>
      <c r="AH150" s="282">
        <f t="shared" si="40"/>
        <v>0</v>
      </c>
      <c r="AI150" s="786"/>
      <c r="AJ150" s="786"/>
      <c r="AK150" s="282"/>
      <c r="AL150" s="282"/>
      <c r="AM150" s="282"/>
      <c r="AN150" s="282"/>
      <c r="AO150" s="282"/>
      <c r="AP150" s="282"/>
      <c r="AQ150" s="283"/>
      <c r="AR150" s="277">
        <f t="shared" si="31"/>
        <v>0</v>
      </c>
    </row>
    <row r="151" spans="3:44" s="256" customFormat="1" x14ac:dyDescent="0.3">
      <c r="C151" s="885" t="s">
        <v>234</v>
      </c>
      <c r="D151" s="280">
        <f>IFERROR('Sch Parent Inputs'!D173,0)</f>
        <v>0</v>
      </c>
      <c r="E151" s="280">
        <f>IFERROR('Sch Parent Inputs'!F173,0)</f>
        <v>0</v>
      </c>
      <c r="F151" s="280">
        <f t="shared" si="41"/>
        <v>0</v>
      </c>
      <c r="G151" s="280">
        <f>-G91-G70</f>
        <v>0</v>
      </c>
      <c r="H151" s="1201"/>
      <c r="I151" s="280"/>
      <c r="J151" s="280"/>
      <c r="K151" s="280"/>
      <c r="L151" s="280"/>
      <c r="M151" s="280"/>
      <c r="N151" s="280"/>
      <c r="O151" s="280"/>
      <c r="P151" s="280"/>
      <c r="Q151" s="280"/>
      <c r="R151" s="280"/>
      <c r="S151" s="281"/>
      <c r="T151" s="284">
        <f t="shared" si="39"/>
        <v>0</v>
      </c>
      <c r="U151" s="277"/>
      <c r="V151" s="277"/>
      <c r="W151" s="282"/>
      <c r="X151" s="282"/>
      <c r="Y151" s="282"/>
      <c r="Z151" s="282"/>
      <c r="AA151" s="282"/>
      <c r="AB151" s="282"/>
      <c r="AC151" s="282"/>
      <c r="AD151" s="282"/>
      <c r="AE151" s="282"/>
      <c r="AF151" s="282"/>
      <c r="AG151" s="282"/>
      <c r="AH151" s="282">
        <f t="shared" si="40"/>
        <v>0</v>
      </c>
      <c r="AI151" s="786"/>
      <c r="AJ151" s="786"/>
      <c r="AK151" s="282"/>
      <c r="AL151" s="282"/>
      <c r="AM151" s="282"/>
      <c r="AN151" s="282"/>
      <c r="AO151" s="282"/>
      <c r="AP151" s="282"/>
      <c r="AQ151" s="283"/>
      <c r="AR151" s="277">
        <f t="shared" si="31"/>
        <v>0</v>
      </c>
    </row>
    <row r="152" spans="3:44" s="256" customFormat="1" x14ac:dyDescent="0.3">
      <c r="C152" s="885" t="s">
        <v>209</v>
      </c>
      <c r="D152" s="280">
        <f>IFERROR('Sch Parent Inputs'!D174,0)</f>
        <v>0</v>
      </c>
      <c r="E152" s="280">
        <f>IFERROR('Sch Parent Inputs'!F174,0)</f>
        <v>0</v>
      </c>
      <c r="F152" s="280">
        <f t="shared" ref="F152" si="42">D152-E152</f>
        <v>0</v>
      </c>
      <c r="G152" s="280">
        <f>-G92-G71</f>
        <v>0</v>
      </c>
      <c r="H152" s="1201"/>
      <c r="I152" s="280"/>
      <c r="J152" s="280"/>
      <c r="K152" s="280"/>
      <c r="L152" s="280"/>
      <c r="M152" s="280"/>
      <c r="N152" s="280"/>
      <c r="O152" s="280"/>
      <c r="P152" s="280"/>
      <c r="Q152" s="280"/>
      <c r="R152" s="280"/>
      <c r="S152" s="281"/>
      <c r="T152" s="284">
        <f t="shared" si="39"/>
        <v>0</v>
      </c>
      <c r="U152" s="277"/>
      <c r="V152" s="277"/>
      <c r="W152" s="282"/>
      <c r="X152" s="282"/>
      <c r="Y152" s="282"/>
      <c r="Z152" s="282"/>
      <c r="AA152" s="282"/>
      <c r="AB152" s="282"/>
      <c r="AC152" s="282"/>
      <c r="AD152" s="282"/>
      <c r="AE152" s="282"/>
      <c r="AF152" s="282"/>
      <c r="AG152" s="282"/>
      <c r="AH152" s="282">
        <f t="shared" si="40"/>
        <v>0</v>
      </c>
      <c r="AI152" s="786"/>
      <c r="AJ152" s="786"/>
      <c r="AK152" s="282"/>
      <c r="AL152" s="282"/>
      <c r="AM152" s="282"/>
      <c r="AN152" s="282"/>
      <c r="AO152" s="282"/>
      <c r="AP152" s="282"/>
      <c r="AQ152" s="283"/>
      <c r="AR152" s="277">
        <f t="shared" si="31"/>
        <v>0</v>
      </c>
    </row>
    <row r="153" spans="3:44" s="256" customFormat="1" x14ac:dyDescent="0.3">
      <c r="C153" s="885" t="s">
        <v>1067</v>
      </c>
      <c r="D153" s="280">
        <f>IFERROR('Sch Parent Inputs'!D175,0)</f>
        <v>0</v>
      </c>
      <c r="E153" s="280">
        <f>IFERROR('Sch Parent Inputs'!F175,0)</f>
        <v>0</v>
      </c>
      <c r="F153" s="280">
        <f t="shared" si="41"/>
        <v>0</v>
      </c>
      <c r="G153" s="280">
        <f t="shared" ref="G153:G159" si="43">-G93</f>
        <v>0</v>
      </c>
      <c r="H153" s="1201"/>
      <c r="I153" s="280"/>
      <c r="J153" s="280"/>
      <c r="K153" s="280"/>
      <c r="L153" s="280"/>
      <c r="M153" s="280"/>
      <c r="N153" s="280"/>
      <c r="O153" s="280"/>
      <c r="P153" s="280"/>
      <c r="Q153" s="280"/>
      <c r="R153" s="280"/>
      <c r="S153" s="281"/>
      <c r="T153" s="284">
        <f t="shared" si="39"/>
        <v>0</v>
      </c>
      <c r="U153" s="277"/>
      <c r="V153" s="277"/>
      <c r="W153" s="282"/>
      <c r="X153" s="282"/>
      <c r="Y153" s="282"/>
      <c r="Z153" s="282"/>
      <c r="AA153" s="282"/>
      <c r="AB153" s="282"/>
      <c r="AC153" s="282"/>
      <c r="AD153" s="282"/>
      <c r="AE153" s="282"/>
      <c r="AF153" s="282"/>
      <c r="AG153" s="282"/>
      <c r="AH153" s="282">
        <f t="shared" si="40"/>
        <v>0</v>
      </c>
      <c r="AI153" s="786"/>
      <c r="AJ153" s="786"/>
      <c r="AK153" s="282"/>
      <c r="AL153" s="282"/>
      <c r="AM153" s="282"/>
      <c r="AN153" s="282"/>
      <c r="AO153" s="282"/>
      <c r="AP153" s="282"/>
      <c r="AQ153" s="283"/>
      <c r="AR153" s="277">
        <f t="shared" si="31"/>
        <v>0</v>
      </c>
    </row>
    <row r="154" spans="3:44" s="256" customFormat="1" x14ac:dyDescent="0.3">
      <c r="C154" s="885" t="s">
        <v>180</v>
      </c>
      <c r="D154" s="280">
        <f>IFERROR('Sch Parent Inputs'!D176,0)</f>
        <v>0</v>
      </c>
      <c r="E154" s="280">
        <f>IFERROR('Sch Parent Inputs'!F176,0)</f>
        <v>0</v>
      </c>
      <c r="F154" s="280">
        <f t="shared" si="41"/>
        <v>0</v>
      </c>
      <c r="G154" s="280">
        <f t="shared" si="43"/>
        <v>0</v>
      </c>
      <c r="H154" s="1201"/>
      <c r="I154" s="280"/>
      <c r="J154" s="280"/>
      <c r="K154" s="280"/>
      <c r="L154" s="280"/>
      <c r="M154" s="280"/>
      <c r="N154" s="280"/>
      <c r="O154" s="280"/>
      <c r="P154" s="280"/>
      <c r="Q154" s="280"/>
      <c r="R154" s="280"/>
      <c r="S154" s="281"/>
      <c r="T154" s="284">
        <f t="shared" si="39"/>
        <v>0</v>
      </c>
      <c r="U154" s="277"/>
      <c r="V154" s="277"/>
      <c r="W154" s="282"/>
      <c r="X154" s="282"/>
      <c r="Y154" s="282"/>
      <c r="Z154" s="282"/>
      <c r="AA154" s="282"/>
      <c r="AB154" s="282"/>
      <c r="AC154" s="282"/>
      <c r="AD154" s="282"/>
      <c r="AE154" s="282"/>
      <c r="AF154" s="282"/>
      <c r="AG154" s="282"/>
      <c r="AH154" s="282">
        <f t="shared" si="40"/>
        <v>0</v>
      </c>
      <c r="AI154" s="786"/>
      <c r="AJ154" s="786"/>
      <c r="AK154" s="282"/>
      <c r="AL154" s="282"/>
      <c r="AM154" s="282"/>
      <c r="AN154" s="282"/>
      <c r="AO154" s="282"/>
      <c r="AP154" s="282"/>
      <c r="AQ154" s="283"/>
      <c r="AR154" s="277">
        <f t="shared" si="31"/>
        <v>0</v>
      </c>
    </row>
    <row r="155" spans="3:44" s="256" customFormat="1" x14ac:dyDescent="0.3">
      <c r="C155" s="885" t="s">
        <v>211</v>
      </c>
      <c r="D155" s="280">
        <f>IFERROR('Sch Parent Inputs'!D177,0)</f>
        <v>0</v>
      </c>
      <c r="E155" s="280">
        <f>IFERROR('Sch Parent Inputs'!F177,0)</f>
        <v>0</v>
      </c>
      <c r="F155" s="280">
        <f t="shared" ref="F155" si="44">D155-E155</f>
        <v>0</v>
      </c>
      <c r="G155" s="280">
        <f t="shared" si="43"/>
        <v>0</v>
      </c>
      <c r="H155" s="1201"/>
      <c r="I155" s="280"/>
      <c r="J155" s="280"/>
      <c r="K155" s="280"/>
      <c r="L155" s="280"/>
      <c r="M155" s="280"/>
      <c r="N155" s="280"/>
      <c r="O155" s="280"/>
      <c r="P155" s="280"/>
      <c r="Q155" s="280"/>
      <c r="R155" s="280"/>
      <c r="S155" s="281"/>
      <c r="T155" s="284">
        <f t="shared" si="39"/>
        <v>0</v>
      </c>
      <c r="U155" s="277"/>
      <c r="V155" s="277"/>
      <c r="W155" s="282"/>
      <c r="X155" s="282"/>
      <c r="Y155" s="282"/>
      <c r="Z155" s="282"/>
      <c r="AA155" s="282"/>
      <c r="AB155" s="282"/>
      <c r="AC155" s="282"/>
      <c r="AD155" s="282"/>
      <c r="AE155" s="282"/>
      <c r="AF155" s="282"/>
      <c r="AG155" s="282"/>
      <c r="AH155" s="282">
        <f t="shared" si="40"/>
        <v>0</v>
      </c>
      <c r="AI155" s="786"/>
      <c r="AJ155" s="786"/>
      <c r="AK155" s="282"/>
      <c r="AL155" s="282"/>
      <c r="AM155" s="282"/>
      <c r="AN155" s="282"/>
      <c r="AO155" s="282"/>
      <c r="AP155" s="282"/>
      <c r="AQ155" s="283"/>
      <c r="AR155" s="277">
        <f t="shared" si="31"/>
        <v>0</v>
      </c>
    </row>
    <row r="156" spans="3:44" s="256" customFormat="1" x14ac:dyDescent="0.3">
      <c r="C156" s="885" t="s">
        <v>1068</v>
      </c>
      <c r="D156" s="280">
        <f>IFERROR('Sch Parent Inputs'!D178,0)</f>
        <v>0</v>
      </c>
      <c r="E156" s="280">
        <f>IFERROR('Sch Parent Inputs'!F178,0)</f>
        <v>0</v>
      </c>
      <c r="F156" s="280">
        <f t="shared" si="41"/>
        <v>0</v>
      </c>
      <c r="G156" s="280">
        <f t="shared" si="43"/>
        <v>0</v>
      </c>
      <c r="H156" s="1201"/>
      <c r="I156" s="280"/>
      <c r="J156" s="280"/>
      <c r="K156" s="280"/>
      <c r="L156" s="280"/>
      <c r="M156" s="280"/>
      <c r="N156" s="280"/>
      <c r="O156" s="280"/>
      <c r="P156" s="280"/>
      <c r="Q156" s="280"/>
      <c r="R156" s="280"/>
      <c r="S156" s="281"/>
      <c r="T156" s="284">
        <f t="shared" si="39"/>
        <v>0</v>
      </c>
      <c r="U156" s="277"/>
      <c r="V156" s="277"/>
      <c r="W156" s="282"/>
      <c r="X156" s="282"/>
      <c r="Y156" s="282"/>
      <c r="Z156" s="282"/>
      <c r="AA156" s="282"/>
      <c r="AB156" s="282"/>
      <c r="AC156" s="282"/>
      <c r="AD156" s="282"/>
      <c r="AE156" s="282"/>
      <c r="AF156" s="282"/>
      <c r="AG156" s="282"/>
      <c r="AH156" s="282">
        <f t="shared" si="40"/>
        <v>0</v>
      </c>
      <c r="AI156" s="786"/>
      <c r="AJ156" s="786"/>
      <c r="AK156" s="282"/>
      <c r="AL156" s="282"/>
      <c r="AM156" s="282"/>
      <c r="AN156" s="282"/>
      <c r="AO156" s="282"/>
      <c r="AP156" s="282"/>
      <c r="AQ156" s="283"/>
      <c r="AR156" s="277">
        <f t="shared" si="31"/>
        <v>0</v>
      </c>
    </row>
    <row r="157" spans="3:44" s="256" customFormat="1" x14ac:dyDescent="0.3">
      <c r="C157" s="885" t="s">
        <v>142</v>
      </c>
      <c r="D157" s="280">
        <f>IFERROR('Sch Parent Inputs'!D179,0)</f>
        <v>0</v>
      </c>
      <c r="E157" s="280">
        <f>IFERROR('Sch Parent Inputs'!F179,0)</f>
        <v>0</v>
      </c>
      <c r="F157" s="280">
        <f t="shared" si="41"/>
        <v>0</v>
      </c>
      <c r="G157" s="280">
        <f t="shared" si="43"/>
        <v>0</v>
      </c>
      <c r="H157" s="1201"/>
      <c r="I157" s="280"/>
      <c r="J157" s="280"/>
      <c r="K157" s="280"/>
      <c r="L157" s="280"/>
      <c r="M157" s="280"/>
      <c r="N157" s="280"/>
      <c r="O157" s="280"/>
      <c r="P157" s="280"/>
      <c r="Q157" s="280"/>
      <c r="R157" s="280"/>
      <c r="S157" s="281"/>
      <c r="T157" s="284">
        <f t="shared" si="39"/>
        <v>0</v>
      </c>
      <c r="U157" s="277"/>
      <c r="V157" s="277"/>
      <c r="W157" s="282"/>
      <c r="X157" s="282"/>
      <c r="Y157" s="282"/>
      <c r="Z157" s="282"/>
      <c r="AA157" s="282"/>
      <c r="AB157" s="282"/>
      <c r="AC157" s="282"/>
      <c r="AD157" s="282"/>
      <c r="AE157" s="282"/>
      <c r="AF157" s="282"/>
      <c r="AG157" s="282"/>
      <c r="AH157" s="282">
        <f t="shared" si="40"/>
        <v>0</v>
      </c>
      <c r="AI157" s="786"/>
      <c r="AJ157" s="786"/>
      <c r="AK157" s="282"/>
      <c r="AL157" s="282"/>
      <c r="AM157" s="282"/>
      <c r="AN157" s="282"/>
      <c r="AO157" s="282"/>
      <c r="AP157" s="282"/>
      <c r="AQ157" s="283"/>
      <c r="AR157" s="277">
        <f t="shared" si="31"/>
        <v>0</v>
      </c>
    </row>
    <row r="158" spans="3:44" s="256" customFormat="1" x14ac:dyDescent="0.3">
      <c r="C158" s="885" t="s">
        <v>1069</v>
      </c>
      <c r="D158" s="280">
        <f>IFERROR('Sch Parent Inputs'!D180,0)</f>
        <v>0</v>
      </c>
      <c r="E158" s="280">
        <f>IFERROR('Sch Parent Inputs'!F180,0)</f>
        <v>0</v>
      </c>
      <c r="F158" s="280">
        <f t="shared" si="41"/>
        <v>0</v>
      </c>
      <c r="G158" s="280">
        <f t="shared" si="43"/>
        <v>0</v>
      </c>
      <c r="H158" s="1201"/>
      <c r="I158" s="280"/>
      <c r="J158" s="280"/>
      <c r="K158" s="280"/>
      <c r="L158" s="280"/>
      <c r="M158" s="280"/>
      <c r="N158" s="280"/>
      <c r="O158" s="280"/>
      <c r="P158" s="280"/>
      <c r="Q158" s="280"/>
      <c r="R158" s="280"/>
      <c r="S158" s="281"/>
      <c r="T158" s="284">
        <f t="shared" si="39"/>
        <v>0</v>
      </c>
      <c r="U158" s="277"/>
      <c r="V158" s="277"/>
      <c r="W158" s="282"/>
      <c r="X158" s="282"/>
      <c r="Y158" s="282"/>
      <c r="Z158" s="282"/>
      <c r="AA158" s="282"/>
      <c r="AB158" s="282"/>
      <c r="AC158" s="282"/>
      <c r="AD158" s="282"/>
      <c r="AE158" s="282"/>
      <c r="AF158" s="282"/>
      <c r="AG158" s="282"/>
      <c r="AH158" s="282">
        <f t="shared" si="40"/>
        <v>0</v>
      </c>
      <c r="AI158" s="786"/>
      <c r="AJ158" s="786"/>
      <c r="AK158" s="282"/>
      <c r="AL158" s="282"/>
      <c r="AM158" s="282"/>
      <c r="AN158" s="282"/>
      <c r="AO158" s="282"/>
      <c r="AP158" s="282"/>
      <c r="AQ158" s="283"/>
      <c r="AR158" s="277">
        <f t="shared" si="31"/>
        <v>0</v>
      </c>
    </row>
    <row r="159" spans="3:44" s="256" customFormat="1" x14ac:dyDescent="0.3">
      <c r="C159" s="885" t="s">
        <v>1070</v>
      </c>
      <c r="D159" s="280">
        <f>IFERROR('Sch Parent Inputs'!D181,0)</f>
        <v>0</v>
      </c>
      <c r="E159" s="280">
        <f>IFERROR('Sch Parent Inputs'!F181,0)</f>
        <v>0</v>
      </c>
      <c r="F159" s="280">
        <f t="shared" si="41"/>
        <v>0</v>
      </c>
      <c r="G159" s="280">
        <f t="shared" si="43"/>
        <v>0</v>
      </c>
      <c r="H159" s="1201"/>
      <c r="I159" s="280"/>
      <c r="J159" s="280"/>
      <c r="K159" s="280"/>
      <c r="L159" s="280"/>
      <c r="M159" s="280"/>
      <c r="N159" s="280"/>
      <c r="O159" s="280"/>
      <c r="P159" s="280"/>
      <c r="Q159" s="280"/>
      <c r="R159" s="280"/>
      <c r="S159" s="281"/>
      <c r="T159" s="284">
        <f t="shared" si="39"/>
        <v>0</v>
      </c>
      <c r="U159" s="277"/>
      <c r="V159" s="277"/>
      <c r="W159" s="282"/>
      <c r="X159" s="282"/>
      <c r="Y159" s="282"/>
      <c r="Z159" s="282"/>
      <c r="AA159" s="282"/>
      <c r="AB159" s="282"/>
      <c r="AC159" s="282"/>
      <c r="AD159" s="282"/>
      <c r="AE159" s="282"/>
      <c r="AF159" s="282"/>
      <c r="AG159" s="282"/>
      <c r="AH159" s="282">
        <f t="shared" si="40"/>
        <v>0</v>
      </c>
      <c r="AI159" s="786"/>
      <c r="AJ159" s="786"/>
      <c r="AK159" s="282"/>
      <c r="AL159" s="282"/>
      <c r="AM159" s="282"/>
      <c r="AN159" s="282"/>
      <c r="AO159" s="282"/>
      <c r="AP159" s="282"/>
      <c r="AQ159" s="283"/>
      <c r="AR159" s="277">
        <f t="shared" si="31"/>
        <v>0</v>
      </c>
    </row>
    <row r="160" spans="3:44" s="256" customFormat="1" x14ac:dyDescent="0.3">
      <c r="C160" s="885"/>
      <c r="D160" s="280"/>
      <c r="E160" s="280"/>
      <c r="F160" s="280"/>
      <c r="G160" s="280"/>
      <c r="H160" s="1201"/>
      <c r="I160" s="280"/>
      <c r="J160" s="280"/>
      <c r="K160" s="280"/>
      <c r="L160" s="280"/>
      <c r="M160" s="280"/>
      <c r="N160" s="280"/>
      <c r="O160" s="280"/>
      <c r="P160" s="280"/>
      <c r="Q160" s="280"/>
      <c r="R160" s="280"/>
      <c r="S160" s="281"/>
      <c r="T160" s="276"/>
      <c r="U160" s="277"/>
      <c r="V160" s="277"/>
      <c r="W160" s="282"/>
      <c r="X160" s="282"/>
      <c r="Y160" s="282"/>
      <c r="Z160" s="282"/>
      <c r="AA160" s="282"/>
      <c r="AB160" s="282"/>
      <c r="AC160" s="282"/>
      <c r="AD160" s="282"/>
      <c r="AE160" s="282"/>
      <c r="AF160" s="282"/>
      <c r="AG160" s="282"/>
      <c r="AH160" s="282"/>
      <c r="AI160" s="786"/>
      <c r="AJ160" s="786"/>
      <c r="AK160" s="282"/>
      <c r="AL160" s="282"/>
      <c r="AM160" s="282"/>
      <c r="AN160" s="282"/>
      <c r="AO160" s="282"/>
      <c r="AP160" s="282"/>
      <c r="AQ160" s="283"/>
      <c r="AR160" s="277">
        <f t="shared" si="31"/>
        <v>0</v>
      </c>
    </row>
    <row r="161" spans="3:44" s="256" customFormat="1" x14ac:dyDescent="0.3">
      <c r="C161" s="1180" t="s">
        <v>313</v>
      </c>
      <c r="D161" s="271"/>
      <c r="E161" s="271"/>
      <c r="F161" s="271"/>
      <c r="G161" s="271"/>
      <c r="H161" s="271"/>
      <c r="I161" s="271"/>
      <c r="J161" s="271"/>
      <c r="K161" s="271"/>
      <c r="L161" s="271"/>
      <c r="M161" s="271"/>
      <c r="N161" s="271"/>
      <c r="O161" s="271"/>
      <c r="P161" s="271"/>
      <c r="Q161" s="271"/>
      <c r="R161" s="271"/>
      <c r="S161" s="271"/>
      <c r="T161" s="271"/>
      <c r="U161" s="271"/>
      <c r="V161" s="271"/>
      <c r="W161" s="272"/>
      <c r="X161" s="272"/>
      <c r="Y161" s="272"/>
      <c r="Z161" s="272"/>
      <c r="AA161" s="272"/>
      <c r="AB161" s="272"/>
      <c r="AC161" s="272"/>
      <c r="AD161" s="272"/>
      <c r="AE161" s="272"/>
      <c r="AF161" s="272"/>
      <c r="AG161" s="272"/>
      <c r="AH161" s="272"/>
      <c r="AI161" s="272"/>
      <c r="AJ161" s="272"/>
      <c r="AK161" s="272"/>
      <c r="AL161" s="272"/>
      <c r="AM161" s="272"/>
      <c r="AN161" s="272"/>
      <c r="AO161" s="272"/>
      <c r="AP161" s="272"/>
      <c r="AQ161" s="273"/>
      <c r="AR161" s="277">
        <f t="shared" si="31"/>
        <v>0</v>
      </c>
    </row>
    <row r="162" spans="3:44" s="256" customFormat="1" x14ac:dyDescent="0.3">
      <c r="C162" s="1182" t="s">
        <v>213</v>
      </c>
      <c r="D162" s="274"/>
      <c r="E162" s="274"/>
      <c r="F162" s="274"/>
      <c r="G162" s="274"/>
      <c r="H162" s="1200"/>
      <c r="I162" s="274"/>
      <c r="J162" s="274"/>
      <c r="K162" s="274"/>
      <c r="L162" s="274"/>
      <c r="M162" s="274"/>
      <c r="N162" s="274"/>
      <c r="O162" s="274"/>
      <c r="P162" s="274"/>
      <c r="Q162" s="274"/>
      <c r="R162" s="274"/>
      <c r="S162" s="275"/>
      <c r="T162" s="276"/>
      <c r="U162" s="277"/>
      <c r="V162" s="277"/>
      <c r="W162" s="278"/>
      <c r="X162" s="278"/>
      <c r="Y162" s="278"/>
      <c r="Z162" s="278"/>
      <c r="AA162" s="278"/>
      <c r="AB162" s="278"/>
      <c r="AC162" s="278"/>
      <c r="AD162" s="278"/>
      <c r="AE162" s="278"/>
      <c r="AF162" s="278"/>
      <c r="AG162" s="278"/>
      <c r="AH162" s="278"/>
      <c r="AI162" s="785"/>
      <c r="AJ162" s="785"/>
      <c r="AK162" s="278"/>
      <c r="AL162" s="278"/>
      <c r="AM162" s="278"/>
      <c r="AN162" s="278"/>
      <c r="AO162" s="278"/>
      <c r="AP162" s="278"/>
      <c r="AQ162" s="279"/>
      <c r="AR162" s="277">
        <f t="shared" si="31"/>
        <v>0</v>
      </c>
    </row>
    <row r="163" spans="3:44" s="256" customFormat="1" x14ac:dyDescent="0.3">
      <c r="C163" s="885" t="s">
        <v>238</v>
      </c>
      <c r="D163" s="280">
        <f>IFERROR('Sch Parent Inputs'!D186,0)</f>
        <v>0</v>
      </c>
      <c r="E163" s="280">
        <f>IFERROR('Sch Parent Inputs'!F186,0)</f>
        <v>0</v>
      </c>
      <c r="F163" s="280">
        <f>D163-E163</f>
        <v>0</v>
      </c>
      <c r="G163" s="280"/>
      <c r="H163" s="1201"/>
      <c r="I163" s="280"/>
      <c r="J163" s="280"/>
      <c r="K163" s="280"/>
      <c r="L163" s="280"/>
      <c r="M163" s="280"/>
      <c r="N163" s="280"/>
      <c r="O163" s="280"/>
      <c r="P163" s="280"/>
      <c r="Q163" s="280"/>
      <c r="R163" s="280"/>
      <c r="S163" s="281"/>
      <c r="T163" s="276">
        <f>SUM(F163:S163)</f>
        <v>0</v>
      </c>
      <c r="U163" s="277"/>
      <c r="V163" s="277"/>
      <c r="W163" s="282"/>
      <c r="X163" s="282"/>
      <c r="Y163" s="282"/>
      <c r="Z163" s="282"/>
      <c r="AA163" s="282"/>
      <c r="AB163" s="282"/>
      <c r="AC163" s="282"/>
      <c r="AD163" s="282"/>
      <c r="AE163" s="282"/>
      <c r="AF163" s="282"/>
      <c r="AG163" s="282"/>
      <c r="AH163" s="282"/>
      <c r="AI163" s="786">
        <f>+T163</f>
        <v>0</v>
      </c>
      <c r="AJ163" s="365"/>
      <c r="AK163" s="282"/>
      <c r="AL163" s="282"/>
      <c r="AM163" s="282"/>
      <c r="AN163" s="282"/>
      <c r="AO163" s="282"/>
      <c r="AP163" s="282"/>
      <c r="AQ163" s="283"/>
      <c r="AR163" s="277">
        <f t="shared" si="31"/>
        <v>0</v>
      </c>
    </row>
    <row r="164" spans="3:44" s="256" customFormat="1" x14ac:dyDescent="0.3">
      <c r="C164" s="885" t="s">
        <v>137</v>
      </c>
      <c r="D164" s="280">
        <f>IFERROR('Sch Parent Inputs'!D187,0)</f>
        <v>0</v>
      </c>
      <c r="E164" s="280">
        <f>IFERROR('Sch Parent Inputs'!F187,0)</f>
        <v>0</v>
      </c>
      <c r="F164" s="280">
        <f t="shared" ref="F164:F165" si="45">D164-E164</f>
        <v>0</v>
      </c>
      <c r="G164" s="280">
        <f>-F164</f>
        <v>0</v>
      </c>
      <c r="H164" s="1201"/>
      <c r="I164" s="280"/>
      <c r="J164" s="280"/>
      <c r="K164" s="280"/>
      <c r="L164" s="280"/>
      <c r="M164" s="280"/>
      <c r="N164" s="280"/>
      <c r="O164" s="280"/>
      <c r="P164" s="280"/>
      <c r="Q164" s="280"/>
      <c r="R164" s="280"/>
      <c r="S164" s="281"/>
      <c r="T164" s="276">
        <f>SUM(F164:S164)</f>
        <v>0</v>
      </c>
      <c r="U164" s="277"/>
      <c r="V164" s="277"/>
      <c r="W164" s="282"/>
      <c r="X164" s="282"/>
      <c r="Y164" s="282"/>
      <c r="Z164" s="282"/>
      <c r="AA164" s="282"/>
      <c r="AB164" s="282"/>
      <c r="AC164" s="282"/>
      <c r="AD164" s="282"/>
      <c r="AE164" s="282"/>
      <c r="AF164" s="282"/>
      <c r="AG164" s="282"/>
      <c r="AH164" s="282"/>
      <c r="AI164" s="786">
        <f>+T164</f>
        <v>0</v>
      </c>
      <c r="AJ164" s="365"/>
      <c r="AK164" s="282"/>
      <c r="AL164" s="282"/>
      <c r="AM164" s="282"/>
      <c r="AN164" s="282"/>
      <c r="AO164" s="282"/>
      <c r="AP164" s="282"/>
      <c r="AQ164" s="283"/>
      <c r="AR164" s="277">
        <f t="shared" si="31"/>
        <v>0</v>
      </c>
    </row>
    <row r="165" spans="3:44" s="256" customFormat="1" x14ac:dyDescent="0.3">
      <c r="C165" s="885" t="s">
        <v>239</v>
      </c>
      <c r="D165" s="280">
        <f>IFERROR('Sch Parent Inputs'!D188,0)</f>
        <v>0</v>
      </c>
      <c r="E165" s="280">
        <f>IFERROR('Sch Parent Inputs'!F188,0)</f>
        <v>0</v>
      </c>
      <c r="F165" s="280">
        <f t="shared" si="45"/>
        <v>0</v>
      </c>
      <c r="G165" s="280"/>
      <c r="H165" s="1201"/>
      <c r="I165" s="280"/>
      <c r="J165" s="280"/>
      <c r="K165" s="280"/>
      <c r="L165" s="280"/>
      <c r="M165" s="280"/>
      <c r="N165" s="280"/>
      <c r="O165" s="280"/>
      <c r="P165" s="280"/>
      <c r="Q165" s="280"/>
      <c r="R165" s="280"/>
      <c r="S165" s="281"/>
      <c r="T165" s="276">
        <f>SUM(F165:S165)</f>
        <v>0</v>
      </c>
      <c r="U165" s="277"/>
      <c r="V165" s="277"/>
      <c r="W165" s="282"/>
      <c r="X165" s="282"/>
      <c r="Y165" s="282"/>
      <c r="Z165" s="282"/>
      <c r="AA165" s="282"/>
      <c r="AB165" s="282"/>
      <c r="AC165" s="282"/>
      <c r="AD165" s="282"/>
      <c r="AE165" s="282"/>
      <c r="AF165" s="282"/>
      <c r="AG165" s="282"/>
      <c r="AH165" s="282"/>
      <c r="AI165" s="786">
        <f>+T165</f>
        <v>0</v>
      </c>
      <c r="AJ165" s="365"/>
      <c r="AK165" s="282"/>
      <c r="AL165" s="282"/>
      <c r="AM165" s="282"/>
      <c r="AN165" s="282"/>
      <c r="AO165" s="282"/>
      <c r="AP165" s="282"/>
      <c r="AQ165" s="283"/>
      <c r="AR165" s="277">
        <f t="shared" si="31"/>
        <v>0</v>
      </c>
    </row>
    <row r="166" spans="3:44" s="256" customFormat="1" x14ac:dyDescent="0.3">
      <c r="C166" s="1180" t="s">
        <v>240</v>
      </c>
      <c r="D166" s="271"/>
      <c r="E166" s="271"/>
      <c r="F166" s="271"/>
      <c r="G166" s="271"/>
      <c r="H166" s="271"/>
      <c r="I166" s="271"/>
      <c r="J166" s="271"/>
      <c r="K166" s="271"/>
      <c r="L166" s="271"/>
      <c r="M166" s="271"/>
      <c r="N166" s="271"/>
      <c r="O166" s="271"/>
      <c r="P166" s="271"/>
      <c r="Q166" s="271"/>
      <c r="R166" s="271"/>
      <c r="S166" s="271"/>
      <c r="T166" s="271"/>
      <c r="U166" s="271"/>
      <c r="V166" s="271"/>
      <c r="W166" s="272"/>
      <c r="X166" s="272"/>
      <c r="Y166" s="272"/>
      <c r="Z166" s="272"/>
      <c r="AA166" s="272"/>
      <c r="AB166" s="272"/>
      <c r="AC166" s="272"/>
      <c r="AD166" s="272"/>
      <c r="AE166" s="272"/>
      <c r="AF166" s="272"/>
      <c r="AG166" s="272"/>
      <c r="AH166" s="272"/>
      <c r="AI166" s="272"/>
      <c r="AJ166" s="272"/>
      <c r="AK166" s="272"/>
      <c r="AL166" s="272"/>
      <c r="AM166" s="272"/>
      <c r="AN166" s="272"/>
      <c r="AO166" s="272"/>
      <c r="AP166" s="272"/>
      <c r="AQ166" s="273"/>
      <c r="AR166" s="277">
        <f t="shared" si="31"/>
        <v>0</v>
      </c>
    </row>
    <row r="167" spans="3:44" s="256" customFormat="1" x14ac:dyDescent="0.3">
      <c r="C167" s="1182" t="s">
        <v>241</v>
      </c>
      <c r="D167" s="274"/>
      <c r="E167" s="274"/>
      <c r="F167" s="274"/>
      <c r="G167" s="274"/>
      <c r="H167" s="1200"/>
      <c r="I167" s="274"/>
      <c r="J167" s="274"/>
      <c r="K167" s="274"/>
      <c r="L167" s="274"/>
      <c r="M167" s="274"/>
      <c r="N167" s="274"/>
      <c r="O167" s="274"/>
      <c r="P167" s="274"/>
      <c r="Q167" s="274"/>
      <c r="R167" s="274"/>
      <c r="S167" s="275"/>
      <c r="T167" s="276"/>
      <c r="U167" s="277"/>
      <c r="V167" s="277"/>
      <c r="W167" s="278"/>
      <c r="X167" s="278"/>
      <c r="Y167" s="278"/>
      <c r="Z167" s="278"/>
      <c r="AA167" s="278"/>
      <c r="AB167" s="278"/>
      <c r="AC167" s="278"/>
      <c r="AD167" s="278"/>
      <c r="AE167" s="278"/>
      <c r="AF167" s="278"/>
      <c r="AG167" s="278"/>
      <c r="AH167" s="278"/>
      <c r="AI167" s="785"/>
      <c r="AJ167" s="785"/>
      <c r="AK167" s="278"/>
      <c r="AL167" s="278"/>
      <c r="AM167" s="278"/>
      <c r="AN167" s="278"/>
      <c r="AO167" s="278"/>
      <c r="AP167" s="278"/>
      <c r="AQ167" s="279"/>
      <c r="AR167" s="277">
        <f t="shared" si="31"/>
        <v>0</v>
      </c>
    </row>
    <row r="168" spans="3:44" s="256" customFormat="1" x14ac:dyDescent="0.3">
      <c r="C168" s="885" t="s">
        <v>1071</v>
      </c>
      <c r="D168" s="280">
        <f>IFERROR('Sch Parent Inputs'!D193,0)</f>
        <v>0</v>
      </c>
      <c r="E168" s="280">
        <f>IFERROR('Sch Parent Inputs'!F193,0)</f>
        <v>0</v>
      </c>
      <c r="F168" s="280">
        <f t="shared" ref="F168:F172" si="46">D168-E168</f>
        <v>0</v>
      </c>
      <c r="G168" s="280"/>
      <c r="H168" s="1201"/>
      <c r="I168" s="280"/>
      <c r="J168" s="280"/>
      <c r="K168" s="280"/>
      <c r="L168" s="280"/>
      <c r="M168" s="280"/>
      <c r="N168" s="280"/>
      <c r="O168" s="280"/>
      <c r="P168" s="280"/>
      <c r="Q168" s="280"/>
      <c r="R168" s="280"/>
      <c r="S168" s="281"/>
      <c r="T168" s="284">
        <f t="shared" ref="T168:T172" si="47">SUM(F168:S168)</f>
        <v>0</v>
      </c>
      <c r="U168" s="277"/>
      <c r="V168" s="277"/>
      <c r="W168" s="282"/>
      <c r="X168" s="282"/>
      <c r="Y168" s="282"/>
      <c r="Z168" s="282"/>
      <c r="AA168" s="282"/>
      <c r="AB168" s="282"/>
      <c r="AC168" s="282">
        <f>T168</f>
        <v>0</v>
      </c>
      <c r="AD168" s="282"/>
      <c r="AE168" s="282"/>
      <c r="AF168" s="282"/>
      <c r="AG168" s="282"/>
      <c r="AH168" s="282"/>
      <c r="AI168" s="786"/>
      <c r="AJ168" s="786"/>
      <c r="AK168" s="282"/>
      <c r="AL168" s="282"/>
      <c r="AM168" s="282"/>
      <c r="AN168" s="282"/>
      <c r="AO168" s="282"/>
      <c r="AP168" s="282"/>
      <c r="AQ168" s="283"/>
      <c r="AR168" s="277">
        <f t="shared" si="31"/>
        <v>0</v>
      </c>
    </row>
    <row r="169" spans="3:44" s="256" customFormat="1" x14ac:dyDescent="0.3">
      <c r="C169" s="885" t="s">
        <v>243</v>
      </c>
      <c r="D169" s="280">
        <f>IFERROR('Sch Parent Inputs'!D194,0)</f>
        <v>0</v>
      </c>
      <c r="E169" s="280">
        <f>IFERROR('Sch Parent Inputs'!F194,0)</f>
        <v>0</v>
      </c>
      <c r="F169" s="280">
        <f t="shared" si="46"/>
        <v>0</v>
      </c>
      <c r="G169" s="280"/>
      <c r="H169" s="1201"/>
      <c r="I169" s="280"/>
      <c r="J169" s="280"/>
      <c r="K169" s="280"/>
      <c r="L169" s="280"/>
      <c r="M169" s="280"/>
      <c r="N169" s="280"/>
      <c r="O169" s="280"/>
      <c r="P169" s="280"/>
      <c r="Q169" s="280"/>
      <c r="R169" s="280"/>
      <c r="S169" s="281"/>
      <c r="T169" s="284">
        <f t="shared" si="47"/>
        <v>0</v>
      </c>
      <c r="U169" s="277"/>
      <c r="V169" s="277"/>
      <c r="W169" s="282"/>
      <c r="X169" s="282"/>
      <c r="Y169" s="282"/>
      <c r="Z169" s="282"/>
      <c r="AA169" s="282"/>
      <c r="AB169" s="282"/>
      <c r="AC169" s="282">
        <f>T169</f>
        <v>0</v>
      </c>
      <c r="AD169" s="282"/>
      <c r="AE169" s="282"/>
      <c r="AF169" s="282"/>
      <c r="AG169" s="282"/>
      <c r="AH169" s="282"/>
      <c r="AI169" s="786"/>
      <c r="AJ169" s="786"/>
      <c r="AK169" s="282"/>
      <c r="AL169" s="282"/>
      <c r="AM169" s="282"/>
      <c r="AN169" s="282"/>
      <c r="AO169" s="282"/>
      <c r="AP169" s="282"/>
      <c r="AQ169" s="283"/>
      <c r="AR169" s="277">
        <f t="shared" si="31"/>
        <v>0</v>
      </c>
    </row>
    <row r="170" spans="3:44" s="256" customFormat="1" x14ac:dyDescent="0.3">
      <c r="C170" s="885" t="s">
        <v>1072</v>
      </c>
      <c r="D170" s="280">
        <f>IFERROR('Sch Parent Inputs'!D195,0)</f>
        <v>0</v>
      </c>
      <c r="E170" s="280">
        <f>IFERROR('Sch Parent Inputs'!F195,0)</f>
        <v>0</v>
      </c>
      <c r="F170" s="280">
        <f t="shared" si="46"/>
        <v>0</v>
      </c>
      <c r="G170" s="280"/>
      <c r="H170" s="1201"/>
      <c r="I170" s="280"/>
      <c r="J170" s="280"/>
      <c r="K170" s="280"/>
      <c r="L170" s="280">
        <f>-F170</f>
        <v>0</v>
      </c>
      <c r="M170" s="280"/>
      <c r="N170" s="280"/>
      <c r="O170" s="280"/>
      <c r="P170" s="280"/>
      <c r="Q170" s="280"/>
      <c r="R170" s="280"/>
      <c r="S170" s="281"/>
      <c r="T170" s="284">
        <f t="shared" si="47"/>
        <v>0</v>
      </c>
      <c r="U170" s="277"/>
      <c r="V170" s="277"/>
      <c r="W170" s="282"/>
      <c r="X170" s="282"/>
      <c r="Y170" s="282"/>
      <c r="Z170" s="282"/>
      <c r="AA170" s="282"/>
      <c r="AB170" s="282"/>
      <c r="AC170" s="282"/>
      <c r="AD170" s="282"/>
      <c r="AE170" s="282"/>
      <c r="AF170" s="282"/>
      <c r="AG170" s="282"/>
      <c r="AH170" s="282"/>
      <c r="AI170" s="786"/>
      <c r="AJ170" s="786"/>
      <c r="AK170" s="282"/>
      <c r="AL170" s="282"/>
      <c r="AM170" s="282"/>
      <c r="AN170" s="282"/>
      <c r="AO170" s="282"/>
      <c r="AP170" s="282"/>
      <c r="AQ170" s="283"/>
      <c r="AR170" s="277">
        <f t="shared" si="31"/>
        <v>0</v>
      </c>
    </row>
    <row r="171" spans="3:44" s="256" customFormat="1" x14ac:dyDescent="0.3">
      <c r="C171" s="885" t="s">
        <v>1073</v>
      </c>
      <c r="D171" s="280">
        <f>IFERROR('Sch Parent Inputs'!D196,0)</f>
        <v>0</v>
      </c>
      <c r="E171" s="280">
        <f>IFERROR('Sch Parent Inputs'!F196,0)</f>
        <v>0</v>
      </c>
      <c r="F171" s="280">
        <f t="shared" si="46"/>
        <v>0</v>
      </c>
      <c r="G171" s="280">
        <f>-G115</f>
        <v>0</v>
      </c>
      <c r="H171" s="1201"/>
      <c r="I171" s="280"/>
      <c r="J171" s="280"/>
      <c r="K171" s="280"/>
      <c r="L171" s="280"/>
      <c r="M171" s="280">
        <f>-(F171+G171)</f>
        <v>0</v>
      </c>
      <c r="N171" s="280"/>
      <c r="O171" s="280"/>
      <c r="P171" s="280"/>
      <c r="Q171" s="280"/>
      <c r="R171" s="280"/>
      <c r="S171" s="281"/>
      <c r="T171" s="284">
        <f t="shared" si="47"/>
        <v>0</v>
      </c>
      <c r="U171" s="277"/>
      <c r="V171" s="277"/>
      <c r="W171" s="282"/>
      <c r="X171" s="282"/>
      <c r="Y171" s="282"/>
      <c r="Z171" s="282"/>
      <c r="AA171" s="282"/>
      <c r="AB171" s="282"/>
      <c r="AC171" s="282"/>
      <c r="AD171" s="282"/>
      <c r="AE171" s="282"/>
      <c r="AF171" s="282"/>
      <c r="AG171" s="282"/>
      <c r="AH171" s="282"/>
      <c r="AI171" s="786"/>
      <c r="AJ171" s="786"/>
      <c r="AK171" s="282"/>
      <c r="AL171" s="282"/>
      <c r="AM171" s="282"/>
      <c r="AN171" s="282"/>
      <c r="AO171" s="282"/>
      <c r="AP171" s="282"/>
      <c r="AQ171" s="283"/>
      <c r="AR171" s="277">
        <f t="shared" si="31"/>
        <v>0</v>
      </c>
    </row>
    <row r="172" spans="3:44" s="256" customFormat="1" x14ac:dyDescent="0.3">
      <c r="C172" s="885" t="s">
        <v>1074</v>
      </c>
      <c r="D172" s="280">
        <f>IFERROR('Sch Parent Inputs'!D197,0)</f>
        <v>0</v>
      </c>
      <c r="E172" s="280">
        <f>IFERROR('Sch Parent Inputs'!F197,0)</f>
        <v>0</v>
      </c>
      <c r="F172" s="280">
        <f t="shared" si="46"/>
        <v>0</v>
      </c>
      <c r="G172" s="280"/>
      <c r="H172" s="1201"/>
      <c r="I172" s="280"/>
      <c r="J172" s="280"/>
      <c r="K172" s="280"/>
      <c r="L172" s="280"/>
      <c r="M172" s="280">
        <f>-F172</f>
        <v>0</v>
      </c>
      <c r="N172" s="280"/>
      <c r="O172" s="280"/>
      <c r="P172" s="280"/>
      <c r="Q172" s="280"/>
      <c r="R172" s="280"/>
      <c r="S172" s="281"/>
      <c r="T172" s="284">
        <f t="shared" si="47"/>
        <v>0</v>
      </c>
      <c r="U172" s="277"/>
      <c r="V172" s="277"/>
      <c r="W172" s="282"/>
      <c r="X172" s="282"/>
      <c r="Y172" s="282"/>
      <c r="Z172" s="282"/>
      <c r="AA172" s="282"/>
      <c r="AB172" s="282"/>
      <c r="AC172" s="282"/>
      <c r="AD172" s="282"/>
      <c r="AE172" s="282"/>
      <c r="AF172" s="282"/>
      <c r="AG172" s="282"/>
      <c r="AH172" s="282"/>
      <c r="AI172" s="786"/>
      <c r="AJ172" s="786"/>
      <c r="AK172" s="282"/>
      <c r="AL172" s="282"/>
      <c r="AM172" s="282"/>
      <c r="AN172" s="282"/>
      <c r="AO172" s="282"/>
      <c r="AP172" s="282"/>
      <c r="AQ172" s="283"/>
      <c r="AR172" s="277">
        <f t="shared" si="31"/>
        <v>0</v>
      </c>
    </row>
    <row r="173" spans="3:44" s="256" customFormat="1" x14ac:dyDescent="0.3">
      <c r="C173" s="885"/>
      <c r="D173" s="280"/>
      <c r="E173" s="280"/>
      <c r="F173" s="280"/>
      <c r="G173" s="280"/>
      <c r="H173" s="1201"/>
      <c r="I173" s="280"/>
      <c r="J173" s="280"/>
      <c r="K173" s="280"/>
      <c r="L173" s="280"/>
      <c r="M173" s="280"/>
      <c r="N173" s="280"/>
      <c r="O173" s="280"/>
      <c r="P173" s="280"/>
      <c r="Q173" s="280"/>
      <c r="R173" s="280"/>
      <c r="S173" s="281"/>
      <c r="T173" s="276"/>
      <c r="U173" s="277"/>
      <c r="V173" s="277"/>
      <c r="W173" s="282"/>
      <c r="X173" s="282"/>
      <c r="Y173" s="282"/>
      <c r="Z173" s="282"/>
      <c r="AA173" s="282"/>
      <c r="AB173" s="282"/>
      <c r="AC173" s="282"/>
      <c r="AD173" s="282"/>
      <c r="AE173" s="282"/>
      <c r="AF173" s="282"/>
      <c r="AG173" s="282"/>
      <c r="AH173" s="282"/>
      <c r="AI173" s="786"/>
      <c r="AJ173" s="786"/>
      <c r="AK173" s="282"/>
      <c r="AL173" s="282"/>
      <c r="AM173" s="282"/>
      <c r="AN173" s="282"/>
      <c r="AO173" s="282"/>
      <c r="AP173" s="282"/>
      <c r="AQ173" s="283"/>
      <c r="AR173" s="277">
        <f t="shared" si="31"/>
        <v>0</v>
      </c>
    </row>
    <row r="174" spans="3:44" s="256" customFormat="1" x14ac:dyDescent="0.3">
      <c r="C174" s="1180" t="s">
        <v>247</v>
      </c>
      <c r="D174" s="271"/>
      <c r="E174" s="271"/>
      <c r="F174" s="271"/>
      <c r="G174" s="271"/>
      <c r="H174" s="271"/>
      <c r="I174" s="271"/>
      <c r="J174" s="271"/>
      <c r="K174" s="271"/>
      <c r="L174" s="271"/>
      <c r="M174" s="271"/>
      <c r="N174" s="271"/>
      <c r="O174" s="271"/>
      <c r="P174" s="271"/>
      <c r="Q174" s="271"/>
      <c r="R174" s="271"/>
      <c r="S174" s="271"/>
      <c r="T174" s="271"/>
      <c r="U174" s="271"/>
      <c r="V174" s="271"/>
      <c r="W174" s="272"/>
      <c r="X174" s="272"/>
      <c r="Y174" s="272"/>
      <c r="Z174" s="272"/>
      <c r="AA174" s="272"/>
      <c r="AB174" s="272"/>
      <c r="AC174" s="272"/>
      <c r="AD174" s="272"/>
      <c r="AE174" s="272"/>
      <c r="AF174" s="272"/>
      <c r="AG174" s="272"/>
      <c r="AH174" s="272"/>
      <c r="AI174" s="272"/>
      <c r="AJ174" s="272"/>
      <c r="AK174" s="272"/>
      <c r="AL174" s="272"/>
      <c r="AM174" s="272"/>
      <c r="AN174" s="272"/>
      <c r="AO174" s="272"/>
      <c r="AP174" s="272"/>
      <c r="AQ174" s="273"/>
      <c r="AR174" s="277">
        <f t="shared" si="31"/>
        <v>0</v>
      </c>
    </row>
    <row r="175" spans="3:44" s="256" customFormat="1" x14ac:dyDescent="0.3">
      <c r="C175" s="1182" t="s">
        <v>241</v>
      </c>
      <c r="D175" s="274"/>
      <c r="E175" s="274"/>
      <c r="F175" s="274"/>
      <c r="G175" s="274"/>
      <c r="H175" s="1200"/>
      <c r="I175" s="274"/>
      <c r="J175" s="274"/>
      <c r="K175" s="274"/>
      <c r="L175" s="274"/>
      <c r="M175" s="274"/>
      <c r="N175" s="274"/>
      <c r="O175" s="274"/>
      <c r="P175" s="274"/>
      <c r="Q175" s="274"/>
      <c r="R175" s="274"/>
      <c r="S175" s="275"/>
      <c r="T175" s="276"/>
      <c r="U175" s="277"/>
      <c r="V175" s="277"/>
      <c r="W175" s="278"/>
      <c r="X175" s="278"/>
      <c r="Y175" s="278"/>
      <c r="Z175" s="278"/>
      <c r="AA175" s="278"/>
      <c r="AB175" s="278"/>
      <c r="AC175" s="278"/>
      <c r="AD175" s="278"/>
      <c r="AE175" s="278"/>
      <c r="AF175" s="278"/>
      <c r="AG175" s="278"/>
      <c r="AH175" s="278"/>
      <c r="AI175" s="785"/>
      <c r="AJ175" s="785"/>
      <c r="AK175" s="278"/>
      <c r="AL175" s="278"/>
      <c r="AM175" s="278"/>
      <c r="AN175" s="278"/>
      <c r="AO175" s="278"/>
      <c r="AP175" s="278"/>
      <c r="AQ175" s="279"/>
      <c r="AR175" s="277">
        <f t="shared" si="31"/>
        <v>0</v>
      </c>
    </row>
    <row r="176" spans="3:44" s="256" customFormat="1" x14ac:dyDescent="0.3">
      <c r="C176" s="885" t="s">
        <v>248</v>
      </c>
      <c r="D176" s="280">
        <f>IFERROR('Sch Parent Inputs'!D202,0)</f>
        <v>0</v>
      </c>
      <c r="E176" s="280">
        <f>IFERROR('Sch Parent Inputs'!F202,0)</f>
        <v>0</v>
      </c>
      <c r="F176" s="280">
        <f>D176-E176</f>
        <v>0</v>
      </c>
      <c r="G176" s="280"/>
      <c r="H176" s="1201"/>
      <c r="I176" s="280"/>
      <c r="J176" s="280"/>
      <c r="K176" s="280"/>
      <c r="L176" s="280"/>
      <c r="M176" s="280"/>
      <c r="N176" s="280"/>
      <c r="O176" s="280"/>
      <c r="P176" s="280"/>
      <c r="Q176" s="280"/>
      <c r="R176" s="280"/>
      <c r="S176" s="281"/>
      <c r="T176" s="276">
        <f>SUM(F176:S176)</f>
        <v>0</v>
      </c>
      <c r="U176" s="277"/>
      <c r="V176" s="277"/>
      <c r="W176" s="282"/>
      <c r="X176" s="282"/>
      <c r="Y176" s="282"/>
      <c r="Z176" s="282"/>
      <c r="AA176" s="282"/>
      <c r="AB176" s="282"/>
      <c r="AC176" s="282"/>
      <c r="AD176" s="282"/>
      <c r="AE176" s="282"/>
      <c r="AF176" s="282"/>
      <c r="AG176" s="282"/>
      <c r="AH176" s="282"/>
      <c r="AI176" s="786"/>
      <c r="AJ176" s="786"/>
      <c r="AK176" s="282"/>
      <c r="AL176" s="282"/>
      <c r="AM176" s="282"/>
      <c r="AN176" s="282">
        <f>+T176</f>
        <v>0</v>
      </c>
      <c r="AO176" s="282"/>
      <c r="AP176" s="282"/>
      <c r="AQ176" s="283"/>
      <c r="AR176" s="277">
        <f t="shared" si="31"/>
        <v>0</v>
      </c>
    </row>
    <row r="177" spans="3:44" s="256" customFormat="1" x14ac:dyDescent="0.3">
      <c r="C177" s="885" t="s">
        <v>249</v>
      </c>
      <c r="D177" s="280">
        <f>IFERROR('Sch Parent Inputs'!D203,0)</f>
        <v>0</v>
      </c>
      <c r="E177" s="280">
        <f>IFERROR('Sch Parent Inputs'!F203,0)</f>
        <v>0</v>
      </c>
      <c r="F177" s="280">
        <f>D177-E177</f>
        <v>0</v>
      </c>
      <c r="G177" s="280"/>
      <c r="H177" s="1201"/>
      <c r="I177" s="280"/>
      <c r="J177" s="280"/>
      <c r="K177" s="280"/>
      <c r="L177" s="280"/>
      <c r="M177" s="280"/>
      <c r="N177" s="280"/>
      <c r="O177" s="280"/>
      <c r="P177" s="280"/>
      <c r="Q177" s="280"/>
      <c r="R177" s="280"/>
      <c r="S177" s="281"/>
      <c r="T177" s="276">
        <f>SUM(F177:S177)</f>
        <v>0</v>
      </c>
      <c r="U177" s="277"/>
      <c r="V177" s="277"/>
      <c r="W177" s="282"/>
      <c r="X177" s="282"/>
      <c r="Y177" s="282"/>
      <c r="Z177" s="282"/>
      <c r="AA177" s="282"/>
      <c r="AB177" s="282"/>
      <c r="AC177" s="282"/>
      <c r="AD177" s="282"/>
      <c r="AE177" s="282"/>
      <c r="AF177" s="282"/>
      <c r="AG177" s="282"/>
      <c r="AH177" s="282"/>
      <c r="AI177" s="786"/>
      <c r="AJ177" s="786"/>
      <c r="AK177" s="282"/>
      <c r="AL177" s="282"/>
      <c r="AM177" s="282"/>
      <c r="AN177" s="282">
        <f>+T177</f>
        <v>0</v>
      </c>
      <c r="AO177" s="282"/>
      <c r="AP177" s="282"/>
      <c r="AQ177" s="283"/>
      <c r="AR177" s="277">
        <f t="shared" si="31"/>
        <v>0</v>
      </c>
    </row>
    <row r="178" spans="3:44" s="256" customFormat="1" x14ac:dyDescent="0.3">
      <c r="C178" s="885" t="s">
        <v>250</v>
      </c>
      <c r="D178" s="280">
        <f>IFERROR('Sch Parent Inputs'!D204,0)</f>
        <v>0</v>
      </c>
      <c r="E178" s="280">
        <f>IFERROR('Sch Parent Inputs'!F204,0)</f>
        <v>0</v>
      </c>
      <c r="F178" s="280">
        <f>D178-E178</f>
        <v>0</v>
      </c>
      <c r="G178" s="280"/>
      <c r="H178" s="1201"/>
      <c r="I178" s="280"/>
      <c r="J178" s="280"/>
      <c r="K178" s="280"/>
      <c r="L178" s="280"/>
      <c r="M178" s="280"/>
      <c r="N178" s="280"/>
      <c r="O178" s="280"/>
      <c r="P178" s="280"/>
      <c r="Q178" s="280"/>
      <c r="R178" s="280"/>
      <c r="S178" s="281"/>
      <c r="T178" s="276">
        <f>SUM(F178:S178)</f>
        <v>0</v>
      </c>
      <c r="U178" s="277"/>
      <c r="V178" s="277"/>
      <c r="W178" s="282"/>
      <c r="X178" s="282"/>
      <c r="Y178" s="282"/>
      <c r="Z178" s="282"/>
      <c r="AA178" s="282"/>
      <c r="AB178" s="282"/>
      <c r="AC178" s="282"/>
      <c r="AD178" s="282"/>
      <c r="AE178" s="282"/>
      <c r="AF178" s="282"/>
      <c r="AG178" s="282"/>
      <c r="AH178" s="282"/>
      <c r="AI178" s="786"/>
      <c r="AJ178" s="786"/>
      <c r="AK178" s="282"/>
      <c r="AL178" s="282"/>
      <c r="AM178" s="282"/>
      <c r="AN178" s="282"/>
      <c r="AO178" s="282">
        <f>+T178</f>
        <v>0</v>
      </c>
      <c r="AP178" s="282"/>
      <c r="AQ178" s="283"/>
      <c r="AR178" s="277">
        <f t="shared" si="31"/>
        <v>0</v>
      </c>
    </row>
    <row r="179" spans="3:44" s="256" customFormat="1" x14ac:dyDescent="0.3">
      <c r="C179" s="885" t="s">
        <v>251</v>
      </c>
      <c r="D179" s="280">
        <f>IFERROR('Sch Parent Inputs'!D205,0)</f>
        <v>0</v>
      </c>
      <c r="E179" s="280">
        <f>IFERROR('Sch Parent Inputs'!F205,0)</f>
        <v>0</v>
      </c>
      <c r="F179" s="280">
        <f>D179-E179</f>
        <v>0</v>
      </c>
      <c r="G179" s="280"/>
      <c r="H179" s="1201"/>
      <c r="I179" s="280"/>
      <c r="J179" s="280"/>
      <c r="K179" s="280"/>
      <c r="L179" s="280"/>
      <c r="M179" s="280"/>
      <c r="N179" s="280"/>
      <c r="O179" s="280"/>
      <c r="P179" s="280"/>
      <c r="Q179" s="280"/>
      <c r="R179" s="280"/>
      <c r="S179" s="281"/>
      <c r="T179" s="276">
        <f>SUM(F179:S179)</f>
        <v>0</v>
      </c>
      <c r="U179" s="277"/>
      <c r="V179" s="277"/>
      <c r="W179" s="282"/>
      <c r="X179" s="282"/>
      <c r="Y179" s="282"/>
      <c r="Z179" s="282"/>
      <c r="AA179" s="282"/>
      <c r="AB179" s="282"/>
      <c r="AC179" s="282"/>
      <c r="AD179" s="282"/>
      <c r="AE179" s="282"/>
      <c r="AF179" s="282"/>
      <c r="AG179" s="282"/>
      <c r="AH179" s="282"/>
      <c r="AI179" s="786"/>
      <c r="AJ179" s="786"/>
      <c r="AK179" s="282"/>
      <c r="AL179" s="282"/>
      <c r="AM179" s="282"/>
      <c r="AN179" s="282"/>
      <c r="AO179" s="282">
        <f>+T179</f>
        <v>0</v>
      </c>
      <c r="AP179" s="282"/>
      <c r="AQ179" s="283"/>
      <c r="AR179" s="277">
        <f t="shared" si="31"/>
        <v>0</v>
      </c>
    </row>
    <row r="180" spans="3:44" s="256" customFormat="1" x14ac:dyDescent="0.3">
      <c r="C180" s="885"/>
      <c r="D180" s="280"/>
      <c r="E180" s="280"/>
      <c r="F180" s="280"/>
      <c r="G180" s="280"/>
      <c r="H180" s="1201"/>
      <c r="I180" s="280"/>
      <c r="J180" s="280"/>
      <c r="K180" s="280"/>
      <c r="L180" s="280"/>
      <c r="M180" s="280"/>
      <c r="N180" s="280"/>
      <c r="O180" s="280"/>
      <c r="P180" s="280"/>
      <c r="Q180" s="280"/>
      <c r="R180" s="280"/>
      <c r="S180" s="281"/>
      <c r="T180" s="276"/>
      <c r="U180" s="277"/>
      <c r="V180" s="277"/>
      <c r="W180" s="282"/>
      <c r="X180" s="282"/>
      <c r="Y180" s="282"/>
      <c r="Z180" s="282"/>
      <c r="AA180" s="282"/>
      <c r="AB180" s="282"/>
      <c r="AC180" s="282"/>
      <c r="AD180" s="282"/>
      <c r="AE180" s="282"/>
      <c r="AF180" s="282"/>
      <c r="AG180" s="282"/>
      <c r="AH180" s="282"/>
      <c r="AI180" s="786"/>
      <c r="AJ180" s="786"/>
      <c r="AK180" s="282"/>
      <c r="AL180" s="282"/>
      <c r="AM180" s="282"/>
      <c r="AN180" s="282"/>
      <c r="AO180" s="282"/>
      <c r="AP180" s="282"/>
      <c r="AQ180" s="283"/>
      <c r="AR180" s="277">
        <f t="shared" si="31"/>
        <v>0</v>
      </c>
    </row>
    <row r="181" spans="3:44" s="256" customFormat="1" x14ac:dyDescent="0.3">
      <c r="C181" s="1180" t="s">
        <v>252</v>
      </c>
      <c r="D181" s="271"/>
      <c r="E181" s="271"/>
      <c r="F181" s="271"/>
      <c r="G181" s="271"/>
      <c r="H181" s="271"/>
      <c r="I181" s="271"/>
      <c r="J181" s="271"/>
      <c r="K181" s="271"/>
      <c r="L181" s="271"/>
      <c r="M181" s="271"/>
      <c r="N181" s="271"/>
      <c r="O181" s="271"/>
      <c r="P181" s="271"/>
      <c r="Q181" s="271"/>
      <c r="R181" s="271"/>
      <c r="S181" s="271"/>
      <c r="T181" s="271"/>
      <c r="U181" s="271"/>
      <c r="V181" s="271"/>
      <c r="W181" s="272"/>
      <c r="X181" s="272"/>
      <c r="Y181" s="272"/>
      <c r="Z181" s="272"/>
      <c r="AA181" s="272"/>
      <c r="AB181" s="272"/>
      <c r="AC181" s="272"/>
      <c r="AD181" s="272"/>
      <c r="AE181" s="272"/>
      <c r="AF181" s="272"/>
      <c r="AG181" s="272"/>
      <c r="AH181" s="272"/>
      <c r="AI181" s="272"/>
      <c r="AJ181" s="272"/>
      <c r="AK181" s="272"/>
      <c r="AL181" s="272"/>
      <c r="AM181" s="272"/>
      <c r="AN181" s="272"/>
      <c r="AO181" s="272"/>
      <c r="AP181" s="272"/>
      <c r="AQ181" s="273"/>
      <c r="AR181" s="277">
        <f t="shared" si="31"/>
        <v>0</v>
      </c>
    </row>
    <row r="182" spans="3:44" s="256" customFormat="1" x14ac:dyDescent="0.3">
      <c r="C182" s="1182" t="s">
        <v>241</v>
      </c>
      <c r="D182" s="274"/>
      <c r="E182" s="274"/>
      <c r="F182" s="274"/>
      <c r="G182" s="274"/>
      <c r="H182" s="1200"/>
      <c r="I182" s="274"/>
      <c r="J182" s="274"/>
      <c r="K182" s="274"/>
      <c r="L182" s="274"/>
      <c r="M182" s="274"/>
      <c r="N182" s="274"/>
      <c r="O182" s="274"/>
      <c r="P182" s="274"/>
      <c r="Q182" s="274"/>
      <c r="R182" s="274"/>
      <c r="S182" s="275"/>
      <c r="T182" s="276"/>
      <c r="U182" s="277"/>
      <c r="V182" s="277"/>
      <c r="W182" s="278"/>
      <c r="X182" s="278"/>
      <c r="Y182" s="278"/>
      <c r="Z182" s="278"/>
      <c r="AA182" s="278"/>
      <c r="AB182" s="278"/>
      <c r="AC182" s="278"/>
      <c r="AD182" s="278"/>
      <c r="AE182" s="278"/>
      <c r="AF182" s="278"/>
      <c r="AG182" s="278"/>
      <c r="AH182" s="278"/>
      <c r="AI182" s="785"/>
      <c r="AJ182" s="785"/>
      <c r="AK182" s="278"/>
      <c r="AL182" s="278"/>
      <c r="AM182" s="278"/>
      <c r="AN182" s="278"/>
      <c r="AO182" s="278"/>
      <c r="AP182" s="278"/>
      <c r="AQ182" s="279"/>
      <c r="AR182" s="277">
        <f t="shared" si="31"/>
        <v>0</v>
      </c>
    </row>
    <row r="183" spans="3:44" s="256" customFormat="1" x14ac:dyDescent="0.3">
      <c r="C183" s="885" t="s">
        <v>325</v>
      </c>
      <c r="D183" s="280">
        <f>IFERROR('Sch Parent Inputs'!D209,0)</f>
        <v>0</v>
      </c>
      <c r="E183" s="280">
        <f>IFERROR('Sch Parent Inputs'!F209,0)</f>
        <v>0</v>
      </c>
      <c r="F183" s="280">
        <f>D183-E183</f>
        <v>0</v>
      </c>
      <c r="G183" s="280"/>
      <c r="H183" s="1201"/>
      <c r="I183" s="280"/>
      <c r="J183" s="280">
        <f>-F183</f>
        <v>0</v>
      </c>
      <c r="K183" s="280"/>
      <c r="L183" s="280"/>
      <c r="M183" s="280"/>
      <c r="N183" s="280"/>
      <c r="O183" s="280"/>
      <c r="P183" s="280"/>
      <c r="Q183" s="280"/>
      <c r="R183" s="280"/>
      <c r="S183" s="281"/>
      <c r="T183" s="284">
        <f>SUM(F183:S183)</f>
        <v>0</v>
      </c>
      <c r="U183" s="277"/>
      <c r="V183" s="277"/>
      <c r="W183" s="282"/>
      <c r="X183" s="282"/>
      <c r="Y183" s="282"/>
      <c r="Z183" s="282"/>
      <c r="AA183" s="282"/>
      <c r="AB183" s="282"/>
      <c r="AC183" s="282"/>
      <c r="AD183" s="282"/>
      <c r="AE183" s="282"/>
      <c r="AF183" s="282"/>
      <c r="AG183" s="282"/>
      <c r="AH183" s="282"/>
      <c r="AI183" s="786"/>
      <c r="AJ183" s="786"/>
      <c r="AK183" s="282"/>
      <c r="AL183" s="282"/>
      <c r="AM183" s="282"/>
      <c r="AN183" s="282"/>
      <c r="AO183" s="282"/>
      <c r="AP183" s="282"/>
      <c r="AQ183" s="283"/>
      <c r="AR183" s="277">
        <f t="shared" si="31"/>
        <v>0</v>
      </c>
    </row>
    <row r="184" spans="3:44" s="256" customFormat="1" x14ac:dyDescent="0.3">
      <c r="C184" s="885" t="s">
        <v>1075</v>
      </c>
      <c r="D184" s="280">
        <f>IFERROR('Sch Parent Inputs'!D210,0)</f>
        <v>0</v>
      </c>
      <c r="E184" s="280">
        <f>IFERROR('Sch Parent Inputs'!F210,0)</f>
        <v>0</v>
      </c>
      <c r="F184" s="280">
        <f>D184-E184</f>
        <v>0</v>
      </c>
      <c r="G184" s="280"/>
      <c r="H184" s="1201"/>
      <c r="I184" s="280">
        <f>-F184</f>
        <v>0</v>
      </c>
      <c r="J184" s="280"/>
      <c r="K184" s="280"/>
      <c r="L184" s="280"/>
      <c r="M184" s="280"/>
      <c r="N184" s="280"/>
      <c r="O184" s="280"/>
      <c r="P184" s="280"/>
      <c r="Q184" s="280"/>
      <c r="R184" s="280"/>
      <c r="S184" s="281"/>
      <c r="T184" s="284">
        <f>SUM(F184:S184)</f>
        <v>0</v>
      </c>
      <c r="U184" s="277"/>
      <c r="V184" s="277"/>
      <c r="W184" s="282"/>
      <c r="X184" s="282"/>
      <c r="Y184" s="282"/>
      <c r="Z184" s="282"/>
      <c r="AA184" s="282"/>
      <c r="AB184" s="282"/>
      <c r="AC184" s="282"/>
      <c r="AD184" s="282"/>
      <c r="AE184" s="282"/>
      <c r="AF184" s="282"/>
      <c r="AG184" s="282"/>
      <c r="AH184" s="282"/>
      <c r="AI184" s="786"/>
      <c r="AJ184" s="786"/>
      <c r="AK184" s="282"/>
      <c r="AL184" s="282"/>
      <c r="AM184" s="282"/>
      <c r="AN184" s="282"/>
      <c r="AO184" s="282"/>
      <c r="AP184" s="282"/>
      <c r="AQ184" s="283"/>
      <c r="AR184" s="277">
        <f t="shared" si="31"/>
        <v>0</v>
      </c>
    </row>
    <row r="185" spans="3:44" s="256" customFormat="1" x14ac:dyDescent="0.3">
      <c r="C185" s="885" t="s">
        <v>1076</v>
      </c>
      <c r="D185" s="280">
        <f>IFERROR('Sch Parent Inputs'!D211,0)</f>
        <v>0</v>
      </c>
      <c r="E185" s="280">
        <f>IFERROR('Sch Parent Inputs'!F211,0)</f>
        <v>0</v>
      </c>
      <c r="F185" s="280">
        <f>D185-E185</f>
        <v>0</v>
      </c>
      <c r="G185" s="280"/>
      <c r="H185" s="1201"/>
      <c r="I185" s="280">
        <f>-F185</f>
        <v>0</v>
      </c>
      <c r="J185" s="280"/>
      <c r="K185" s="280"/>
      <c r="L185" s="280"/>
      <c r="M185" s="280"/>
      <c r="N185" s="280"/>
      <c r="O185" s="280"/>
      <c r="P185" s="280"/>
      <c r="Q185" s="280"/>
      <c r="R185" s="280"/>
      <c r="S185" s="281"/>
      <c r="T185" s="284">
        <f>SUM(F185:S185)</f>
        <v>0</v>
      </c>
      <c r="U185" s="277"/>
      <c r="V185" s="277"/>
      <c r="W185" s="282"/>
      <c r="X185" s="282"/>
      <c r="Y185" s="282"/>
      <c r="Z185" s="282"/>
      <c r="AA185" s="282"/>
      <c r="AB185" s="282"/>
      <c r="AC185" s="282"/>
      <c r="AD185" s="282"/>
      <c r="AE185" s="282"/>
      <c r="AF185" s="282"/>
      <c r="AG185" s="282"/>
      <c r="AH185" s="282"/>
      <c r="AI185" s="786"/>
      <c r="AJ185" s="786"/>
      <c r="AK185" s="282"/>
      <c r="AL185" s="282"/>
      <c r="AM185" s="282"/>
      <c r="AN185" s="282"/>
      <c r="AO185" s="282"/>
      <c r="AP185" s="282"/>
      <c r="AQ185" s="283"/>
      <c r="AR185" s="277">
        <f t="shared" si="31"/>
        <v>0</v>
      </c>
    </row>
    <row r="186" spans="3:44" s="256" customFormat="1" x14ac:dyDescent="0.3">
      <c r="C186" s="885" t="s">
        <v>256</v>
      </c>
      <c r="D186" s="280">
        <f>IFERROR('Sch Parent Inputs'!D212,0)</f>
        <v>0</v>
      </c>
      <c r="E186" s="280">
        <f>IFERROR('Sch Parent Inputs'!F212,0)</f>
        <v>0</v>
      </c>
      <c r="F186" s="280">
        <f>D186-E186</f>
        <v>0</v>
      </c>
      <c r="G186" s="280"/>
      <c r="H186" s="1201"/>
      <c r="I186" s="280">
        <f>-F186</f>
        <v>0</v>
      </c>
      <c r="J186" s="280"/>
      <c r="K186" s="280"/>
      <c r="L186" s="280"/>
      <c r="M186" s="280"/>
      <c r="N186" s="280"/>
      <c r="O186" s="280"/>
      <c r="P186" s="280"/>
      <c r="Q186" s="280"/>
      <c r="R186" s="280"/>
      <c r="S186" s="281"/>
      <c r="T186" s="284">
        <f>SUM(F186:S186)</f>
        <v>0</v>
      </c>
      <c r="U186" s="277"/>
      <c r="V186" s="277"/>
      <c r="W186" s="282"/>
      <c r="X186" s="282"/>
      <c r="Y186" s="282"/>
      <c r="Z186" s="282"/>
      <c r="AA186" s="282"/>
      <c r="AB186" s="282"/>
      <c r="AC186" s="282"/>
      <c r="AD186" s="282"/>
      <c r="AE186" s="282"/>
      <c r="AF186" s="282"/>
      <c r="AG186" s="282"/>
      <c r="AH186" s="282"/>
      <c r="AI186" s="786"/>
      <c r="AJ186" s="786"/>
      <c r="AK186" s="282"/>
      <c r="AL186" s="282"/>
      <c r="AM186" s="282"/>
      <c r="AN186" s="282"/>
      <c r="AO186" s="282"/>
      <c r="AP186" s="282"/>
      <c r="AQ186" s="283"/>
      <c r="AR186" s="277">
        <f t="shared" si="31"/>
        <v>0</v>
      </c>
    </row>
    <row r="187" spans="3:44" s="256" customFormat="1" x14ac:dyDescent="0.3">
      <c r="C187" s="885"/>
      <c r="D187" s="280"/>
      <c r="E187" s="280"/>
      <c r="F187" s="280"/>
      <c r="G187" s="280"/>
      <c r="H187" s="1201"/>
      <c r="I187" s="280"/>
      <c r="J187" s="280"/>
      <c r="K187" s="280"/>
      <c r="L187" s="280"/>
      <c r="M187" s="280"/>
      <c r="N187" s="280"/>
      <c r="O187" s="280"/>
      <c r="P187" s="280"/>
      <c r="Q187" s="280"/>
      <c r="R187" s="280"/>
      <c r="S187" s="281"/>
      <c r="T187" s="276"/>
      <c r="U187" s="277"/>
      <c r="V187" s="277"/>
      <c r="W187" s="282"/>
      <c r="X187" s="282"/>
      <c r="Y187" s="282"/>
      <c r="Z187" s="282"/>
      <c r="AA187" s="282"/>
      <c r="AB187" s="282"/>
      <c r="AC187" s="282"/>
      <c r="AD187" s="282"/>
      <c r="AE187" s="282"/>
      <c r="AF187" s="282"/>
      <c r="AG187" s="282"/>
      <c r="AH187" s="282"/>
      <c r="AI187" s="786"/>
      <c r="AJ187" s="786"/>
      <c r="AK187" s="282"/>
      <c r="AL187" s="282"/>
      <c r="AM187" s="282"/>
      <c r="AN187" s="282"/>
      <c r="AO187" s="282"/>
      <c r="AP187" s="282"/>
      <c r="AQ187" s="283"/>
      <c r="AR187" s="277">
        <f t="shared" si="31"/>
        <v>0</v>
      </c>
    </row>
    <row r="188" spans="3:44" s="256" customFormat="1" x14ac:dyDescent="0.3">
      <c r="C188" s="1180" t="s">
        <v>257</v>
      </c>
      <c r="D188" s="271"/>
      <c r="E188" s="271"/>
      <c r="F188" s="271"/>
      <c r="G188" s="271"/>
      <c r="H188" s="271"/>
      <c r="I188" s="271"/>
      <c r="J188" s="271"/>
      <c r="K188" s="271"/>
      <c r="L188" s="271"/>
      <c r="M188" s="271"/>
      <c r="N188" s="271"/>
      <c r="O188" s="271"/>
      <c r="P188" s="271"/>
      <c r="Q188" s="271"/>
      <c r="R188" s="271"/>
      <c r="S188" s="271"/>
      <c r="T188" s="271"/>
      <c r="U188" s="271"/>
      <c r="V188" s="271"/>
      <c r="W188" s="272"/>
      <c r="X188" s="272"/>
      <c r="Y188" s="272"/>
      <c r="Z188" s="272"/>
      <c r="AA188" s="272"/>
      <c r="AB188" s="272"/>
      <c r="AC188" s="272"/>
      <c r="AD188" s="272"/>
      <c r="AE188" s="272"/>
      <c r="AF188" s="272"/>
      <c r="AG188" s="272"/>
      <c r="AH188" s="272"/>
      <c r="AI188" s="272"/>
      <c r="AJ188" s="272"/>
      <c r="AK188" s="272"/>
      <c r="AL188" s="272"/>
      <c r="AM188" s="272"/>
      <c r="AN188" s="272"/>
      <c r="AO188" s="272"/>
      <c r="AP188" s="272"/>
      <c r="AQ188" s="273"/>
      <c r="AR188" s="277">
        <f t="shared" si="31"/>
        <v>0</v>
      </c>
    </row>
    <row r="189" spans="3:44" s="256" customFormat="1" x14ac:dyDescent="0.3">
      <c r="C189" s="1182" t="s">
        <v>241</v>
      </c>
      <c r="D189" s="274"/>
      <c r="E189" s="274"/>
      <c r="F189" s="274"/>
      <c r="G189" s="274"/>
      <c r="H189" s="1200"/>
      <c r="I189" s="274"/>
      <c r="J189" s="274"/>
      <c r="K189" s="274"/>
      <c r="L189" s="274"/>
      <c r="M189" s="274"/>
      <c r="N189" s="274"/>
      <c r="O189" s="274"/>
      <c r="P189" s="274"/>
      <c r="Q189" s="274"/>
      <c r="R189" s="274"/>
      <c r="S189" s="275"/>
      <c r="T189" s="276"/>
      <c r="U189" s="277"/>
      <c r="V189" s="277"/>
      <c r="W189" s="278"/>
      <c r="X189" s="278"/>
      <c r="Y189" s="278"/>
      <c r="Z189" s="278"/>
      <c r="AA189" s="278"/>
      <c r="AB189" s="278"/>
      <c r="AC189" s="278"/>
      <c r="AD189" s="278"/>
      <c r="AE189" s="278"/>
      <c r="AF189" s="278"/>
      <c r="AG189" s="278"/>
      <c r="AH189" s="278"/>
      <c r="AI189" s="785"/>
      <c r="AJ189" s="785"/>
      <c r="AK189" s="278"/>
      <c r="AL189" s="278"/>
      <c r="AM189" s="278"/>
      <c r="AN189" s="278"/>
      <c r="AO189" s="278"/>
      <c r="AP189" s="278"/>
      <c r="AQ189" s="279"/>
      <c r="AR189" s="277">
        <f t="shared" si="31"/>
        <v>0</v>
      </c>
    </row>
    <row r="190" spans="3:44" s="256" customFormat="1" x14ac:dyDescent="0.3">
      <c r="C190" s="885" t="s">
        <v>258</v>
      </c>
      <c r="D190" s="280">
        <f>IFERROR('Sch Parent Inputs'!D216,0)</f>
        <v>0</v>
      </c>
      <c r="E190" s="280">
        <f>IFERROR('Sch Parent Inputs'!F216,0)</f>
        <v>0</v>
      </c>
      <c r="F190" s="280">
        <f>D190-E190</f>
        <v>0</v>
      </c>
      <c r="G190" s="280"/>
      <c r="H190" s="1201"/>
      <c r="I190" s="280"/>
      <c r="J190" s="280"/>
      <c r="K190" s="280"/>
      <c r="L190" s="280"/>
      <c r="M190" s="280"/>
      <c r="N190" s="280"/>
      <c r="O190" s="280"/>
      <c r="P190" s="280"/>
      <c r="Q190" s="280"/>
      <c r="R190" s="280"/>
      <c r="S190" s="281"/>
      <c r="T190" s="276">
        <f>SUM(F190:S190)</f>
        <v>0</v>
      </c>
      <c r="U190" s="277"/>
      <c r="V190" s="277"/>
      <c r="W190" s="282"/>
      <c r="X190" s="282"/>
      <c r="Y190" s="282"/>
      <c r="Z190" s="282"/>
      <c r="AA190" s="282">
        <f>T190</f>
        <v>0</v>
      </c>
      <c r="AB190" s="282"/>
      <c r="AC190" s="282"/>
      <c r="AD190" s="282"/>
      <c r="AE190" s="282"/>
      <c r="AF190" s="282"/>
      <c r="AG190" s="282"/>
      <c r="AH190" s="282"/>
      <c r="AI190" s="786"/>
      <c r="AJ190" s="786"/>
      <c r="AK190" s="282"/>
      <c r="AL190" s="282"/>
      <c r="AM190" s="282"/>
      <c r="AN190" s="282"/>
      <c r="AO190" s="282"/>
      <c r="AP190" s="282"/>
      <c r="AQ190" s="283"/>
      <c r="AR190" s="277">
        <f t="shared" si="31"/>
        <v>0</v>
      </c>
    </row>
    <row r="191" spans="3:44" s="256" customFormat="1" x14ac:dyDescent="0.3">
      <c r="C191" s="885"/>
      <c r="D191" s="280"/>
      <c r="E191" s="280"/>
      <c r="F191" s="280"/>
      <c r="G191" s="280"/>
      <c r="H191" s="1201"/>
      <c r="I191" s="280"/>
      <c r="J191" s="280"/>
      <c r="K191" s="280"/>
      <c r="L191" s="280"/>
      <c r="M191" s="280"/>
      <c r="N191" s="280"/>
      <c r="O191" s="280"/>
      <c r="P191" s="280"/>
      <c r="Q191" s="280"/>
      <c r="R191" s="280"/>
      <c r="S191" s="281"/>
      <c r="T191" s="276"/>
      <c r="U191" s="277"/>
      <c r="V191" s="277"/>
      <c r="W191" s="282"/>
      <c r="X191" s="282"/>
      <c r="Y191" s="282"/>
      <c r="Z191" s="282"/>
      <c r="AA191" s="282"/>
      <c r="AB191" s="282"/>
      <c r="AC191" s="282"/>
      <c r="AD191" s="282"/>
      <c r="AE191" s="282"/>
      <c r="AF191" s="282"/>
      <c r="AG191" s="282"/>
      <c r="AH191" s="282"/>
      <c r="AI191" s="786"/>
      <c r="AJ191" s="786"/>
      <c r="AK191" s="282"/>
      <c r="AL191" s="282"/>
      <c r="AM191" s="282"/>
      <c r="AN191" s="282"/>
      <c r="AO191" s="282"/>
      <c r="AP191" s="282"/>
      <c r="AQ191" s="283"/>
      <c r="AR191" s="277">
        <f t="shared" si="31"/>
        <v>0</v>
      </c>
    </row>
    <row r="192" spans="3:44" s="256" customFormat="1" x14ac:dyDescent="0.3">
      <c r="C192" s="1180" t="s">
        <v>259</v>
      </c>
      <c r="D192" s="271"/>
      <c r="E192" s="271"/>
      <c r="F192" s="271"/>
      <c r="G192" s="271"/>
      <c r="H192" s="271"/>
      <c r="I192" s="271"/>
      <c r="J192" s="271"/>
      <c r="K192" s="271"/>
      <c r="L192" s="271"/>
      <c r="M192" s="271"/>
      <c r="N192" s="271"/>
      <c r="O192" s="271"/>
      <c r="P192" s="271"/>
      <c r="Q192" s="271"/>
      <c r="R192" s="271"/>
      <c r="S192" s="271"/>
      <c r="T192" s="271"/>
      <c r="U192" s="271"/>
      <c r="V192" s="271"/>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3"/>
      <c r="AR192" s="277">
        <f t="shared" si="31"/>
        <v>0</v>
      </c>
    </row>
    <row r="193" spans="3:44" s="256" customFormat="1" x14ac:dyDescent="0.3">
      <c r="C193" s="1182" t="s">
        <v>241</v>
      </c>
      <c r="D193" s="274"/>
      <c r="E193" s="274"/>
      <c r="F193" s="274"/>
      <c r="G193" s="274"/>
      <c r="H193" s="1200"/>
      <c r="I193" s="274"/>
      <c r="J193" s="274"/>
      <c r="K193" s="274"/>
      <c r="L193" s="274"/>
      <c r="M193" s="274"/>
      <c r="N193" s="274"/>
      <c r="O193" s="274"/>
      <c r="P193" s="274"/>
      <c r="Q193" s="274"/>
      <c r="R193" s="274"/>
      <c r="S193" s="275"/>
      <c r="T193" s="276"/>
      <c r="U193" s="277"/>
      <c r="V193" s="277"/>
      <c r="W193" s="278"/>
      <c r="X193" s="278"/>
      <c r="Y193" s="278"/>
      <c r="Z193" s="278"/>
      <c r="AA193" s="278"/>
      <c r="AB193" s="278"/>
      <c r="AC193" s="278"/>
      <c r="AD193" s="278"/>
      <c r="AE193" s="278"/>
      <c r="AF193" s="278"/>
      <c r="AG193" s="278"/>
      <c r="AH193" s="278"/>
      <c r="AI193" s="785"/>
      <c r="AJ193" s="785"/>
      <c r="AK193" s="278"/>
      <c r="AL193" s="278"/>
      <c r="AM193" s="278"/>
      <c r="AN193" s="278"/>
      <c r="AO193" s="278"/>
      <c r="AP193" s="278"/>
      <c r="AQ193" s="279"/>
      <c r="AR193" s="277">
        <f t="shared" si="31"/>
        <v>0</v>
      </c>
    </row>
    <row r="194" spans="3:44" s="256" customFormat="1" x14ac:dyDescent="0.3">
      <c r="C194" s="885" t="s">
        <v>260</v>
      </c>
      <c r="D194" s="280">
        <f>IFERROR('Sch Parent Inputs'!D220,0)</f>
        <v>0</v>
      </c>
      <c r="E194" s="280">
        <f>IFERROR('Sch Parent Inputs'!F220,0)</f>
        <v>0</v>
      </c>
      <c r="F194" s="280">
        <f>D194-E194</f>
        <v>0</v>
      </c>
      <c r="G194" s="280">
        <f>-G80</f>
        <v>0</v>
      </c>
      <c r="H194" s="1201"/>
      <c r="I194" s="280"/>
      <c r="J194" s="280"/>
      <c r="K194" s="280"/>
      <c r="L194" s="280"/>
      <c r="M194" s="280"/>
      <c r="N194" s="280"/>
      <c r="O194" s="280"/>
      <c r="P194" s="280"/>
      <c r="Q194" s="280"/>
      <c r="R194" s="280"/>
      <c r="S194" s="281"/>
      <c r="T194" s="284">
        <f>SUM(F194:S194)</f>
        <v>0</v>
      </c>
      <c r="U194" s="277"/>
      <c r="V194" s="277"/>
      <c r="W194" s="282"/>
      <c r="X194" s="282"/>
      <c r="Y194" s="282"/>
      <c r="Z194" s="282"/>
      <c r="AA194" s="282"/>
      <c r="AB194" s="282"/>
      <c r="AC194" s="282">
        <f>T194</f>
        <v>0</v>
      </c>
      <c r="AD194" s="282"/>
      <c r="AE194" s="282"/>
      <c r="AF194" s="282"/>
      <c r="AG194" s="282"/>
      <c r="AH194" s="282"/>
      <c r="AI194" s="786"/>
      <c r="AJ194" s="786"/>
      <c r="AK194" s="282"/>
      <c r="AL194" s="282"/>
      <c r="AM194" s="282"/>
      <c r="AN194" s="282"/>
      <c r="AO194" s="282"/>
      <c r="AP194" s="282"/>
      <c r="AQ194" s="283"/>
      <c r="AR194" s="277">
        <f t="shared" si="31"/>
        <v>0</v>
      </c>
    </row>
    <row r="195" spans="3:44" s="256" customFormat="1" x14ac:dyDescent="0.3">
      <c r="C195" s="885" t="s">
        <v>261</v>
      </c>
      <c r="D195" s="280">
        <f>IFERROR('Sch Parent Inputs'!D221,0)</f>
        <v>0</v>
      </c>
      <c r="E195" s="280">
        <f>IFERROR('Sch Parent Inputs'!F221,0)</f>
        <v>0</v>
      </c>
      <c r="F195" s="280">
        <f>D195-E195</f>
        <v>0</v>
      </c>
      <c r="G195" s="280"/>
      <c r="H195" s="1201"/>
      <c r="I195" s="280"/>
      <c r="J195" s="280"/>
      <c r="K195" s="280"/>
      <c r="L195" s="280"/>
      <c r="M195" s="280"/>
      <c r="N195" s="280"/>
      <c r="O195" s="280"/>
      <c r="P195" s="280"/>
      <c r="Q195" s="280"/>
      <c r="R195" s="280"/>
      <c r="S195" s="281"/>
      <c r="T195" s="284">
        <f>SUM(F195:S195)</f>
        <v>0</v>
      </c>
      <c r="U195" s="277"/>
      <c r="V195" s="277"/>
      <c r="W195" s="282"/>
      <c r="X195" s="282"/>
      <c r="Y195" s="282"/>
      <c r="Z195" s="282"/>
      <c r="AA195" s="282"/>
      <c r="AB195" s="282"/>
      <c r="AC195" s="282">
        <f>T195</f>
        <v>0</v>
      </c>
      <c r="AD195" s="282"/>
      <c r="AE195" s="282"/>
      <c r="AF195" s="282"/>
      <c r="AG195" s="282"/>
      <c r="AH195" s="282"/>
      <c r="AI195" s="786"/>
      <c r="AJ195" s="786"/>
      <c r="AK195" s="282"/>
      <c r="AL195" s="282"/>
      <c r="AM195" s="282"/>
      <c r="AN195" s="282"/>
      <c r="AO195" s="282"/>
      <c r="AP195" s="282"/>
      <c r="AQ195" s="283"/>
      <c r="AR195" s="277">
        <f t="shared" si="31"/>
        <v>0</v>
      </c>
    </row>
    <row r="196" spans="3:44" s="256" customFormat="1" x14ac:dyDescent="0.3">
      <c r="C196" s="885"/>
      <c r="D196" s="280"/>
      <c r="E196" s="280"/>
      <c r="F196" s="280"/>
      <c r="G196" s="280"/>
      <c r="H196" s="1201"/>
      <c r="I196" s="280"/>
      <c r="J196" s="280"/>
      <c r="K196" s="280"/>
      <c r="L196" s="280"/>
      <c r="M196" s="280"/>
      <c r="N196" s="280"/>
      <c r="O196" s="280"/>
      <c r="P196" s="280"/>
      <c r="Q196" s="280"/>
      <c r="R196" s="280"/>
      <c r="S196" s="281"/>
      <c r="T196" s="276"/>
      <c r="U196" s="277"/>
      <c r="V196" s="277"/>
      <c r="W196" s="282"/>
      <c r="X196" s="282"/>
      <c r="Y196" s="282"/>
      <c r="Z196" s="282"/>
      <c r="AA196" s="282"/>
      <c r="AB196" s="282"/>
      <c r="AC196" s="282"/>
      <c r="AD196" s="282"/>
      <c r="AE196" s="282"/>
      <c r="AF196" s="282"/>
      <c r="AG196" s="282"/>
      <c r="AH196" s="282"/>
      <c r="AI196" s="786"/>
      <c r="AJ196" s="786"/>
      <c r="AK196" s="282"/>
      <c r="AL196" s="282"/>
      <c r="AM196" s="282"/>
      <c r="AN196" s="282"/>
      <c r="AO196" s="282"/>
      <c r="AP196" s="282"/>
      <c r="AQ196" s="283"/>
      <c r="AR196" s="277">
        <f t="shared" si="31"/>
        <v>0</v>
      </c>
    </row>
    <row r="197" spans="3:44" s="256" customFormat="1" x14ac:dyDescent="0.3">
      <c r="C197" s="1180" t="s">
        <v>262</v>
      </c>
      <c r="D197" s="271"/>
      <c r="E197" s="271"/>
      <c r="F197" s="271"/>
      <c r="G197" s="271"/>
      <c r="H197" s="271"/>
      <c r="I197" s="271"/>
      <c r="J197" s="271"/>
      <c r="K197" s="271"/>
      <c r="L197" s="271"/>
      <c r="M197" s="271"/>
      <c r="N197" s="271"/>
      <c r="O197" s="271"/>
      <c r="P197" s="271"/>
      <c r="Q197" s="271"/>
      <c r="R197" s="271"/>
      <c r="S197" s="271"/>
      <c r="T197" s="271"/>
      <c r="U197" s="271"/>
      <c r="V197" s="271"/>
      <c r="W197" s="272"/>
      <c r="X197" s="272"/>
      <c r="Y197" s="272"/>
      <c r="Z197" s="272"/>
      <c r="AA197" s="272"/>
      <c r="AB197" s="272"/>
      <c r="AC197" s="272"/>
      <c r="AD197" s="272"/>
      <c r="AE197" s="272"/>
      <c r="AF197" s="272"/>
      <c r="AG197" s="272"/>
      <c r="AH197" s="272"/>
      <c r="AI197" s="272"/>
      <c r="AJ197" s="272"/>
      <c r="AK197" s="272"/>
      <c r="AL197" s="272"/>
      <c r="AM197" s="272"/>
      <c r="AN197" s="272"/>
      <c r="AO197" s="272"/>
      <c r="AP197" s="272"/>
      <c r="AQ197" s="273"/>
      <c r="AR197" s="277">
        <f t="shared" si="31"/>
        <v>0</v>
      </c>
    </row>
    <row r="198" spans="3:44" s="256" customFormat="1" x14ac:dyDescent="0.3">
      <c r="C198" s="1182" t="s">
        <v>241</v>
      </c>
      <c r="D198" s="274"/>
      <c r="E198" s="274"/>
      <c r="F198" s="274"/>
      <c r="G198" s="274"/>
      <c r="H198" s="1200"/>
      <c r="I198" s="274"/>
      <c r="J198" s="274"/>
      <c r="K198" s="274"/>
      <c r="L198" s="274"/>
      <c r="M198" s="274"/>
      <c r="N198" s="274"/>
      <c r="O198" s="274"/>
      <c r="P198" s="274"/>
      <c r="Q198" s="274"/>
      <c r="R198" s="274"/>
      <c r="S198" s="275"/>
      <c r="T198" s="276"/>
      <c r="U198" s="277"/>
      <c r="V198" s="277"/>
      <c r="W198" s="278"/>
      <c r="X198" s="278"/>
      <c r="Y198" s="278"/>
      <c r="Z198" s="278"/>
      <c r="AA198" s="278"/>
      <c r="AB198" s="278"/>
      <c r="AC198" s="278"/>
      <c r="AD198" s="278"/>
      <c r="AE198" s="278"/>
      <c r="AF198" s="278"/>
      <c r="AG198" s="278"/>
      <c r="AH198" s="278"/>
      <c r="AI198" s="785"/>
      <c r="AJ198" s="785"/>
      <c r="AK198" s="278"/>
      <c r="AL198" s="278"/>
      <c r="AM198" s="278"/>
      <c r="AN198" s="278"/>
      <c r="AO198" s="278"/>
      <c r="AP198" s="278"/>
      <c r="AQ198" s="279"/>
      <c r="AR198" s="277">
        <f t="shared" si="31"/>
        <v>0</v>
      </c>
    </row>
    <row r="199" spans="3:44" s="256" customFormat="1" x14ac:dyDescent="0.3">
      <c r="C199" s="885" t="s">
        <v>1077</v>
      </c>
      <c r="D199" s="280">
        <f>IFERROR('Sch Parent Inputs'!D225,0)</f>
        <v>0</v>
      </c>
      <c r="E199" s="280">
        <f>IFERROR('Sch Parent Inputs'!F225,0)</f>
        <v>0</v>
      </c>
      <c r="F199" s="280">
        <f>D199-E199</f>
        <v>0</v>
      </c>
      <c r="G199" s="280"/>
      <c r="H199" s="1201"/>
      <c r="I199" s="280"/>
      <c r="J199" s="280"/>
      <c r="K199" s="280"/>
      <c r="L199" s="280"/>
      <c r="M199" s="280"/>
      <c r="N199" s="280"/>
      <c r="O199" s="280"/>
      <c r="P199" s="280"/>
      <c r="Q199" s="280"/>
      <c r="R199" s="280"/>
      <c r="S199" s="281"/>
      <c r="T199" s="276">
        <f>SUM(F199:S199)</f>
        <v>0</v>
      </c>
      <c r="U199" s="277"/>
      <c r="V199" s="277"/>
      <c r="W199" s="282"/>
      <c r="X199" s="282"/>
      <c r="Y199" s="282"/>
      <c r="Z199" s="282"/>
      <c r="AA199" s="282"/>
      <c r="AB199" s="282"/>
      <c r="AC199" s="282"/>
      <c r="AD199" s="282"/>
      <c r="AE199" s="282"/>
      <c r="AF199" s="282"/>
      <c r="AG199" s="282"/>
      <c r="AH199" s="282"/>
      <c r="AI199" s="786"/>
      <c r="AJ199" s="786"/>
      <c r="AK199" s="282"/>
      <c r="AL199" s="282"/>
      <c r="AM199" s="282"/>
      <c r="AN199" s="282"/>
      <c r="AO199" s="282"/>
      <c r="AP199" s="282">
        <f>+T199</f>
        <v>0</v>
      </c>
      <c r="AQ199" s="283"/>
      <c r="AR199" s="277">
        <f t="shared" ref="AR199:AR238" si="48">T199-SUM(W199:AQ199)</f>
        <v>0</v>
      </c>
    </row>
    <row r="200" spans="3:44" s="256" customFormat="1" x14ac:dyDescent="0.3">
      <c r="C200" s="885" t="s">
        <v>1078</v>
      </c>
      <c r="D200" s="280">
        <f>IFERROR('Sch Parent Inputs'!D226,0)</f>
        <v>0</v>
      </c>
      <c r="E200" s="280">
        <f>IFERROR('Sch Parent Inputs'!F226,0)</f>
        <v>0</v>
      </c>
      <c r="F200" s="280">
        <f>D200-E200</f>
        <v>0</v>
      </c>
      <c r="G200" s="280"/>
      <c r="H200" s="1201"/>
      <c r="I200" s="280"/>
      <c r="J200" s="280"/>
      <c r="K200" s="280"/>
      <c r="L200" s="280"/>
      <c r="M200" s="280"/>
      <c r="N200" s="280"/>
      <c r="O200" s="280"/>
      <c r="P200" s="280"/>
      <c r="Q200" s="280">
        <f>-Q143</f>
        <v>0</v>
      </c>
      <c r="R200" s="280"/>
      <c r="S200" s="281"/>
      <c r="T200" s="276">
        <f>SUM(F200:S200)</f>
        <v>0</v>
      </c>
      <c r="U200" s="277"/>
      <c r="V200" s="277"/>
      <c r="W200" s="282"/>
      <c r="X200" s="282"/>
      <c r="Y200" s="282"/>
      <c r="Z200" s="282"/>
      <c r="AA200" s="282"/>
      <c r="AB200" s="282"/>
      <c r="AC200" s="282"/>
      <c r="AD200" s="282"/>
      <c r="AE200" s="282"/>
      <c r="AF200" s="282"/>
      <c r="AG200" s="282"/>
      <c r="AH200" s="282"/>
      <c r="AI200" s="786"/>
      <c r="AJ200" s="786"/>
      <c r="AK200" s="282"/>
      <c r="AL200" s="282"/>
      <c r="AM200" s="282"/>
      <c r="AN200" s="282"/>
      <c r="AO200" s="282"/>
      <c r="AP200" s="282">
        <f>+T200</f>
        <v>0</v>
      </c>
      <c r="AQ200" s="283"/>
      <c r="AR200" s="277">
        <f t="shared" si="48"/>
        <v>0</v>
      </c>
    </row>
    <row r="201" spans="3:44" s="256" customFormat="1" x14ac:dyDescent="0.3">
      <c r="C201" s="885"/>
      <c r="D201" s="280"/>
      <c r="E201" s="280"/>
      <c r="F201" s="280"/>
      <c r="G201" s="280"/>
      <c r="H201" s="1201"/>
      <c r="I201" s="280"/>
      <c r="J201" s="280"/>
      <c r="K201" s="280"/>
      <c r="L201" s="280"/>
      <c r="M201" s="280"/>
      <c r="N201" s="280"/>
      <c r="O201" s="280"/>
      <c r="P201" s="280"/>
      <c r="Q201" s="280"/>
      <c r="R201" s="280"/>
      <c r="S201" s="281"/>
      <c r="T201" s="276"/>
      <c r="U201" s="277"/>
      <c r="V201" s="277"/>
      <c r="W201" s="282"/>
      <c r="X201" s="282"/>
      <c r="Y201" s="282"/>
      <c r="Z201" s="282"/>
      <c r="AA201" s="282"/>
      <c r="AB201" s="282"/>
      <c r="AC201" s="282"/>
      <c r="AD201" s="282"/>
      <c r="AE201" s="282"/>
      <c r="AF201" s="282"/>
      <c r="AG201" s="282"/>
      <c r="AH201" s="282"/>
      <c r="AI201" s="786"/>
      <c r="AJ201" s="786"/>
      <c r="AK201" s="282"/>
      <c r="AL201" s="282"/>
      <c r="AM201" s="282"/>
      <c r="AN201" s="282"/>
      <c r="AO201" s="282"/>
      <c r="AP201" s="282"/>
      <c r="AQ201" s="283"/>
      <c r="AR201" s="277">
        <f t="shared" si="48"/>
        <v>0</v>
      </c>
    </row>
    <row r="202" spans="3:44" s="256" customFormat="1" x14ac:dyDescent="0.3">
      <c r="C202" s="1180" t="s">
        <v>265</v>
      </c>
      <c r="D202" s="271"/>
      <c r="E202" s="271"/>
      <c r="F202" s="271"/>
      <c r="G202" s="271"/>
      <c r="H202" s="271"/>
      <c r="I202" s="271"/>
      <c r="J202" s="271"/>
      <c r="K202" s="271"/>
      <c r="L202" s="271"/>
      <c r="M202" s="271"/>
      <c r="N202" s="271"/>
      <c r="O202" s="271"/>
      <c r="P202" s="271"/>
      <c r="Q202" s="271"/>
      <c r="R202" s="271"/>
      <c r="S202" s="271"/>
      <c r="T202" s="271"/>
      <c r="U202" s="271"/>
      <c r="V202" s="271"/>
      <c r="W202" s="272"/>
      <c r="X202" s="272"/>
      <c r="Y202" s="272"/>
      <c r="Z202" s="272"/>
      <c r="AA202" s="272"/>
      <c r="AB202" s="272"/>
      <c r="AC202" s="272"/>
      <c r="AD202" s="272"/>
      <c r="AE202" s="272"/>
      <c r="AF202" s="272"/>
      <c r="AG202" s="272"/>
      <c r="AH202" s="272"/>
      <c r="AI202" s="272"/>
      <c r="AJ202" s="272"/>
      <c r="AK202" s="272"/>
      <c r="AL202" s="272"/>
      <c r="AM202" s="272"/>
      <c r="AN202" s="272"/>
      <c r="AO202" s="272"/>
      <c r="AP202" s="272"/>
      <c r="AQ202" s="273"/>
      <c r="AR202" s="277">
        <f t="shared" si="48"/>
        <v>0</v>
      </c>
    </row>
    <row r="203" spans="3:44" s="256" customFormat="1" x14ac:dyDescent="0.3">
      <c r="C203" s="1182" t="s">
        <v>241</v>
      </c>
      <c r="D203" s="274"/>
      <c r="E203" s="274"/>
      <c r="F203" s="274"/>
      <c r="G203" s="274"/>
      <c r="H203" s="1200"/>
      <c r="I203" s="274"/>
      <c r="J203" s="274"/>
      <c r="K203" s="274"/>
      <c r="L203" s="274"/>
      <c r="M203" s="274"/>
      <c r="N203" s="274"/>
      <c r="O203" s="274"/>
      <c r="P203" s="274"/>
      <c r="Q203" s="274"/>
      <c r="R203" s="274"/>
      <c r="S203" s="275"/>
      <c r="T203" s="276"/>
      <c r="U203" s="277"/>
      <c r="V203" s="277"/>
      <c r="W203" s="278"/>
      <c r="X203" s="278"/>
      <c r="Y203" s="278"/>
      <c r="Z203" s="278"/>
      <c r="AA203" s="278"/>
      <c r="AB203" s="278"/>
      <c r="AC203" s="278"/>
      <c r="AD203" s="278"/>
      <c r="AE203" s="278"/>
      <c r="AF203" s="278"/>
      <c r="AG203" s="278"/>
      <c r="AH203" s="278"/>
      <c r="AI203" s="785"/>
      <c r="AJ203" s="785"/>
      <c r="AK203" s="278"/>
      <c r="AL203" s="278"/>
      <c r="AM203" s="278"/>
      <c r="AN203" s="278"/>
      <c r="AO203" s="278"/>
      <c r="AP203" s="278"/>
      <c r="AQ203" s="279"/>
      <c r="AR203" s="277">
        <f t="shared" si="48"/>
        <v>0</v>
      </c>
    </row>
    <row r="204" spans="3:44" s="256" customFormat="1" x14ac:dyDescent="0.3">
      <c r="C204" s="885" t="s">
        <v>1079</v>
      </c>
      <c r="D204" s="280">
        <f>IFERROR('Sch Parent Inputs'!D230,0)</f>
        <v>0</v>
      </c>
      <c r="E204" s="280">
        <f>IFERROR('Sch Parent Inputs'!F230,0)</f>
        <v>0</v>
      </c>
      <c r="F204" s="280">
        <f>D204-E204</f>
        <v>0</v>
      </c>
      <c r="G204" s="280"/>
      <c r="H204" s="1201"/>
      <c r="I204" s="280"/>
      <c r="J204" s="280"/>
      <c r="K204" s="280"/>
      <c r="L204" s="280"/>
      <c r="M204" s="280"/>
      <c r="N204" s="280"/>
      <c r="O204" s="280"/>
      <c r="P204" s="280"/>
      <c r="Q204" s="280"/>
      <c r="R204" s="280"/>
      <c r="S204" s="281"/>
      <c r="T204" s="276">
        <f>SUM(F204:S204)</f>
        <v>0</v>
      </c>
      <c r="U204" s="277"/>
      <c r="V204" s="277"/>
      <c r="W204" s="282"/>
      <c r="X204" s="282"/>
      <c r="Y204" s="282"/>
      <c r="Z204" s="282"/>
      <c r="AA204" s="282"/>
      <c r="AB204" s="282"/>
      <c r="AC204" s="282"/>
      <c r="AD204" s="282"/>
      <c r="AE204" s="282"/>
      <c r="AF204" s="282">
        <f>+F204</f>
        <v>0</v>
      </c>
      <c r="AG204" s="282"/>
      <c r="AH204" s="282"/>
      <c r="AI204" s="786"/>
      <c r="AJ204" s="786"/>
      <c r="AK204" s="282"/>
      <c r="AL204" s="282"/>
      <c r="AM204" s="282"/>
      <c r="AN204" s="282"/>
      <c r="AO204" s="282"/>
      <c r="AP204" s="282"/>
      <c r="AQ204" s="283"/>
      <c r="AR204" s="277">
        <f t="shared" si="48"/>
        <v>0</v>
      </c>
    </row>
    <row r="205" spans="3:44" s="256" customFormat="1" x14ac:dyDescent="0.3">
      <c r="C205" s="885" t="s">
        <v>1080</v>
      </c>
      <c r="D205" s="280">
        <f>IFERROR('Sch Parent Inputs'!D231,0)</f>
        <v>0</v>
      </c>
      <c r="E205" s="280">
        <f>IFERROR('Sch Parent Inputs'!F231,0)</f>
        <v>0</v>
      </c>
      <c r="F205" s="280">
        <f>D205-E205</f>
        <v>0</v>
      </c>
      <c r="G205" s="280"/>
      <c r="H205" s="1201"/>
      <c r="I205" s="280"/>
      <c r="J205" s="280"/>
      <c r="K205" s="280"/>
      <c r="L205" s="280"/>
      <c r="M205" s="280"/>
      <c r="N205" s="280"/>
      <c r="O205" s="280"/>
      <c r="P205" s="280"/>
      <c r="Q205" s="280"/>
      <c r="R205" s="280"/>
      <c r="S205" s="281"/>
      <c r="T205" s="276">
        <f>SUM(F205:S205)</f>
        <v>0</v>
      </c>
      <c r="U205" s="277"/>
      <c r="V205" s="277"/>
      <c r="W205" s="282"/>
      <c r="X205" s="282"/>
      <c r="Y205" s="282"/>
      <c r="Z205" s="282"/>
      <c r="AA205" s="282"/>
      <c r="AB205" s="282"/>
      <c r="AC205" s="282"/>
      <c r="AD205" s="282"/>
      <c r="AE205" s="282"/>
      <c r="AF205" s="282">
        <f>+F205</f>
        <v>0</v>
      </c>
      <c r="AG205" s="282"/>
      <c r="AH205" s="282"/>
      <c r="AI205" s="786"/>
      <c r="AJ205" s="365"/>
      <c r="AK205" s="282"/>
      <c r="AL205" s="282"/>
      <c r="AM205" s="282"/>
      <c r="AN205" s="282"/>
      <c r="AO205" s="282"/>
      <c r="AP205" s="282"/>
      <c r="AQ205" s="283"/>
      <c r="AR205" s="277">
        <f t="shared" si="48"/>
        <v>0</v>
      </c>
    </row>
    <row r="206" spans="3:44" s="256" customFormat="1" x14ac:dyDescent="0.3">
      <c r="C206" s="885"/>
      <c r="D206" s="280"/>
      <c r="E206" s="280"/>
      <c r="F206" s="280"/>
      <c r="G206" s="280"/>
      <c r="H206" s="1201"/>
      <c r="I206" s="280"/>
      <c r="J206" s="280"/>
      <c r="K206" s="280"/>
      <c r="L206" s="280"/>
      <c r="M206" s="280"/>
      <c r="N206" s="280"/>
      <c r="O206" s="280"/>
      <c r="P206" s="280"/>
      <c r="Q206" s="280"/>
      <c r="R206" s="280"/>
      <c r="S206" s="281"/>
      <c r="T206" s="276"/>
      <c r="U206" s="277"/>
      <c r="V206" s="277"/>
      <c r="W206" s="282"/>
      <c r="X206" s="282"/>
      <c r="Y206" s="282"/>
      <c r="Z206" s="282"/>
      <c r="AA206" s="282"/>
      <c r="AB206" s="282"/>
      <c r="AC206" s="282"/>
      <c r="AD206" s="282"/>
      <c r="AE206" s="282"/>
      <c r="AF206" s="282"/>
      <c r="AG206" s="282"/>
      <c r="AH206" s="282"/>
      <c r="AI206" s="786"/>
      <c r="AJ206" s="786"/>
      <c r="AK206" s="282"/>
      <c r="AL206" s="282"/>
      <c r="AM206" s="282"/>
      <c r="AN206" s="282"/>
      <c r="AO206" s="282"/>
      <c r="AP206" s="282"/>
      <c r="AQ206" s="283"/>
      <c r="AR206" s="277">
        <f t="shared" si="48"/>
        <v>0</v>
      </c>
    </row>
    <row r="207" spans="3:44" s="256" customFormat="1" x14ac:dyDescent="0.3">
      <c r="C207" s="1180" t="s">
        <v>268</v>
      </c>
      <c r="D207" s="271"/>
      <c r="E207" s="271"/>
      <c r="F207" s="271"/>
      <c r="G207" s="271"/>
      <c r="H207" s="271"/>
      <c r="I207" s="271"/>
      <c r="J207" s="271"/>
      <c r="K207" s="271"/>
      <c r="L207" s="271"/>
      <c r="M207" s="271"/>
      <c r="N207" s="271"/>
      <c r="O207" s="271"/>
      <c r="P207" s="271"/>
      <c r="Q207" s="271"/>
      <c r="R207" s="271"/>
      <c r="S207" s="271"/>
      <c r="T207" s="271"/>
      <c r="U207" s="271"/>
      <c r="V207" s="271"/>
      <c r="W207" s="272"/>
      <c r="X207" s="272"/>
      <c r="Y207" s="272"/>
      <c r="Z207" s="272"/>
      <c r="AA207" s="272"/>
      <c r="AB207" s="272"/>
      <c r="AC207" s="272"/>
      <c r="AD207" s="272"/>
      <c r="AE207" s="272"/>
      <c r="AF207" s="272"/>
      <c r="AG207" s="272"/>
      <c r="AH207" s="272"/>
      <c r="AI207" s="272"/>
      <c r="AJ207" s="272"/>
      <c r="AK207" s="272"/>
      <c r="AL207" s="272"/>
      <c r="AM207" s="272"/>
      <c r="AN207" s="272"/>
      <c r="AO207" s="272"/>
      <c r="AP207" s="272"/>
      <c r="AQ207" s="273"/>
      <c r="AR207" s="277">
        <f t="shared" si="48"/>
        <v>0</v>
      </c>
    </row>
    <row r="208" spans="3:44" s="256" customFormat="1" x14ac:dyDescent="0.3">
      <c r="C208" s="1182" t="s">
        <v>241</v>
      </c>
      <c r="D208" s="274"/>
      <c r="E208" s="274"/>
      <c r="F208" s="274"/>
      <c r="G208" s="274"/>
      <c r="H208" s="1200"/>
      <c r="I208" s="274"/>
      <c r="J208" s="274"/>
      <c r="K208" s="274"/>
      <c r="L208" s="274"/>
      <c r="M208" s="274"/>
      <c r="N208" s="274"/>
      <c r="O208" s="274"/>
      <c r="P208" s="274"/>
      <c r="Q208" s="274"/>
      <c r="R208" s="274"/>
      <c r="S208" s="275"/>
      <c r="T208" s="276"/>
      <c r="U208" s="277"/>
      <c r="V208" s="277"/>
      <c r="W208" s="278"/>
      <c r="X208" s="278"/>
      <c r="Y208" s="278"/>
      <c r="Z208" s="278"/>
      <c r="AA208" s="278"/>
      <c r="AB208" s="278"/>
      <c r="AC208" s="278"/>
      <c r="AD208" s="278"/>
      <c r="AE208" s="278"/>
      <c r="AF208" s="278"/>
      <c r="AG208" s="278"/>
      <c r="AH208" s="278"/>
      <c r="AI208" s="785"/>
      <c r="AJ208" s="785"/>
      <c r="AK208" s="278"/>
      <c r="AL208" s="278"/>
      <c r="AM208" s="278"/>
      <c r="AN208" s="278"/>
      <c r="AO208" s="278"/>
      <c r="AP208" s="278"/>
      <c r="AQ208" s="279"/>
      <c r="AR208" s="277">
        <f t="shared" si="48"/>
        <v>0</v>
      </c>
    </row>
    <row r="209" spans="3:44" s="256" customFormat="1" x14ac:dyDescent="0.3">
      <c r="C209" s="1185" t="s">
        <v>269</v>
      </c>
      <c r="D209" s="280">
        <f>IFERROR('Sch Parent Inputs'!D235,0)</f>
        <v>0</v>
      </c>
      <c r="E209" s="280">
        <f>IFERROR('Sch Parent Inputs'!F235,0)</f>
        <v>0</v>
      </c>
      <c r="F209" s="280">
        <f>D209-E209</f>
        <v>0</v>
      </c>
      <c r="G209" s="280"/>
      <c r="H209" s="1201"/>
      <c r="I209" s="280"/>
      <c r="J209" s="280"/>
      <c r="K209" s="280"/>
      <c r="L209" s="280"/>
      <c r="M209" s="280"/>
      <c r="N209" s="280"/>
      <c r="O209" s="280"/>
      <c r="P209" s="280"/>
      <c r="Q209" s="280"/>
      <c r="R209" s="280"/>
      <c r="S209" s="281"/>
      <c r="T209" s="276">
        <f>SUM(F209:S209)</f>
        <v>0</v>
      </c>
      <c r="U209" s="277"/>
      <c r="V209" s="277"/>
      <c r="W209" s="282"/>
      <c r="X209" s="282"/>
      <c r="Y209" s="282"/>
      <c r="Z209" s="282"/>
      <c r="AA209" s="282"/>
      <c r="AB209" s="282"/>
      <c r="AC209" s="282"/>
      <c r="AD209" s="282"/>
      <c r="AE209" s="282"/>
      <c r="AF209" s="282">
        <f t="shared" ref="AF209:AF224" si="49">+T209</f>
        <v>0</v>
      </c>
      <c r="AG209" s="282"/>
      <c r="AH209" s="282"/>
      <c r="AI209" s="786"/>
      <c r="AJ209" s="786"/>
      <c r="AK209" s="282"/>
      <c r="AL209" s="282"/>
      <c r="AM209" s="282"/>
      <c r="AN209" s="282"/>
      <c r="AO209" s="282"/>
      <c r="AP209" s="282"/>
      <c r="AQ209" s="283"/>
      <c r="AR209" s="277">
        <f t="shared" si="48"/>
        <v>0</v>
      </c>
    </row>
    <row r="210" spans="3:44" s="256" customFormat="1" x14ac:dyDescent="0.3">
      <c r="C210" s="1185" t="s">
        <v>270</v>
      </c>
      <c r="D210" s="280">
        <f>IFERROR('Sch Parent Inputs'!D236,0)</f>
        <v>0</v>
      </c>
      <c r="E210" s="280">
        <f>IFERROR('Sch Parent Inputs'!F236,0)</f>
        <v>0</v>
      </c>
      <c r="F210" s="280">
        <f>D210-E210</f>
        <v>0</v>
      </c>
      <c r="G210" s="280"/>
      <c r="H210" s="1201"/>
      <c r="I210" s="280"/>
      <c r="J210" s="280"/>
      <c r="K210" s="280"/>
      <c r="L210" s="280"/>
      <c r="M210" s="280"/>
      <c r="N210" s="280"/>
      <c r="O210" s="280"/>
      <c r="P210" s="280"/>
      <c r="Q210" s="280"/>
      <c r="R210" s="280"/>
      <c r="S210" s="281"/>
      <c r="T210" s="276">
        <f>SUM(F210:S210)</f>
        <v>0</v>
      </c>
      <c r="U210" s="277"/>
      <c r="V210" s="277"/>
      <c r="W210" s="282"/>
      <c r="X210" s="282"/>
      <c r="Y210" s="282"/>
      <c r="Z210" s="282"/>
      <c r="AA210" s="282"/>
      <c r="AB210" s="282"/>
      <c r="AC210" s="282"/>
      <c r="AD210" s="282"/>
      <c r="AE210" s="282"/>
      <c r="AF210" s="282">
        <f t="shared" si="49"/>
        <v>0</v>
      </c>
      <c r="AG210" s="282"/>
      <c r="AH210" s="282"/>
      <c r="AI210" s="786"/>
      <c r="AJ210" s="786"/>
      <c r="AK210" s="282"/>
      <c r="AL210" s="282"/>
      <c r="AM210" s="282"/>
      <c r="AN210" s="282"/>
      <c r="AO210" s="282"/>
      <c r="AP210" s="282"/>
      <c r="AQ210" s="283"/>
      <c r="AR210" s="277">
        <f t="shared" si="48"/>
        <v>0</v>
      </c>
    </row>
    <row r="211" spans="3:44" s="256" customFormat="1" x14ac:dyDescent="0.3">
      <c r="C211" s="1185" t="s">
        <v>271</v>
      </c>
      <c r="D211" s="280">
        <f>IFERROR('Sch Parent Inputs'!D237,0)</f>
        <v>0</v>
      </c>
      <c r="E211" s="280">
        <f>IFERROR('Sch Parent Inputs'!F237,0)</f>
        <v>0</v>
      </c>
      <c r="F211" s="280">
        <f>D211-E211</f>
        <v>0</v>
      </c>
      <c r="G211" s="280"/>
      <c r="H211" s="1201"/>
      <c r="I211" s="280"/>
      <c r="J211" s="280"/>
      <c r="K211" s="280"/>
      <c r="L211" s="280"/>
      <c r="M211" s="280"/>
      <c r="N211" s="280"/>
      <c r="O211" s="280"/>
      <c r="P211" s="280"/>
      <c r="Q211" s="280"/>
      <c r="R211" s="280"/>
      <c r="S211" s="281"/>
      <c r="T211" s="276">
        <f>SUM(F211:S211)</f>
        <v>0</v>
      </c>
      <c r="U211" s="277"/>
      <c r="V211" s="277"/>
      <c r="W211" s="282"/>
      <c r="X211" s="282"/>
      <c r="Y211" s="282"/>
      <c r="Z211" s="282"/>
      <c r="AA211" s="282"/>
      <c r="AB211" s="282"/>
      <c r="AC211" s="282"/>
      <c r="AD211" s="282"/>
      <c r="AE211" s="282"/>
      <c r="AF211" s="282">
        <f t="shared" si="49"/>
        <v>0</v>
      </c>
      <c r="AG211" s="282"/>
      <c r="AH211" s="282"/>
      <c r="AI211" s="786"/>
      <c r="AJ211" s="786"/>
      <c r="AK211" s="282"/>
      <c r="AL211" s="282"/>
      <c r="AM211" s="282"/>
      <c r="AN211" s="282"/>
      <c r="AO211" s="282"/>
      <c r="AP211" s="282"/>
      <c r="AQ211" s="283"/>
      <c r="AR211" s="277">
        <f t="shared" si="48"/>
        <v>0</v>
      </c>
    </row>
    <row r="212" spans="3:44" s="256" customFormat="1" x14ac:dyDescent="0.3">
      <c r="C212" s="1185" t="s">
        <v>272</v>
      </c>
      <c r="D212" s="280">
        <f>IFERROR('Sch Parent Inputs'!D238,0)</f>
        <v>0</v>
      </c>
      <c r="E212" s="280">
        <f>IFERROR('Sch Parent Inputs'!F238,0)</f>
        <v>0</v>
      </c>
      <c r="F212" s="280">
        <f>D212-E212</f>
        <v>0</v>
      </c>
      <c r="G212" s="280"/>
      <c r="H212" s="1201"/>
      <c r="I212" s="280"/>
      <c r="J212" s="280"/>
      <c r="K212" s="280"/>
      <c r="L212" s="280"/>
      <c r="M212" s="280"/>
      <c r="N212" s="280"/>
      <c r="O212" s="280"/>
      <c r="P212" s="280"/>
      <c r="Q212" s="280"/>
      <c r="R212" s="280"/>
      <c r="S212" s="1186"/>
      <c r="T212" s="276">
        <f>SUM(F212:S212)</f>
        <v>0</v>
      </c>
      <c r="U212" s="277"/>
      <c r="V212" s="277"/>
      <c r="W212" s="282"/>
      <c r="X212" s="282"/>
      <c r="Y212" s="282"/>
      <c r="Z212" s="282"/>
      <c r="AA212" s="282"/>
      <c r="AB212" s="282"/>
      <c r="AC212" s="282"/>
      <c r="AD212" s="282"/>
      <c r="AE212" s="282"/>
      <c r="AF212" s="282">
        <f t="shared" si="49"/>
        <v>0</v>
      </c>
      <c r="AG212" s="282"/>
      <c r="AH212" s="282"/>
      <c r="AI212" s="786"/>
      <c r="AJ212" s="786"/>
      <c r="AK212" s="282"/>
      <c r="AL212" s="282"/>
      <c r="AM212" s="282"/>
      <c r="AN212" s="282"/>
      <c r="AO212" s="282"/>
      <c r="AP212" s="282"/>
      <c r="AQ212" s="283"/>
      <c r="AR212" s="277">
        <f t="shared" si="48"/>
        <v>0</v>
      </c>
    </row>
    <row r="213" spans="3:44" s="256" customFormat="1" x14ac:dyDescent="0.3">
      <c r="C213" s="1185" t="s">
        <v>273</v>
      </c>
      <c r="D213" s="280">
        <f>IFERROR('Sch Parent Inputs'!D239,0)</f>
        <v>0</v>
      </c>
      <c r="E213" s="280">
        <f>IFERROR('Sch Parent Inputs'!F239,0)</f>
        <v>0</v>
      </c>
      <c r="F213" s="280">
        <f t="shared" ref="F213:F218" si="50">D213-E213</f>
        <v>0</v>
      </c>
      <c r="G213" s="280"/>
      <c r="H213" s="1201"/>
      <c r="I213" s="280"/>
      <c r="J213" s="280"/>
      <c r="K213" s="280"/>
      <c r="L213" s="280"/>
      <c r="M213" s="280"/>
      <c r="N213" s="280"/>
      <c r="O213" s="280"/>
      <c r="P213" s="280"/>
      <c r="Q213" s="280"/>
      <c r="R213" s="280"/>
      <c r="S213" s="1186"/>
      <c r="T213" s="276">
        <f t="shared" ref="T213:T218" si="51">SUM(F213:S213)</f>
        <v>0</v>
      </c>
      <c r="U213" s="277"/>
      <c r="V213" s="277"/>
      <c r="W213" s="282"/>
      <c r="X213" s="282"/>
      <c r="Y213" s="282"/>
      <c r="Z213" s="282"/>
      <c r="AA213" s="282"/>
      <c r="AB213" s="282"/>
      <c r="AC213" s="282"/>
      <c r="AD213" s="282"/>
      <c r="AE213" s="282"/>
      <c r="AF213" s="282">
        <f t="shared" si="49"/>
        <v>0</v>
      </c>
      <c r="AG213" s="282"/>
      <c r="AH213" s="282"/>
      <c r="AI213" s="786"/>
      <c r="AJ213" s="786"/>
      <c r="AK213" s="282"/>
      <c r="AL213" s="282"/>
      <c r="AM213" s="282"/>
      <c r="AN213" s="282"/>
      <c r="AO213" s="282"/>
      <c r="AP213" s="282"/>
      <c r="AQ213" s="283"/>
      <c r="AR213" s="277">
        <f t="shared" si="48"/>
        <v>0</v>
      </c>
    </row>
    <row r="214" spans="3:44" s="256" customFormat="1" x14ac:dyDescent="0.3">
      <c r="C214" s="1185" t="s">
        <v>273</v>
      </c>
      <c r="D214" s="280">
        <f>IFERROR('Sch Parent Inputs'!D240,0)</f>
        <v>0</v>
      </c>
      <c r="E214" s="280">
        <f>IFERROR('Sch Parent Inputs'!F240,0)</f>
        <v>0</v>
      </c>
      <c r="F214" s="280">
        <f t="shared" si="50"/>
        <v>0</v>
      </c>
      <c r="G214" s="280"/>
      <c r="H214" s="1201"/>
      <c r="I214" s="280"/>
      <c r="J214" s="280"/>
      <c r="K214" s="280"/>
      <c r="L214" s="280"/>
      <c r="M214" s="280"/>
      <c r="N214" s="280"/>
      <c r="O214" s="280"/>
      <c r="P214" s="280"/>
      <c r="Q214" s="280"/>
      <c r="R214" s="280"/>
      <c r="S214" s="1186"/>
      <c r="T214" s="276">
        <f t="shared" si="51"/>
        <v>0</v>
      </c>
      <c r="U214" s="277"/>
      <c r="V214" s="277"/>
      <c r="W214" s="282"/>
      <c r="X214" s="282"/>
      <c r="Y214" s="282"/>
      <c r="Z214" s="282"/>
      <c r="AA214" s="282"/>
      <c r="AB214" s="282"/>
      <c r="AC214" s="282"/>
      <c r="AD214" s="282"/>
      <c r="AE214" s="282"/>
      <c r="AF214" s="282">
        <f t="shared" si="49"/>
        <v>0</v>
      </c>
      <c r="AG214" s="282"/>
      <c r="AH214" s="282"/>
      <c r="AI214" s="786"/>
      <c r="AJ214" s="786"/>
      <c r="AK214" s="282"/>
      <c r="AL214" s="282"/>
      <c r="AM214" s="282"/>
      <c r="AN214" s="282"/>
      <c r="AO214" s="282"/>
      <c r="AP214" s="282"/>
      <c r="AQ214" s="283"/>
      <c r="AR214" s="277">
        <f t="shared" si="48"/>
        <v>0</v>
      </c>
    </row>
    <row r="215" spans="3:44" s="256" customFormat="1" x14ac:dyDescent="0.3">
      <c r="C215" s="1185" t="s">
        <v>273</v>
      </c>
      <c r="D215" s="280">
        <f>IFERROR('Sch Parent Inputs'!D241,0)</f>
        <v>0</v>
      </c>
      <c r="E215" s="280">
        <f>IFERROR('Sch Parent Inputs'!F241,0)</f>
        <v>0</v>
      </c>
      <c r="F215" s="280">
        <f t="shared" si="50"/>
        <v>0</v>
      </c>
      <c r="G215" s="280"/>
      <c r="H215" s="1201"/>
      <c r="I215" s="280"/>
      <c r="J215" s="280"/>
      <c r="K215" s="280"/>
      <c r="L215" s="280"/>
      <c r="M215" s="280"/>
      <c r="N215" s="280"/>
      <c r="O215" s="280"/>
      <c r="P215" s="280"/>
      <c r="Q215" s="280"/>
      <c r="R215" s="280"/>
      <c r="S215" s="1186"/>
      <c r="T215" s="276">
        <f t="shared" si="51"/>
        <v>0</v>
      </c>
      <c r="U215" s="277"/>
      <c r="V215" s="277"/>
      <c r="W215" s="282"/>
      <c r="X215" s="282"/>
      <c r="Y215" s="282"/>
      <c r="Z215" s="282"/>
      <c r="AA215" s="282"/>
      <c r="AB215" s="282"/>
      <c r="AC215" s="282"/>
      <c r="AD215" s="282"/>
      <c r="AE215" s="282"/>
      <c r="AF215" s="282">
        <f t="shared" si="49"/>
        <v>0</v>
      </c>
      <c r="AG215" s="282"/>
      <c r="AH215" s="282"/>
      <c r="AI215" s="786"/>
      <c r="AJ215" s="786"/>
      <c r="AK215" s="282"/>
      <c r="AL215" s="282"/>
      <c r="AM215" s="282"/>
      <c r="AN215" s="282"/>
      <c r="AO215" s="282"/>
      <c r="AP215" s="282"/>
      <c r="AQ215" s="283"/>
      <c r="AR215" s="277">
        <f t="shared" si="48"/>
        <v>0</v>
      </c>
    </row>
    <row r="216" spans="3:44" s="256" customFormat="1" x14ac:dyDescent="0.3">
      <c r="C216" s="1185" t="s">
        <v>273</v>
      </c>
      <c r="D216" s="280">
        <f>IFERROR('Sch Parent Inputs'!D242,0)</f>
        <v>0</v>
      </c>
      <c r="E216" s="280">
        <f>IFERROR('Sch Parent Inputs'!F242,0)</f>
        <v>0</v>
      </c>
      <c r="F216" s="280">
        <f t="shared" si="50"/>
        <v>0</v>
      </c>
      <c r="G216" s="280"/>
      <c r="H216" s="1201"/>
      <c r="I216" s="280"/>
      <c r="J216" s="280"/>
      <c r="K216" s="280"/>
      <c r="L216" s="280"/>
      <c r="M216" s="280"/>
      <c r="N216" s="280"/>
      <c r="O216" s="280"/>
      <c r="P216" s="280"/>
      <c r="Q216" s="280"/>
      <c r="R216" s="280"/>
      <c r="S216" s="1186"/>
      <c r="T216" s="276">
        <f t="shared" si="51"/>
        <v>0</v>
      </c>
      <c r="U216" s="277"/>
      <c r="V216" s="277"/>
      <c r="W216" s="282"/>
      <c r="X216" s="282"/>
      <c r="Y216" s="282"/>
      <c r="Z216" s="282"/>
      <c r="AA216" s="282"/>
      <c r="AB216" s="282"/>
      <c r="AC216" s="282"/>
      <c r="AD216" s="282"/>
      <c r="AE216" s="282"/>
      <c r="AF216" s="282">
        <f t="shared" si="49"/>
        <v>0</v>
      </c>
      <c r="AG216" s="282"/>
      <c r="AH216" s="282"/>
      <c r="AI216" s="786"/>
      <c r="AJ216" s="786"/>
      <c r="AK216" s="282"/>
      <c r="AL216" s="282"/>
      <c r="AM216" s="282"/>
      <c r="AN216" s="282"/>
      <c r="AO216" s="282"/>
      <c r="AP216" s="282"/>
      <c r="AQ216" s="283"/>
      <c r="AR216" s="277">
        <f t="shared" si="48"/>
        <v>0</v>
      </c>
    </row>
    <row r="217" spans="3:44" s="256" customFormat="1" x14ac:dyDescent="0.3">
      <c r="C217" s="1185" t="s">
        <v>273</v>
      </c>
      <c r="D217" s="280">
        <f>IFERROR('Sch Parent Inputs'!D243,0)</f>
        <v>0</v>
      </c>
      <c r="E217" s="280">
        <f>IFERROR('Sch Parent Inputs'!F243,0)</f>
        <v>0</v>
      </c>
      <c r="F217" s="280">
        <f t="shared" si="50"/>
        <v>0</v>
      </c>
      <c r="G217" s="280"/>
      <c r="H217" s="1201"/>
      <c r="I217" s="280"/>
      <c r="J217" s="280"/>
      <c r="K217" s="280"/>
      <c r="L217" s="280"/>
      <c r="M217" s="280"/>
      <c r="N217" s="280"/>
      <c r="O217" s="280"/>
      <c r="P217" s="280"/>
      <c r="Q217" s="280"/>
      <c r="R217" s="280"/>
      <c r="S217" s="1186"/>
      <c r="T217" s="276">
        <f t="shared" si="51"/>
        <v>0</v>
      </c>
      <c r="U217" s="277"/>
      <c r="V217" s="277"/>
      <c r="W217" s="282"/>
      <c r="X217" s="282"/>
      <c r="Y217" s="282"/>
      <c r="Z217" s="282"/>
      <c r="AA217" s="282"/>
      <c r="AB217" s="282"/>
      <c r="AC217" s="282"/>
      <c r="AD217" s="282"/>
      <c r="AE217" s="282"/>
      <c r="AF217" s="282">
        <f t="shared" si="49"/>
        <v>0</v>
      </c>
      <c r="AG217" s="282"/>
      <c r="AH217" s="282"/>
      <c r="AI217" s="786"/>
      <c r="AJ217" s="786"/>
      <c r="AK217" s="282"/>
      <c r="AL217" s="282"/>
      <c r="AM217" s="282"/>
      <c r="AN217" s="282"/>
      <c r="AO217" s="282"/>
      <c r="AP217" s="282"/>
      <c r="AQ217" s="283"/>
      <c r="AR217" s="277">
        <f t="shared" si="48"/>
        <v>0</v>
      </c>
    </row>
    <row r="218" spans="3:44" s="256" customFormat="1" x14ac:dyDescent="0.3">
      <c r="C218" s="1185" t="s">
        <v>273</v>
      </c>
      <c r="D218" s="280">
        <f>IFERROR('Sch Parent Inputs'!D244,0)</f>
        <v>0</v>
      </c>
      <c r="E218" s="280">
        <f>IFERROR('Sch Parent Inputs'!F244,0)</f>
        <v>0</v>
      </c>
      <c r="F218" s="280">
        <f t="shared" si="50"/>
        <v>0</v>
      </c>
      <c r="G218" s="280"/>
      <c r="H218" s="1201"/>
      <c r="I218" s="280"/>
      <c r="J218" s="280"/>
      <c r="K218" s="280"/>
      <c r="L218" s="280"/>
      <c r="M218" s="280"/>
      <c r="N218" s="280"/>
      <c r="O218" s="280"/>
      <c r="P218" s="280"/>
      <c r="Q218" s="280"/>
      <c r="R218" s="280"/>
      <c r="S218" s="1186"/>
      <c r="T218" s="276">
        <f t="shared" si="51"/>
        <v>0</v>
      </c>
      <c r="U218" s="277"/>
      <c r="V218" s="277"/>
      <c r="W218" s="282"/>
      <c r="X218" s="282"/>
      <c r="Y218" s="282"/>
      <c r="Z218" s="282"/>
      <c r="AA218" s="282"/>
      <c r="AB218" s="282"/>
      <c r="AC218" s="282"/>
      <c r="AD218" s="282"/>
      <c r="AE218" s="282"/>
      <c r="AF218" s="282">
        <f t="shared" si="49"/>
        <v>0</v>
      </c>
      <c r="AG218" s="282"/>
      <c r="AH218" s="282"/>
      <c r="AI218" s="786"/>
      <c r="AJ218" s="786"/>
      <c r="AK218" s="282"/>
      <c r="AL218" s="282"/>
      <c r="AM218" s="282"/>
      <c r="AN218" s="282"/>
      <c r="AO218" s="282"/>
      <c r="AP218" s="282"/>
      <c r="AQ218" s="283"/>
      <c r="AR218" s="277">
        <f t="shared" si="48"/>
        <v>0</v>
      </c>
    </row>
    <row r="219" spans="3:44" s="256" customFormat="1" x14ac:dyDescent="0.3">
      <c r="C219" s="1185" t="s">
        <v>273</v>
      </c>
      <c r="D219" s="280">
        <f>IFERROR('Sch Parent Inputs'!D245,0)</f>
        <v>0</v>
      </c>
      <c r="E219" s="280">
        <f>IFERROR('Sch Parent Inputs'!F245,0)</f>
        <v>0</v>
      </c>
      <c r="F219" s="280">
        <f t="shared" ref="F219:F224" si="52">D219-E219</f>
        <v>0</v>
      </c>
      <c r="G219" s="280"/>
      <c r="H219" s="1201"/>
      <c r="I219" s="280"/>
      <c r="J219" s="280"/>
      <c r="K219" s="280"/>
      <c r="L219" s="280"/>
      <c r="M219" s="280"/>
      <c r="N219" s="280"/>
      <c r="O219" s="280"/>
      <c r="P219" s="280"/>
      <c r="Q219" s="280"/>
      <c r="R219" s="280"/>
      <c r="S219" s="1186"/>
      <c r="T219" s="276">
        <f t="shared" ref="T219:T224" si="53">SUM(F219:S219)</f>
        <v>0</v>
      </c>
      <c r="U219" s="277"/>
      <c r="V219" s="277"/>
      <c r="W219" s="282"/>
      <c r="X219" s="282"/>
      <c r="Y219" s="282"/>
      <c r="Z219" s="282"/>
      <c r="AA219" s="282"/>
      <c r="AB219" s="282"/>
      <c r="AC219" s="282"/>
      <c r="AD219" s="282"/>
      <c r="AE219" s="282"/>
      <c r="AF219" s="282">
        <f t="shared" si="49"/>
        <v>0</v>
      </c>
      <c r="AG219" s="282"/>
      <c r="AH219" s="282"/>
      <c r="AI219" s="786"/>
      <c r="AJ219" s="786"/>
      <c r="AK219" s="282"/>
      <c r="AL219" s="282"/>
      <c r="AM219" s="282"/>
      <c r="AN219" s="282"/>
      <c r="AO219" s="282"/>
      <c r="AP219" s="282"/>
      <c r="AQ219" s="283"/>
      <c r="AR219" s="277">
        <f t="shared" si="48"/>
        <v>0</v>
      </c>
    </row>
    <row r="220" spans="3:44" s="256" customFormat="1" x14ac:dyDescent="0.3">
      <c r="C220" s="1185" t="s">
        <v>273</v>
      </c>
      <c r="D220" s="280">
        <f>IFERROR('Sch Parent Inputs'!D246,0)</f>
        <v>0</v>
      </c>
      <c r="E220" s="280">
        <f>IFERROR('Sch Parent Inputs'!F246,0)</f>
        <v>0</v>
      </c>
      <c r="F220" s="280">
        <f t="shared" si="52"/>
        <v>0</v>
      </c>
      <c r="G220" s="280"/>
      <c r="H220" s="1201"/>
      <c r="I220" s="280"/>
      <c r="J220" s="280"/>
      <c r="K220" s="280"/>
      <c r="L220" s="280"/>
      <c r="M220" s="280"/>
      <c r="N220" s="280"/>
      <c r="O220" s="280"/>
      <c r="P220" s="280"/>
      <c r="Q220" s="280"/>
      <c r="R220" s="280"/>
      <c r="S220" s="1186"/>
      <c r="T220" s="276">
        <f t="shared" si="53"/>
        <v>0</v>
      </c>
      <c r="U220" s="277"/>
      <c r="V220" s="277"/>
      <c r="W220" s="282"/>
      <c r="X220" s="282"/>
      <c r="Y220" s="282"/>
      <c r="Z220" s="282"/>
      <c r="AA220" s="282"/>
      <c r="AB220" s="282"/>
      <c r="AC220" s="282"/>
      <c r="AD220" s="282"/>
      <c r="AE220" s="282"/>
      <c r="AF220" s="282">
        <f t="shared" si="49"/>
        <v>0</v>
      </c>
      <c r="AG220" s="282"/>
      <c r="AH220" s="282"/>
      <c r="AI220" s="786"/>
      <c r="AJ220" s="786"/>
      <c r="AK220" s="282"/>
      <c r="AL220" s="282"/>
      <c r="AM220" s="282"/>
      <c r="AN220" s="282"/>
      <c r="AO220" s="282"/>
      <c r="AP220" s="282"/>
      <c r="AQ220" s="283"/>
      <c r="AR220" s="277">
        <f t="shared" si="48"/>
        <v>0</v>
      </c>
    </row>
    <row r="221" spans="3:44" s="256" customFormat="1" x14ac:dyDescent="0.3">
      <c r="C221" s="1185" t="s">
        <v>273</v>
      </c>
      <c r="D221" s="280">
        <f>IFERROR('Sch Parent Inputs'!D247,0)</f>
        <v>0</v>
      </c>
      <c r="E221" s="280">
        <f>IFERROR('Sch Parent Inputs'!F247,0)</f>
        <v>0</v>
      </c>
      <c r="F221" s="280">
        <f t="shared" si="52"/>
        <v>0</v>
      </c>
      <c r="G221" s="280"/>
      <c r="H221" s="1201"/>
      <c r="I221" s="280"/>
      <c r="J221" s="280"/>
      <c r="K221" s="280"/>
      <c r="L221" s="280"/>
      <c r="M221" s="280"/>
      <c r="N221" s="280"/>
      <c r="O221" s="280"/>
      <c r="P221" s="280"/>
      <c r="Q221" s="280"/>
      <c r="R221" s="280"/>
      <c r="S221" s="1186"/>
      <c r="T221" s="276">
        <f t="shared" si="53"/>
        <v>0</v>
      </c>
      <c r="U221" s="277"/>
      <c r="V221" s="277"/>
      <c r="W221" s="282"/>
      <c r="X221" s="282"/>
      <c r="Y221" s="282"/>
      <c r="Z221" s="282"/>
      <c r="AA221" s="282"/>
      <c r="AB221" s="282"/>
      <c r="AC221" s="282"/>
      <c r="AD221" s="282"/>
      <c r="AE221" s="282"/>
      <c r="AF221" s="282">
        <f t="shared" si="49"/>
        <v>0</v>
      </c>
      <c r="AG221" s="282"/>
      <c r="AH221" s="282"/>
      <c r="AI221" s="786"/>
      <c r="AJ221" s="786"/>
      <c r="AK221" s="282"/>
      <c r="AL221" s="282"/>
      <c r="AM221" s="282"/>
      <c r="AN221" s="282"/>
      <c r="AO221" s="282"/>
      <c r="AP221" s="282"/>
      <c r="AQ221" s="283"/>
      <c r="AR221" s="277">
        <f t="shared" si="48"/>
        <v>0</v>
      </c>
    </row>
    <row r="222" spans="3:44" s="256" customFormat="1" x14ac:dyDescent="0.3">
      <c r="C222" s="1185" t="s">
        <v>273</v>
      </c>
      <c r="D222" s="280">
        <f>IFERROR('Sch Parent Inputs'!D248,0)</f>
        <v>0</v>
      </c>
      <c r="E222" s="280">
        <f>IFERROR('Sch Parent Inputs'!F248,0)</f>
        <v>0</v>
      </c>
      <c r="F222" s="280">
        <f t="shared" si="52"/>
        <v>0</v>
      </c>
      <c r="G222" s="280"/>
      <c r="H222" s="1201"/>
      <c r="I222" s="280"/>
      <c r="J222" s="280"/>
      <c r="K222" s="280"/>
      <c r="L222" s="280"/>
      <c r="M222" s="280"/>
      <c r="N222" s="280"/>
      <c r="O222" s="280"/>
      <c r="P222" s="280"/>
      <c r="Q222" s="280"/>
      <c r="R222" s="280"/>
      <c r="S222" s="1186"/>
      <c r="T222" s="276">
        <f t="shared" si="53"/>
        <v>0</v>
      </c>
      <c r="U222" s="277"/>
      <c r="V222" s="277"/>
      <c r="W222" s="282"/>
      <c r="X222" s="282"/>
      <c r="Y222" s="282"/>
      <c r="Z222" s="282"/>
      <c r="AA222" s="282"/>
      <c r="AB222" s="282"/>
      <c r="AC222" s="282"/>
      <c r="AD222" s="282"/>
      <c r="AE222" s="282"/>
      <c r="AF222" s="282">
        <f t="shared" si="49"/>
        <v>0</v>
      </c>
      <c r="AG222" s="282"/>
      <c r="AH222" s="282"/>
      <c r="AI222" s="786"/>
      <c r="AJ222" s="786"/>
      <c r="AK222" s="282"/>
      <c r="AL222" s="282"/>
      <c r="AM222" s="282"/>
      <c r="AN222" s="282"/>
      <c r="AO222" s="282"/>
      <c r="AP222" s="282"/>
      <c r="AQ222" s="283"/>
      <c r="AR222" s="277">
        <f t="shared" si="48"/>
        <v>0</v>
      </c>
    </row>
    <row r="223" spans="3:44" s="256" customFormat="1" x14ac:dyDescent="0.3">
      <c r="C223" s="1185" t="s">
        <v>273</v>
      </c>
      <c r="D223" s="280">
        <f>IFERROR('Sch Parent Inputs'!D249,0)</f>
        <v>0</v>
      </c>
      <c r="E223" s="280">
        <f>IFERROR('Sch Parent Inputs'!F249,0)</f>
        <v>0</v>
      </c>
      <c r="F223" s="280">
        <f t="shared" si="52"/>
        <v>0</v>
      </c>
      <c r="G223" s="280"/>
      <c r="H223" s="1201"/>
      <c r="I223" s="280"/>
      <c r="J223" s="280"/>
      <c r="K223" s="280"/>
      <c r="L223" s="280"/>
      <c r="M223" s="280"/>
      <c r="N223" s="280"/>
      <c r="O223" s="280"/>
      <c r="P223" s="280"/>
      <c r="Q223" s="280"/>
      <c r="R223" s="280"/>
      <c r="S223" s="1186"/>
      <c r="T223" s="276">
        <f t="shared" si="53"/>
        <v>0</v>
      </c>
      <c r="U223" s="277"/>
      <c r="V223" s="277"/>
      <c r="W223" s="282"/>
      <c r="X223" s="282"/>
      <c r="Y223" s="282"/>
      <c r="Z223" s="282"/>
      <c r="AA223" s="282"/>
      <c r="AB223" s="282"/>
      <c r="AC223" s="282"/>
      <c r="AD223" s="282"/>
      <c r="AE223" s="282"/>
      <c r="AF223" s="282">
        <f t="shared" si="49"/>
        <v>0</v>
      </c>
      <c r="AG223" s="282"/>
      <c r="AH223" s="282"/>
      <c r="AI223" s="786"/>
      <c r="AJ223" s="786"/>
      <c r="AK223" s="282"/>
      <c r="AL223" s="282"/>
      <c r="AM223" s="282"/>
      <c r="AN223" s="282"/>
      <c r="AO223" s="282"/>
      <c r="AP223" s="282"/>
      <c r="AQ223" s="283"/>
      <c r="AR223" s="277">
        <f t="shared" si="48"/>
        <v>0</v>
      </c>
    </row>
    <row r="224" spans="3:44" s="256" customFormat="1" x14ac:dyDescent="0.3">
      <c r="C224" s="1185" t="s">
        <v>273</v>
      </c>
      <c r="D224" s="280">
        <f>IFERROR('Sch Parent Inputs'!D250,0)</f>
        <v>0</v>
      </c>
      <c r="E224" s="280">
        <f>IFERROR('Sch Parent Inputs'!F250,0)</f>
        <v>0</v>
      </c>
      <c r="F224" s="280">
        <f t="shared" si="52"/>
        <v>0</v>
      </c>
      <c r="G224" s="280"/>
      <c r="H224" s="1201"/>
      <c r="I224" s="280"/>
      <c r="J224" s="280"/>
      <c r="K224" s="280"/>
      <c r="L224" s="280"/>
      <c r="M224" s="280"/>
      <c r="N224" s="280"/>
      <c r="O224" s="280"/>
      <c r="P224" s="280"/>
      <c r="Q224" s="280"/>
      <c r="R224" s="280"/>
      <c r="S224" s="1186"/>
      <c r="T224" s="276">
        <f t="shared" si="53"/>
        <v>0</v>
      </c>
      <c r="U224" s="277"/>
      <c r="V224" s="277"/>
      <c r="W224" s="282"/>
      <c r="X224" s="282"/>
      <c r="Y224" s="282"/>
      <c r="Z224" s="282"/>
      <c r="AA224" s="282"/>
      <c r="AB224" s="282"/>
      <c r="AC224" s="282"/>
      <c r="AD224" s="282"/>
      <c r="AE224" s="282"/>
      <c r="AF224" s="282">
        <f t="shared" si="49"/>
        <v>0</v>
      </c>
      <c r="AG224" s="282"/>
      <c r="AH224" s="282"/>
      <c r="AI224" s="786"/>
      <c r="AJ224" s="786"/>
      <c r="AK224" s="282"/>
      <c r="AL224" s="282"/>
      <c r="AM224" s="282"/>
      <c r="AN224" s="282"/>
      <c r="AO224" s="282"/>
      <c r="AP224" s="282"/>
      <c r="AQ224" s="283"/>
      <c r="AR224" s="277">
        <f t="shared" si="48"/>
        <v>0</v>
      </c>
    </row>
    <row r="225" spans="3:44" s="256" customFormat="1" x14ac:dyDescent="0.3">
      <c r="C225" s="885"/>
      <c r="D225" s="280"/>
      <c r="E225" s="280"/>
      <c r="F225" s="280"/>
      <c r="G225" s="280"/>
      <c r="H225" s="1201"/>
      <c r="I225" s="280"/>
      <c r="J225" s="280"/>
      <c r="K225" s="280"/>
      <c r="L225" s="280"/>
      <c r="M225" s="280"/>
      <c r="N225" s="280"/>
      <c r="O225" s="280"/>
      <c r="P225" s="280"/>
      <c r="Q225" s="280"/>
      <c r="R225" s="280"/>
      <c r="S225" s="281"/>
      <c r="T225" s="276"/>
      <c r="U225" s="277"/>
      <c r="V225" s="277"/>
      <c r="W225" s="282"/>
      <c r="X225" s="282"/>
      <c r="Y225" s="282"/>
      <c r="Z225" s="282"/>
      <c r="AA225" s="282"/>
      <c r="AB225" s="282"/>
      <c r="AC225" s="282"/>
      <c r="AD225" s="282"/>
      <c r="AE225" s="282"/>
      <c r="AF225" s="282"/>
      <c r="AG225" s="282"/>
      <c r="AH225" s="282"/>
      <c r="AI225" s="786"/>
      <c r="AJ225" s="786"/>
      <c r="AK225" s="282"/>
      <c r="AL225" s="282"/>
      <c r="AM225" s="282"/>
      <c r="AN225" s="282"/>
      <c r="AO225" s="282"/>
      <c r="AP225" s="282"/>
      <c r="AQ225" s="283"/>
      <c r="AR225" s="277">
        <f t="shared" si="48"/>
        <v>0</v>
      </c>
    </row>
    <row r="226" spans="3:44" s="256" customFormat="1" x14ac:dyDescent="0.3">
      <c r="C226" s="1180" t="s">
        <v>274</v>
      </c>
      <c r="D226" s="271"/>
      <c r="E226" s="271"/>
      <c r="F226" s="271"/>
      <c r="G226" s="271"/>
      <c r="H226" s="271"/>
      <c r="I226" s="271"/>
      <c r="J226" s="271"/>
      <c r="K226" s="271"/>
      <c r="L226" s="271"/>
      <c r="M226" s="271"/>
      <c r="N226" s="271"/>
      <c r="O226" s="271"/>
      <c r="P226" s="271"/>
      <c r="Q226" s="271"/>
      <c r="R226" s="271"/>
      <c r="S226" s="271"/>
      <c r="T226" s="271"/>
      <c r="U226" s="271"/>
      <c r="V226" s="271"/>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c r="AR226" s="277">
        <f t="shared" si="48"/>
        <v>0</v>
      </c>
    </row>
    <row r="227" spans="3:44" s="256" customFormat="1" x14ac:dyDescent="0.3">
      <c r="C227" s="1182" t="s">
        <v>241</v>
      </c>
      <c r="D227" s="274"/>
      <c r="E227" s="274"/>
      <c r="F227" s="274"/>
      <c r="G227" s="274"/>
      <c r="H227" s="1200"/>
      <c r="I227" s="274"/>
      <c r="J227" s="274"/>
      <c r="K227" s="274"/>
      <c r="L227" s="274"/>
      <c r="M227" s="274"/>
      <c r="N227" s="274"/>
      <c r="O227" s="274"/>
      <c r="P227" s="274"/>
      <c r="Q227" s="274"/>
      <c r="R227" s="274"/>
      <c r="S227" s="275"/>
      <c r="T227" s="276"/>
      <c r="U227" s="277"/>
      <c r="V227" s="277"/>
      <c r="W227" s="278"/>
      <c r="X227" s="278"/>
      <c r="Y227" s="278"/>
      <c r="Z227" s="278"/>
      <c r="AA227" s="278"/>
      <c r="AB227" s="278"/>
      <c r="AC227" s="278"/>
      <c r="AD227" s="278"/>
      <c r="AE227" s="278"/>
      <c r="AF227" s="278"/>
      <c r="AG227" s="278"/>
      <c r="AH227" s="278"/>
      <c r="AI227" s="785"/>
      <c r="AJ227" s="785"/>
      <c r="AK227" s="278"/>
      <c r="AL227" s="278"/>
      <c r="AM227" s="278"/>
      <c r="AN227" s="278"/>
      <c r="AO227" s="278"/>
      <c r="AP227" s="278"/>
      <c r="AQ227" s="279"/>
      <c r="AR227" s="277">
        <f t="shared" si="48"/>
        <v>0</v>
      </c>
    </row>
    <row r="228" spans="3:44" s="256" customFormat="1" x14ac:dyDescent="0.3">
      <c r="C228" s="885" t="s">
        <v>1081</v>
      </c>
      <c r="D228" s="280">
        <f>IFERROR('Sch Parent Inputs'!D254,0)</f>
        <v>0</v>
      </c>
      <c r="E228" s="280">
        <f>IFERROR('Sch Parent Inputs'!F254,0)</f>
        <v>0</v>
      </c>
      <c r="F228" s="280">
        <f>D228-E228</f>
        <v>0</v>
      </c>
      <c r="G228" s="280"/>
      <c r="H228" s="1201"/>
      <c r="I228" s="280"/>
      <c r="J228" s="280"/>
      <c r="K228" s="280"/>
      <c r="L228" s="280"/>
      <c r="M228" s="280"/>
      <c r="N228" s="280"/>
      <c r="O228" s="280"/>
      <c r="P228" s="280"/>
      <c r="Q228" s="280"/>
      <c r="R228" s="280"/>
      <c r="S228" s="281"/>
      <c r="T228" s="276">
        <f>SUM(F228:S228)</f>
        <v>0</v>
      </c>
      <c r="U228" s="277"/>
      <c r="V228" s="277"/>
      <c r="W228" s="282"/>
      <c r="X228" s="282"/>
      <c r="Y228" s="282"/>
      <c r="Z228" s="282"/>
      <c r="AA228" s="282"/>
      <c r="AB228" s="282"/>
      <c r="AC228" s="282"/>
      <c r="AD228" s="282"/>
      <c r="AE228" s="282"/>
      <c r="AF228" s="282">
        <f>+T228</f>
        <v>0</v>
      </c>
      <c r="AG228" s="282"/>
      <c r="AH228" s="282"/>
      <c r="AI228" s="786"/>
      <c r="AJ228" s="786"/>
      <c r="AK228" s="282"/>
      <c r="AL228" s="282"/>
      <c r="AM228" s="282"/>
      <c r="AN228" s="282"/>
      <c r="AO228" s="282"/>
      <c r="AP228" s="282"/>
      <c r="AQ228" s="283"/>
      <c r="AR228" s="277">
        <f t="shared" si="48"/>
        <v>0</v>
      </c>
    </row>
    <row r="229" spans="3:44" s="256" customFormat="1" x14ac:dyDescent="0.3">
      <c r="C229" s="885"/>
      <c r="D229" s="280"/>
      <c r="E229" s="280"/>
      <c r="F229" s="280"/>
      <c r="G229" s="280"/>
      <c r="H229" s="1201"/>
      <c r="I229" s="280"/>
      <c r="J229" s="280"/>
      <c r="K229" s="280"/>
      <c r="L229" s="280"/>
      <c r="M229" s="280"/>
      <c r="N229" s="280"/>
      <c r="O229" s="280"/>
      <c r="P229" s="280"/>
      <c r="Q229" s="280"/>
      <c r="R229" s="280"/>
      <c r="S229" s="281"/>
      <c r="T229" s="276"/>
      <c r="U229" s="277"/>
      <c r="V229" s="277"/>
      <c r="W229" s="282"/>
      <c r="X229" s="282"/>
      <c r="Y229" s="282"/>
      <c r="Z229" s="282"/>
      <c r="AA229" s="282"/>
      <c r="AB229" s="282"/>
      <c r="AC229" s="282"/>
      <c r="AD229" s="282"/>
      <c r="AE229" s="282"/>
      <c r="AF229" s="282"/>
      <c r="AG229" s="282"/>
      <c r="AH229" s="282"/>
      <c r="AI229" s="786"/>
      <c r="AJ229" s="786"/>
      <c r="AK229" s="282"/>
      <c r="AL229" s="282"/>
      <c r="AM229" s="282"/>
      <c r="AN229" s="282"/>
      <c r="AO229" s="282"/>
      <c r="AP229" s="282"/>
      <c r="AQ229" s="283"/>
      <c r="AR229" s="277">
        <f t="shared" si="48"/>
        <v>0</v>
      </c>
    </row>
    <row r="230" spans="3:44" s="256" customFormat="1" x14ac:dyDescent="0.3">
      <c r="C230" s="1180" t="s">
        <v>276</v>
      </c>
      <c r="D230" s="271"/>
      <c r="E230" s="271"/>
      <c r="F230" s="271"/>
      <c r="G230" s="271"/>
      <c r="H230" s="271"/>
      <c r="I230" s="271"/>
      <c r="J230" s="271"/>
      <c r="K230" s="271"/>
      <c r="L230" s="271"/>
      <c r="M230" s="271"/>
      <c r="N230" s="271"/>
      <c r="O230" s="271"/>
      <c r="P230" s="271"/>
      <c r="Q230" s="271"/>
      <c r="R230" s="271"/>
      <c r="S230" s="271"/>
      <c r="T230" s="271"/>
      <c r="U230" s="271"/>
      <c r="V230" s="271"/>
      <c r="W230" s="272"/>
      <c r="X230" s="272"/>
      <c r="Y230" s="272"/>
      <c r="Z230" s="272"/>
      <c r="AA230" s="272"/>
      <c r="AB230" s="272"/>
      <c r="AC230" s="272"/>
      <c r="AD230" s="272"/>
      <c r="AE230" s="272"/>
      <c r="AF230" s="272"/>
      <c r="AG230" s="272"/>
      <c r="AH230" s="272"/>
      <c r="AI230" s="272"/>
      <c r="AJ230" s="272"/>
      <c r="AK230" s="272"/>
      <c r="AL230" s="272"/>
      <c r="AM230" s="272"/>
      <c r="AN230" s="272"/>
      <c r="AO230" s="272"/>
      <c r="AP230" s="272"/>
      <c r="AQ230" s="273"/>
      <c r="AR230" s="277">
        <f t="shared" si="48"/>
        <v>0</v>
      </c>
    </row>
    <row r="231" spans="3:44" s="256" customFormat="1" x14ac:dyDescent="0.3">
      <c r="C231" s="1182" t="s">
        <v>277</v>
      </c>
      <c r="D231" s="274"/>
      <c r="E231" s="274"/>
      <c r="F231" s="274"/>
      <c r="G231" s="274"/>
      <c r="H231" s="1200"/>
      <c r="I231" s="274"/>
      <c r="J231" s="274"/>
      <c r="K231" s="274"/>
      <c r="L231" s="274"/>
      <c r="M231" s="274"/>
      <c r="N231" s="274"/>
      <c r="O231" s="274"/>
      <c r="P231" s="274"/>
      <c r="Q231" s="274"/>
      <c r="R231" s="274"/>
      <c r="S231" s="275"/>
      <c r="T231" s="276"/>
      <c r="U231" s="277"/>
      <c r="V231" s="277"/>
      <c r="W231" s="278"/>
      <c r="X231" s="278"/>
      <c r="Y231" s="278"/>
      <c r="Z231" s="278"/>
      <c r="AA231" s="278"/>
      <c r="AB231" s="278"/>
      <c r="AC231" s="278"/>
      <c r="AD231" s="278"/>
      <c r="AE231" s="278"/>
      <c r="AF231" s="278"/>
      <c r="AG231" s="278"/>
      <c r="AH231" s="278"/>
      <c r="AI231" s="785"/>
      <c r="AJ231" s="785"/>
      <c r="AK231" s="278"/>
      <c r="AL231" s="278"/>
      <c r="AM231" s="278"/>
      <c r="AN231" s="278"/>
      <c r="AO231" s="278"/>
      <c r="AP231" s="278"/>
      <c r="AQ231" s="279"/>
      <c r="AR231" s="277">
        <f t="shared" si="48"/>
        <v>0</v>
      </c>
    </row>
    <row r="232" spans="3:44" s="256" customFormat="1" x14ac:dyDescent="0.3">
      <c r="C232" s="885" t="s">
        <v>1091</v>
      </c>
      <c r="D232" s="280">
        <f>IFERROR('Sch Parent Inputs'!D258,0)</f>
        <v>0</v>
      </c>
      <c r="E232" s="280">
        <f>IFERROR('Sch Parent Inputs'!F258,0)</f>
        <v>0</v>
      </c>
      <c r="F232" s="280">
        <f>D232-E232</f>
        <v>0</v>
      </c>
      <c r="G232" s="280"/>
      <c r="H232" s="1201"/>
      <c r="I232" s="280"/>
      <c r="J232" s="280"/>
      <c r="K232" s="280"/>
      <c r="L232" s="280"/>
      <c r="M232" s="280"/>
      <c r="N232" s="280"/>
      <c r="O232" s="280"/>
      <c r="P232" s="280"/>
      <c r="Q232" s="280"/>
      <c r="R232" s="280"/>
      <c r="S232" s="281"/>
      <c r="T232" s="276">
        <f>SUM(F232:S232)</f>
        <v>0</v>
      </c>
      <c r="U232" s="277"/>
      <c r="V232" s="277"/>
      <c r="W232" s="282"/>
      <c r="X232" s="282"/>
      <c r="Y232" s="282"/>
      <c r="Z232" s="282"/>
      <c r="AA232" s="282"/>
      <c r="AB232" s="282"/>
      <c r="AC232" s="282"/>
      <c r="AD232" s="282"/>
      <c r="AE232" s="282"/>
      <c r="AF232" s="282"/>
      <c r="AG232" s="282"/>
      <c r="AH232" s="282"/>
      <c r="AI232" s="786"/>
      <c r="AJ232" s="786"/>
      <c r="AK232" s="282">
        <f>+T232</f>
        <v>0</v>
      </c>
      <c r="AL232" s="282"/>
      <c r="AM232" s="282"/>
      <c r="AN232" s="282"/>
      <c r="AO232" s="282"/>
      <c r="AP232" s="282"/>
      <c r="AQ232" s="283"/>
      <c r="AR232" s="277">
        <f t="shared" si="48"/>
        <v>0</v>
      </c>
    </row>
    <row r="233" spans="3:44" s="256" customFormat="1" x14ac:dyDescent="0.3">
      <c r="C233" s="885" t="s">
        <v>1092</v>
      </c>
      <c r="D233" s="280">
        <f>IFERROR('Sch Parent Inputs'!D259,0)</f>
        <v>0</v>
      </c>
      <c r="E233" s="280">
        <f>IFERROR('Sch Parent Inputs'!F259,0)</f>
        <v>0</v>
      </c>
      <c r="F233" s="280">
        <f t="shared" ref="F233:F236" si="54">D233-E233</f>
        <v>0</v>
      </c>
      <c r="G233" s="280"/>
      <c r="H233" s="1201"/>
      <c r="I233" s="280"/>
      <c r="J233" s="280"/>
      <c r="K233" s="280"/>
      <c r="L233" s="280"/>
      <c r="M233" s="280"/>
      <c r="N233" s="280"/>
      <c r="O233" s="280"/>
      <c r="P233" s="280"/>
      <c r="Q233" s="280"/>
      <c r="R233" s="280"/>
      <c r="S233" s="281"/>
      <c r="T233" s="276">
        <f>SUM(F233:S233)</f>
        <v>0</v>
      </c>
      <c r="U233" s="277"/>
      <c r="V233" s="277"/>
      <c r="W233" s="282"/>
      <c r="X233" s="282"/>
      <c r="Y233" s="282"/>
      <c r="Z233" s="282"/>
      <c r="AA233" s="282"/>
      <c r="AB233" s="282"/>
      <c r="AC233" s="282"/>
      <c r="AD233" s="282"/>
      <c r="AE233" s="282"/>
      <c r="AF233" s="282"/>
      <c r="AG233" s="282"/>
      <c r="AH233" s="282"/>
      <c r="AI233" s="786"/>
      <c r="AJ233" s="786"/>
      <c r="AK233" s="282"/>
      <c r="AL233" s="282">
        <f>+T233</f>
        <v>0</v>
      </c>
      <c r="AM233" s="282"/>
      <c r="AN233" s="282"/>
      <c r="AO233" s="282"/>
      <c r="AP233" s="282"/>
      <c r="AQ233" s="283"/>
      <c r="AR233" s="277">
        <f t="shared" si="48"/>
        <v>0</v>
      </c>
    </row>
    <row r="234" spans="3:44" s="256" customFormat="1" x14ac:dyDescent="0.3">
      <c r="C234" s="885" t="s">
        <v>280</v>
      </c>
      <c r="D234" s="280">
        <f>IFERROR('Sch Parent Inputs'!D260,0)</f>
        <v>0</v>
      </c>
      <c r="E234" s="280">
        <f>IFERROR('Sch Parent Inputs'!F260,0)</f>
        <v>0</v>
      </c>
      <c r="F234" s="280">
        <f t="shared" si="54"/>
        <v>0</v>
      </c>
      <c r="G234" s="280"/>
      <c r="H234" s="1201"/>
      <c r="I234" s="280"/>
      <c r="J234" s="280"/>
      <c r="K234" s="280"/>
      <c r="L234" s="280"/>
      <c r="M234" s="280"/>
      <c r="N234" s="280"/>
      <c r="O234" s="280"/>
      <c r="P234" s="280"/>
      <c r="Q234" s="280"/>
      <c r="R234" s="280"/>
      <c r="S234" s="281"/>
      <c r="T234" s="276">
        <f>SUM(F234:S234)</f>
        <v>0</v>
      </c>
      <c r="U234" s="277"/>
      <c r="V234" s="277"/>
      <c r="W234" s="282"/>
      <c r="X234" s="282"/>
      <c r="Y234" s="282"/>
      <c r="Z234" s="282"/>
      <c r="AA234" s="282"/>
      <c r="AB234" s="282"/>
      <c r="AC234" s="282"/>
      <c r="AD234" s="282"/>
      <c r="AE234" s="282"/>
      <c r="AF234" s="282"/>
      <c r="AG234" s="282"/>
      <c r="AH234" s="282"/>
      <c r="AI234" s="786"/>
      <c r="AJ234" s="786"/>
      <c r="AK234" s="282"/>
      <c r="AL234" s="282"/>
      <c r="AM234" s="282">
        <f>+T234</f>
        <v>0</v>
      </c>
      <c r="AN234" s="282"/>
      <c r="AO234" s="282"/>
      <c r="AP234" s="282"/>
      <c r="AQ234" s="283"/>
      <c r="AR234" s="277">
        <f t="shared" si="48"/>
        <v>0</v>
      </c>
    </row>
    <row r="235" spans="3:44" s="256" customFormat="1" x14ac:dyDescent="0.3">
      <c r="C235" s="885" t="s">
        <v>389</v>
      </c>
      <c r="D235" s="280">
        <f>IFERROR('Sch Parent Inputs'!D261,0)</f>
        <v>0</v>
      </c>
      <c r="E235" s="280">
        <f>IFERROR('Sch Parent Inputs'!F261,0)</f>
        <v>0</v>
      </c>
      <c r="F235" s="280">
        <f t="shared" si="54"/>
        <v>0</v>
      </c>
      <c r="G235" s="280"/>
      <c r="H235" s="1201"/>
      <c r="I235" s="280"/>
      <c r="J235" s="280"/>
      <c r="K235" s="280"/>
      <c r="L235" s="280"/>
      <c r="M235" s="280"/>
      <c r="N235" s="280"/>
      <c r="O235" s="280"/>
      <c r="P235" s="280"/>
      <c r="Q235" s="280"/>
      <c r="R235" s="280"/>
      <c r="S235" s="281"/>
      <c r="T235" s="276">
        <f>SUM(F235:S235)</f>
        <v>0</v>
      </c>
      <c r="U235" s="277"/>
      <c r="V235" s="277"/>
      <c r="W235" s="282">
        <f>T235</f>
        <v>0</v>
      </c>
      <c r="X235" s="282"/>
      <c r="Y235" s="282"/>
      <c r="Z235" s="282"/>
      <c r="AA235" s="282"/>
      <c r="AB235" s="282"/>
      <c r="AC235" s="282"/>
      <c r="AD235" s="282"/>
      <c r="AE235" s="282"/>
      <c r="AF235" s="282"/>
      <c r="AG235" s="282"/>
      <c r="AH235" s="282"/>
      <c r="AI235" s="786"/>
      <c r="AJ235" s="786"/>
      <c r="AK235" s="282"/>
      <c r="AL235" s="282"/>
      <c r="AM235" s="282"/>
      <c r="AN235" s="282"/>
      <c r="AO235" s="282"/>
      <c r="AP235" s="282"/>
      <c r="AQ235" s="283"/>
      <c r="AR235" s="277">
        <f t="shared" si="48"/>
        <v>0</v>
      </c>
    </row>
    <row r="236" spans="3:44" s="256" customFormat="1" x14ac:dyDescent="0.3">
      <c r="C236" s="287" t="s">
        <v>1084</v>
      </c>
      <c r="D236" s="280">
        <f>SUBTOTAL(9,'Sch Parent Inputs'!D12:D116)</f>
        <v>0</v>
      </c>
      <c r="E236" s="280">
        <f>SUBTOTAL(9,'Sch Parent Inputs'!F12:F116)</f>
        <v>0</v>
      </c>
      <c r="F236" s="280">
        <f t="shared" si="54"/>
        <v>0</v>
      </c>
      <c r="G236" s="280"/>
      <c r="H236" s="1201"/>
      <c r="I236" s="280"/>
      <c r="J236" s="280"/>
      <c r="K236" s="280"/>
      <c r="L236" s="280"/>
      <c r="M236" s="280"/>
      <c r="N236" s="280"/>
      <c r="O236" s="280"/>
      <c r="P236" s="280"/>
      <c r="Q236" s="280"/>
      <c r="R236" s="280"/>
      <c r="S236" s="281"/>
      <c r="T236" s="276">
        <f>SUM(F236:S236)</f>
        <v>0</v>
      </c>
      <c r="U236" s="277"/>
      <c r="V236" s="277"/>
      <c r="W236" s="282"/>
      <c r="X236" s="282"/>
      <c r="Y236" s="282"/>
      <c r="Z236" s="282"/>
      <c r="AA236" s="282"/>
      <c r="AB236" s="282"/>
      <c r="AC236" s="282"/>
      <c r="AD236" s="282"/>
      <c r="AE236" s="282"/>
      <c r="AF236" s="282"/>
      <c r="AG236" s="282"/>
      <c r="AH236" s="282"/>
      <c r="AI236" s="786"/>
      <c r="AJ236" s="786"/>
      <c r="AK236" s="282"/>
      <c r="AL236" s="282"/>
      <c r="AM236" s="282"/>
      <c r="AN236" s="282"/>
      <c r="AO236" s="282"/>
      <c r="AP236" s="282"/>
      <c r="AQ236" s="283"/>
      <c r="AR236" s="277">
        <f t="shared" si="48"/>
        <v>0</v>
      </c>
    </row>
    <row r="237" spans="3:44" s="256" customFormat="1" x14ac:dyDescent="0.3">
      <c r="C237" s="288"/>
      <c r="D237" s="280"/>
      <c r="E237" s="280"/>
      <c r="F237" s="280"/>
      <c r="G237" s="280"/>
      <c r="H237" s="1201"/>
      <c r="I237" s="280"/>
      <c r="J237" s="280"/>
      <c r="K237" s="280"/>
      <c r="L237" s="280"/>
      <c r="M237" s="280"/>
      <c r="N237" s="280"/>
      <c r="O237" s="280"/>
      <c r="P237" s="280"/>
      <c r="Q237" s="280"/>
      <c r="R237" s="280"/>
      <c r="S237" s="281"/>
      <c r="T237" s="276"/>
      <c r="U237" s="277"/>
      <c r="V237" s="277"/>
      <c r="W237" s="282"/>
      <c r="X237" s="282"/>
      <c r="Y237" s="282"/>
      <c r="Z237" s="282"/>
      <c r="AA237" s="282"/>
      <c r="AB237" s="282"/>
      <c r="AC237" s="282"/>
      <c r="AD237" s="282"/>
      <c r="AE237" s="282"/>
      <c r="AF237" s="282"/>
      <c r="AG237" s="282"/>
      <c r="AH237" s="282"/>
      <c r="AI237" s="786"/>
      <c r="AJ237" s="786"/>
      <c r="AK237" s="282"/>
      <c r="AL237" s="282"/>
      <c r="AM237" s="282"/>
      <c r="AN237" s="282"/>
      <c r="AO237" s="282"/>
      <c r="AP237" s="282"/>
      <c r="AQ237" s="283"/>
      <c r="AR237" s="277">
        <f t="shared" si="48"/>
        <v>0</v>
      </c>
    </row>
    <row r="238" spans="3:44" x14ac:dyDescent="0.3">
      <c r="C238" s="288" t="s">
        <v>1085</v>
      </c>
      <c r="D238" s="280"/>
      <c r="E238" s="280"/>
      <c r="F238" s="280">
        <f>-D236</f>
        <v>0</v>
      </c>
      <c r="G238" s="280"/>
      <c r="H238" s="1201"/>
      <c r="I238" s="280"/>
      <c r="J238" s="280"/>
      <c r="K238" s="280"/>
      <c r="L238" s="280"/>
      <c r="M238" s="280"/>
      <c r="N238" s="280"/>
      <c r="O238" s="280"/>
      <c r="P238" s="280"/>
      <c r="Q238" s="280"/>
      <c r="R238" s="280"/>
      <c r="S238" s="281"/>
      <c r="T238" s="276">
        <f>SUM(F238:S238)</f>
        <v>0</v>
      </c>
      <c r="U238" s="277"/>
      <c r="V238" s="277"/>
      <c r="W238" s="282"/>
      <c r="X238" s="282"/>
      <c r="Y238" s="282"/>
      <c r="Z238" s="282"/>
      <c r="AA238" s="282"/>
      <c r="AB238" s="282"/>
      <c r="AC238" s="282"/>
      <c r="AD238" s="282"/>
      <c r="AE238" s="282"/>
      <c r="AF238" s="282"/>
      <c r="AG238" s="282"/>
      <c r="AH238" s="282"/>
      <c r="AI238" s="786"/>
      <c r="AJ238" s="786"/>
      <c r="AK238" s="282"/>
      <c r="AL238" s="282"/>
      <c r="AM238" s="282"/>
      <c r="AN238" s="282"/>
      <c r="AO238" s="282"/>
      <c r="AP238" s="282"/>
      <c r="AQ238" s="283"/>
      <c r="AR238" s="277">
        <f t="shared" si="48"/>
        <v>0</v>
      </c>
    </row>
    <row r="239" spans="3:44" ht="14" thickBot="1" x14ac:dyDescent="0.35">
      <c r="C239" s="217" t="s">
        <v>1086</v>
      </c>
      <c r="D239" s="290">
        <f>SUM(D104:D236)</f>
        <v>0</v>
      </c>
      <c r="E239" s="290">
        <f>SUM(E104:E236)</f>
        <v>0</v>
      </c>
      <c r="F239" s="291">
        <f t="shared" ref="F239:T239" si="55">SUM(F5:F238)</f>
        <v>0</v>
      </c>
      <c r="G239" s="291">
        <f t="shared" si="55"/>
        <v>0</v>
      </c>
      <c r="H239" s="291">
        <f t="shared" si="55"/>
        <v>0</v>
      </c>
      <c r="I239" s="291">
        <f t="shared" si="55"/>
        <v>0</v>
      </c>
      <c r="J239" s="291">
        <f t="shared" si="55"/>
        <v>0</v>
      </c>
      <c r="K239" s="291">
        <f t="shared" si="55"/>
        <v>0</v>
      </c>
      <c r="L239" s="291">
        <f t="shared" si="55"/>
        <v>0</v>
      </c>
      <c r="M239" s="291">
        <f t="shared" si="55"/>
        <v>0</v>
      </c>
      <c r="N239" s="291">
        <f t="shared" si="55"/>
        <v>0</v>
      </c>
      <c r="O239" s="291">
        <f t="shared" si="55"/>
        <v>0</v>
      </c>
      <c r="P239" s="291">
        <f t="shared" si="55"/>
        <v>0</v>
      </c>
      <c r="Q239" s="291">
        <f t="shared" si="55"/>
        <v>0</v>
      </c>
      <c r="R239" s="291">
        <f t="shared" si="55"/>
        <v>0</v>
      </c>
      <c r="S239" s="291">
        <f t="shared" si="55"/>
        <v>0</v>
      </c>
      <c r="T239" s="292">
        <f t="shared" si="55"/>
        <v>0</v>
      </c>
      <c r="U239" s="277"/>
      <c r="V239" s="277"/>
      <c r="W239" s="293">
        <f t="shared" ref="W239:AQ239" si="56">SUM(W6:W238)</f>
        <v>0</v>
      </c>
      <c r="X239" s="293">
        <f t="shared" si="56"/>
        <v>0</v>
      </c>
      <c r="Y239" s="293">
        <f t="shared" si="56"/>
        <v>0</v>
      </c>
      <c r="Z239" s="293">
        <f t="shared" si="56"/>
        <v>0</v>
      </c>
      <c r="AA239" s="293">
        <f t="shared" si="56"/>
        <v>0</v>
      </c>
      <c r="AB239" s="293">
        <f t="shared" si="56"/>
        <v>0</v>
      </c>
      <c r="AC239" s="293">
        <f t="shared" si="56"/>
        <v>0</v>
      </c>
      <c r="AD239" s="293">
        <f t="shared" si="56"/>
        <v>0</v>
      </c>
      <c r="AE239" s="293">
        <f t="shared" si="56"/>
        <v>0</v>
      </c>
      <c r="AF239" s="293">
        <f t="shared" si="56"/>
        <v>0</v>
      </c>
      <c r="AG239" s="293">
        <f t="shared" si="56"/>
        <v>0</v>
      </c>
      <c r="AH239" s="293">
        <f t="shared" si="56"/>
        <v>0</v>
      </c>
      <c r="AI239" s="293">
        <f t="shared" si="56"/>
        <v>0</v>
      </c>
      <c r="AJ239" s="293">
        <f t="shared" si="56"/>
        <v>0</v>
      </c>
      <c r="AK239" s="293">
        <f t="shared" si="56"/>
        <v>0</v>
      </c>
      <c r="AL239" s="293">
        <f t="shared" si="56"/>
        <v>0</v>
      </c>
      <c r="AM239" s="293">
        <f t="shared" si="56"/>
        <v>0</v>
      </c>
      <c r="AN239" s="293">
        <f t="shared" si="56"/>
        <v>0</v>
      </c>
      <c r="AO239" s="293">
        <f t="shared" si="56"/>
        <v>0</v>
      </c>
      <c r="AP239" s="293">
        <f t="shared" si="56"/>
        <v>0</v>
      </c>
      <c r="AQ239" s="294">
        <f t="shared" si="56"/>
        <v>0</v>
      </c>
      <c r="AR239" s="1229"/>
    </row>
  </sheetData>
  <printOptions headings="1" gridLines="1"/>
  <pageMargins left="0.39370078740157483" right="0.39370078740157483" top="0.59055118110236227" bottom="0.59055118110236227" header="0.39370078740157483" footer="0.39370078740157483"/>
  <pageSetup paperSize="8" scale="71"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6">
    <tabColor rgb="FF00B050"/>
    <pageSetUpPr fitToPage="1"/>
  </sheetPr>
  <dimension ref="B1:AS242"/>
  <sheetViews>
    <sheetView zoomScale="90" zoomScaleNormal="90" workbookViewId="0">
      <pane xSplit="6" ySplit="2" topLeftCell="G3" activePane="bottomRight" state="frozen"/>
      <selection activeCell="C363" sqref="C361:M369"/>
      <selection pane="topRight" activeCell="C363" sqref="C361:M369"/>
      <selection pane="bottomLeft" activeCell="C363" sqref="C361:M369"/>
      <selection pane="bottomRight" activeCell="G3" sqref="G3"/>
    </sheetView>
  </sheetViews>
  <sheetFormatPr defaultColWidth="9.1796875" defaultRowHeight="13.5" x14ac:dyDescent="0.3"/>
  <cols>
    <col min="1" max="1" width="1.453125" style="256" customWidth="1"/>
    <col min="2" max="2" width="2.453125" style="268" customWidth="1"/>
    <col min="3" max="3" width="64.81640625" style="256" customWidth="1"/>
    <col min="4" max="4" width="21.54296875" style="295" customWidth="1"/>
    <col min="5" max="5" width="24.453125" style="295" customWidth="1"/>
    <col min="6" max="6" width="14.54296875" style="295" bestFit="1" customWidth="1"/>
    <col min="7" max="7" width="13.54296875" style="295" bestFit="1" customWidth="1"/>
    <col min="8" max="8" width="13.54296875" style="295" customWidth="1"/>
    <col min="9" max="9" width="12.1796875" style="295" customWidth="1"/>
    <col min="10" max="10" width="13.453125" style="295" customWidth="1"/>
    <col min="11" max="11" width="9.54296875" style="295" customWidth="1"/>
    <col min="12" max="12" width="10.453125" style="295" bestFit="1" customWidth="1"/>
    <col min="13" max="13" width="11.81640625" style="295" customWidth="1"/>
    <col min="14" max="16" width="16.453125" style="295" customWidth="1"/>
    <col min="17" max="17" width="11.54296875" style="295" customWidth="1"/>
    <col min="18" max="18" width="8.81640625" style="295" customWidth="1"/>
    <col min="19" max="19" width="16.54296875" style="295" customWidth="1"/>
    <col min="20" max="20" width="16" style="295" bestFit="1" customWidth="1"/>
    <col min="21" max="21" width="2.453125" style="256" hidden="1" customWidth="1"/>
    <col min="22" max="22" width="2.453125" style="256" customWidth="1"/>
    <col min="23" max="43" width="14.54296875" style="256" customWidth="1"/>
    <col min="44" max="44" width="11.54296875" style="256" bestFit="1" customWidth="1"/>
    <col min="45" max="45" width="15.1796875" style="256" customWidth="1"/>
    <col min="46" max="16384" width="9.1796875" style="256"/>
  </cols>
  <sheetData>
    <row r="1" spans="3:45" x14ac:dyDescent="0.3">
      <c r="C1" s="257"/>
      <c r="D1" s="258"/>
      <c r="E1" s="258"/>
      <c r="F1" s="259"/>
      <c r="G1" s="259"/>
      <c r="H1" s="259"/>
      <c r="I1" s="260" t="s">
        <v>1022</v>
      </c>
      <c r="J1" s="260" t="s">
        <v>1022</v>
      </c>
      <c r="K1" s="260" t="s">
        <v>1022</v>
      </c>
      <c r="L1" s="260" t="s">
        <v>1022</v>
      </c>
      <c r="M1" s="260" t="s">
        <v>1022</v>
      </c>
      <c r="N1" s="260" t="s">
        <v>1022</v>
      </c>
      <c r="O1" s="260" t="s">
        <v>1022</v>
      </c>
      <c r="P1" s="260" t="s">
        <v>1022</v>
      </c>
      <c r="Q1" s="260" t="s">
        <v>1022</v>
      </c>
      <c r="R1" s="260" t="s">
        <v>1022</v>
      </c>
      <c r="S1" s="260" t="s">
        <v>1022</v>
      </c>
      <c r="T1" s="261" t="s">
        <v>1023</v>
      </c>
      <c r="W1" s="1189"/>
      <c r="X1" s="1189"/>
      <c r="Y1" s="1189"/>
      <c r="Z1" s="1189"/>
      <c r="AA1" s="1189"/>
      <c r="AB1" s="1189"/>
      <c r="AC1" s="1189"/>
      <c r="AD1" s="1189"/>
      <c r="AE1" s="1189"/>
      <c r="AF1" s="1189"/>
      <c r="AG1" s="1189"/>
      <c r="AH1" s="1189"/>
      <c r="AI1" s="1189"/>
      <c r="AJ1" s="1189"/>
      <c r="AK1" s="1189"/>
      <c r="AL1" s="1189"/>
      <c r="AM1" s="1189"/>
      <c r="AN1" s="1189"/>
      <c r="AO1" s="1189"/>
      <c r="AP1" s="1189"/>
      <c r="AQ1" s="1190"/>
      <c r="AR1" s="1191"/>
      <c r="AS1" s="1189"/>
    </row>
    <row r="2" spans="3:45" ht="54" x14ac:dyDescent="0.3">
      <c r="C2" s="262"/>
      <c r="D2" s="263" t="s">
        <v>294</v>
      </c>
      <c r="E2" s="263" t="s">
        <v>294</v>
      </c>
      <c r="F2" s="264" t="s">
        <v>1024</v>
      </c>
      <c r="G2" s="265" t="s">
        <v>1025</v>
      </c>
      <c r="H2" s="265" t="s">
        <v>1026</v>
      </c>
      <c r="I2" s="266" t="s">
        <v>154</v>
      </c>
      <c r="J2" s="266" t="s">
        <v>1027</v>
      </c>
      <c r="K2" s="266" t="s">
        <v>125</v>
      </c>
      <c r="L2" s="266" t="s">
        <v>1028</v>
      </c>
      <c r="M2" s="266" t="s">
        <v>1029</v>
      </c>
      <c r="N2" s="266" t="s">
        <v>1030</v>
      </c>
      <c r="O2" s="266" t="s">
        <v>1031</v>
      </c>
      <c r="P2" s="266" t="s">
        <v>1032</v>
      </c>
      <c r="Q2" s="266" t="s">
        <v>1033</v>
      </c>
      <c r="R2" s="266" t="s">
        <v>1034</v>
      </c>
      <c r="S2" s="266" t="s">
        <v>1035</v>
      </c>
      <c r="T2" s="267" t="s">
        <v>1036</v>
      </c>
      <c r="W2" s="1192" t="s">
        <v>1037</v>
      </c>
      <c r="X2" s="1192" t="s">
        <v>471</v>
      </c>
      <c r="Y2" s="1192" t="s">
        <v>1038</v>
      </c>
      <c r="Z2" s="1192" t="s">
        <v>1039</v>
      </c>
      <c r="AA2" s="1192" t="s">
        <v>1040</v>
      </c>
      <c r="AB2" s="1192" t="s">
        <v>1041</v>
      </c>
      <c r="AC2" s="1192" t="s">
        <v>1042</v>
      </c>
      <c r="AD2" s="1192" t="s">
        <v>1043</v>
      </c>
      <c r="AE2" s="1192" t="s">
        <v>1044</v>
      </c>
      <c r="AF2" s="1192" t="s">
        <v>1045</v>
      </c>
      <c r="AG2" s="1192" t="s">
        <v>1046</v>
      </c>
      <c r="AH2" s="1192" t="s">
        <v>1047</v>
      </c>
      <c r="AI2" s="1192" t="s">
        <v>1048</v>
      </c>
      <c r="AJ2" s="1192" t="s">
        <v>1049</v>
      </c>
      <c r="AK2" s="1192" t="s">
        <v>1050</v>
      </c>
      <c r="AL2" s="1192" t="s">
        <v>1051</v>
      </c>
      <c r="AM2" s="1192" t="s">
        <v>280</v>
      </c>
      <c r="AN2" s="1192" t="s">
        <v>1052</v>
      </c>
      <c r="AO2" s="1192" t="s">
        <v>1053</v>
      </c>
      <c r="AP2" s="1192" t="s">
        <v>1054</v>
      </c>
      <c r="AQ2" s="1193" t="s">
        <v>1055</v>
      </c>
      <c r="AR2" s="1191"/>
      <c r="AS2" s="1193" t="s">
        <v>1056</v>
      </c>
    </row>
    <row r="3" spans="3:45" x14ac:dyDescent="0.3">
      <c r="C3" s="1181" t="s">
        <v>151</v>
      </c>
      <c r="D3" s="269">
        <f>FY</f>
        <v>2026</v>
      </c>
      <c r="E3" s="269">
        <f>FY-1</f>
        <v>2025</v>
      </c>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70"/>
    </row>
    <row r="4" spans="3:45" x14ac:dyDescent="0.3">
      <c r="C4" s="1180" t="str">
        <f>'Group Inputs'!B10</f>
        <v>1. Government Grants</v>
      </c>
      <c r="D4" s="271"/>
      <c r="E4" s="271"/>
      <c r="F4" s="271"/>
      <c r="G4" s="271"/>
      <c r="H4" s="271"/>
      <c r="I4" s="271"/>
      <c r="J4" s="271"/>
      <c r="K4" s="271"/>
      <c r="L4" s="271"/>
      <c r="M4" s="271"/>
      <c r="N4" s="271"/>
      <c r="O4" s="271"/>
      <c r="P4" s="271"/>
      <c r="Q4" s="271"/>
      <c r="R4" s="271"/>
      <c r="S4" s="271"/>
      <c r="T4" s="271"/>
      <c r="U4" s="271"/>
      <c r="V4" s="271"/>
      <c r="W4" s="272"/>
      <c r="X4" s="272"/>
      <c r="Y4" s="272"/>
      <c r="Z4" s="272"/>
      <c r="AA4" s="272"/>
      <c r="AB4" s="272"/>
      <c r="AC4" s="272"/>
      <c r="AD4" s="272"/>
      <c r="AE4" s="272"/>
      <c r="AF4" s="272"/>
      <c r="AG4" s="272"/>
      <c r="AH4" s="272"/>
      <c r="AI4" s="272"/>
      <c r="AJ4" s="272"/>
      <c r="AK4" s="272"/>
      <c r="AL4" s="272"/>
      <c r="AM4" s="272"/>
      <c r="AN4" s="272"/>
      <c r="AO4" s="272"/>
      <c r="AP4" s="272"/>
      <c r="AQ4" s="273"/>
    </row>
    <row r="5" spans="3:45" x14ac:dyDescent="0.3">
      <c r="C5" s="1182" t="str">
        <f>'Group Inputs'!B11</f>
        <v>Revenue</v>
      </c>
      <c r="D5" s="274"/>
      <c r="E5" s="274"/>
      <c r="F5" s="274"/>
      <c r="G5" s="274"/>
      <c r="H5" s="1187"/>
      <c r="I5" s="274"/>
      <c r="J5" s="274"/>
      <c r="K5" s="274"/>
      <c r="L5" s="274"/>
      <c r="M5" s="274"/>
      <c r="N5" s="274"/>
      <c r="O5" s="274"/>
      <c r="P5" s="274"/>
      <c r="Q5" s="274"/>
      <c r="R5" s="274"/>
      <c r="S5" s="275"/>
      <c r="T5" s="276"/>
      <c r="U5" s="277"/>
      <c r="V5" s="277"/>
      <c r="W5" s="278"/>
      <c r="X5" s="278"/>
      <c r="Y5" s="278"/>
      <c r="Z5" s="278"/>
      <c r="AA5" s="278"/>
      <c r="AB5" s="278"/>
      <c r="AC5" s="278"/>
      <c r="AD5" s="278"/>
      <c r="AE5" s="278"/>
      <c r="AF5" s="278"/>
      <c r="AG5" s="278"/>
      <c r="AH5" s="278"/>
      <c r="AI5" s="785"/>
      <c r="AJ5" s="785"/>
      <c r="AK5" s="278"/>
      <c r="AL5" s="278"/>
      <c r="AM5" s="278"/>
      <c r="AN5" s="278"/>
      <c r="AO5" s="278"/>
      <c r="AP5" s="278"/>
      <c r="AQ5" s="279"/>
    </row>
    <row r="6" spans="3:45" x14ac:dyDescent="0.3">
      <c r="C6" s="885" t="str">
        <f>'Group Inputs'!B12</f>
        <v>Government Grants - Ministry of Education</v>
      </c>
      <c r="D6" s="280">
        <f>IFERROR('Group Inputs'!C12,"")</f>
        <v>0</v>
      </c>
      <c r="E6" s="280"/>
      <c r="F6" s="280">
        <f>D6-E6</f>
        <v>0</v>
      </c>
      <c r="G6" s="280"/>
      <c r="H6" s="1188"/>
      <c r="I6" s="280"/>
      <c r="J6" s="280">
        <f>SUM(-J111-J182-J183)</f>
        <v>0</v>
      </c>
      <c r="K6" s="280"/>
      <c r="L6" s="280">
        <f>IF(L170&gt;0,-L170,-L114)</f>
        <v>0</v>
      </c>
      <c r="M6" s="280"/>
      <c r="N6" s="280"/>
      <c r="O6" s="280"/>
      <c r="P6" s="280"/>
      <c r="Q6" s="280"/>
      <c r="R6" s="280"/>
      <c r="S6" s="281"/>
      <c r="T6" s="276">
        <f>SUM(F6:S6)</f>
        <v>0</v>
      </c>
      <c r="U6" s="277"/>
      <c r="V6" s="277"/>
      <c r="W6" s="282">
        <f>+T6</f>
        <v>0</v>
      </c>
      <c r="X6" s="282"/>
      <c r="Y6" s="282"/>
      <c r="Z6" s="282"/>
      <c r="AA6" s="282"/>
      <c r="AB6" s="282"/>
      <c r="AC6" s="282"/>
      <c r="AD6" s="282"/>
      <c r="AE6" s="282"/>
      <c r="AF6" s="282"/>
      <c r="AG6" s="282"/>
      <c r="AH6" s="282"/>
      <c r="AI6" s="786"/>
      <c r="AJ6" s="786"/>
      <c r="AK6" s="282"/>
      <c r="AL6" s="282"/>
      <c r="AM6" s="282"/>
      <c r="AN6" s="282"/>
      <c r="AO6" s="282"/>
      <c r="AP6" s="282"/>
      <c r="AQ6" s="283"/>
      <c r="AR6" s="277">
        <f t="shared" ref="AR6:AR37" si="0">T6-SUM(W6:AQ6)</f>
        <v>0</v>
      </c>
    </row>
    <row r="7" spans="3:45" x14ac:dyDescent="0.3">
      <c r="C7" s="885" t="str">
        <f>'Group Inputs'!B13</f>
        <v>Teachers' Salaries Grants</v>
      </c>
      <c r="D7" s="280">
        <f>IFERROR('Group Inputs'!C13,"")</f>
        <v>0</v>
      </c>
      <c r="E7" s="280"/>
      <c r="F7" s="280">
        <f t="shared" ref="F7:F10" si="1">D7-E7</f>
        <v>0</v>
      </c>
      <c r="G7" s="280">
        <f>-F7</f>
        <v>0</v>
      </c>
      <c r="H7" s="1188"/>
      <c r="I7" s="280"/>
      <c r="J7" s="280"/>
      <c r="K7" s="280"/>
      <c r="L7" s="280"/>
      <c r="M7" s="280"/>
      <c r="N7" s="280"/>
      <c r="O7" s="280"/>
      <c r="P7" s="280"/>
      <c r="Q7" s="280"/>
      <c r="R7" s="280"/>
      <c r="S7" s="281"/>
      <c r="T7" s="284">
        <f>SUM(F7:S7)</f>
        <v>0</v>
      </c>
      <c r="U7" s="277"/>
      <c r="V7" s="277"/>
      <c r="W7" s="282"/>
      <c r="X7" s="282"/>
      <c r="Y7" s="282"/>
      <c r="Z7" s="282"/>
      <c r="AA7" s="282"/>
      <c r="AB7" s="282"/>
      <c r="AC7" s="282"/>
      <c r="AD7" s="282"/>
      <c r="AE7" s="282"/>
      <c r="AF7" s="282"/>
      <c r="AG7" s="282"/>
      <c r="AH7" s="282"/>
      <c r="AI7" s="786"/>
      <c r="AJ7" s="786"/>
      <c r="AK7" s="282"/>
      <c r="AL7" s="282"/>
      <c r="AM7" s="282"/>
      <c r="AN7" s="282"/>
      <c r="AO7" s="282"/>
      <c r="AP7" s="282"/>
      <c r="AQ7" s="283"/>
      <c r="AR7" s="277">
        <f t="shared" si="0"/>
        <v>0</v>
      </c>
    </row>
    <row r="8" spans="3:45" x14ac:dyDescent="0.3">
      <c r="C8" s="885" t="str">
        <f>'Group Inputs'!B14</f>
        <v>Use of Land and Buildings Grants</v>
      </c>
      <c r="D8" s="280">
        <f>IFERROR('Group Inputs'!C14,"")</f>
        <v>0</v>
      </c>
      <c r="E8" s="280"/>
      <c r="F8" s="280">
        <f t="shared" si="1"/>
        <v>0</v>
      </c>
      <c r="G8" s="280">
        <f>-F8</f>
        <v>0</v>
      </c>
      <c r="H8" s="1188"/>
      <c r="I8" s="280"/>
      <c r="J8" s="280"/>
      <c r="K8" s="280"/>
      <c r="L8" s="280"/>
      <c r="M8" s="280"/>
      <c r="N8" s="280"/>
      <c r="O8" s="280"/>
      <c r="P8" s="280"/>
      <c r="Q8" s="280"/>
      <c r="R8" s="280"/>
      <c r="S8" s="281"/>
      <c r="T8" s="284">
        <f t="shared" ref="T8:T10" si="2">SUM(F8:S8)</f>
        <v>0</v>
      </c>
      <c r="U8" s="277"/>
      <c r="V8" s="277"/>
      <c r="W8" s="282"/>
      <c r="X8" s="282"/>
      <c r="Y8" s="282"/>
      <c r="Z8" s="282"/>
      <c r="AA8" s="282"/>
      <c r="AB8" s="282"/>
      <c r="AC8" s="282"/>
      <c r="AD8" s="282"/>
      <c r="AE8" s="282"/>
      <c r="AF8" s="282"/>
      <c r="AG8" s="282"/>
      <c r="AH8" s="282"/>
      <c r="AI8" s="786"/>
      <c r="AJ8" s="786"/>
      <c r="AK8" s="282"/>
      <c r="AL8" s="282"/>
      <c r="AM8" s="282"/>
      <c r="AN8" s="282"/>
      <c r="AO8" s="282"/>
      <c r="AP8" s="282"/>
      <c r="AQ8" s="283"/>
      <c r="AR8" s="277">
        <f t="shared" si="0"/>
        <v>0</v>
      </c>
    </row>
    <row r="9" spans="3:45" x14ac:dyDescent="0.3">
      <c r="C9" s="885" t="s">
        <v>124</v>
      </c>
      <c r="D9" s="280">
        <f>IFERROR('Group Inputs'!C15,"")</f>
        <v>0</v>
      </c>
      <c r="E9" s="280"/>
      <c r="F9" s="280">
        <f t="shared" si="1"/>
        <v>0</v>
      </c>
      <c r="H9" s="1188"/>
      <c r="I9" s="280"/>
      <c r="J9" s="280"/>
      <c r="K9" s="280"/>
      <c r="L9" s="280"/>
      <c r="M9" s="280"/>
      <c r="N9" s="280"/>
      <c r="O9" s="280"/>
      <c r="P9" s="280"/>
      <c r="Q9" s="280"/>
      <c r="R9" s="280"/>
      <c r="S9" s="281"/>
      <c r="T9" s="284"/>
      <c r="U9" s="277"/>
      <c r="V9" s="277"/>
      <c r="W9" s="282"/>
      <c r="X9" s="282"/>
      <c r="Y9" s="282"/>
      <c r="Z9" s="282"/>
      <c r="AA9" s="282"/>
      <c r="AB9" s="282"/>
      <c r="AC9" s="282"/>
      <c r="AD9" s="282"/>
      <c r="AE9" s="282"/>
      <c r="AF9" s="282"/>
      <c r="AG9" s="282"/>
      <c r="AH9" s="282"/>
      <c r="AI9" s="786"/>
      <c r="AJ9" s="786"/>
      <c r="AK9" s="282"/>
      <c r="AL9" s="282"/>
      <c r="AM9" s="282"/>
      <c r="AN9" s="282"/>
      <c r="AO9" s="282"/>
      <c r="AP9" s="282"/>
      <c r="AQ9" s="283"/>
      <c r="AR9" s="277">
        <f t="shared" si="0"/>
        <v>0</v>
      </c>
    </row>
    <row r="10" spans="3:45" x14ac:dyDescent="0.3">
      <c r="C10" s="885" t="s">
        <v>158</v>
      </c>
      <c r="D10" s="280">
        <f>IFERROR('Group Inputs'!C16,"")</f>
        <v>0</v>
      </c>
      <c r="E10" s="280"/>
      <c r="F10" s="280">
        <f t="shared" si="1"/>
        <v>0</v>
      </c>
      <c r="G10" s="280"/>
      <c r="H10" s="1188"/>
      <c r="I10" s="280"/>
      <c r="J10" s="280"/>
      <c r="K10" s="280"/>
      <c r="L10" s="280"/>
      <c r="M10" s="280"/>
      <c r="N10" s="280"/>
      <c r="O10" s="280"/>
      <c r="P10" s="280"/>
      <c r="Q10" s="280"/>
      <c r="R10" s="280"/>
      <c r="S10" s="281"/>
      <c r="T10" s="276">
        <f t="shared" si="2"/>
        <v>0</v>
      </c>
      <c r="U10" s="277"/>
      <c r="V10" s="277"/>
      <c r="W10" s="282">
        <f>+T10</f>
        <v>0</v>
      </c>
      <c r="X10" s="282"/>
      <c r="Y10" s="282"/>
      <c r="Z10" s="282"/>
      <c r="AA10" s="282"/>
      <c r="AB10" s="282"/>
      <c r="AC10" s="282"/>
      <c r="AD10" s="282"/>
      <c r="AE10" s="282"/>
      <c r="AF10" s="282"/>
      <c r="AG10" s="282"/>
      <c r="AH10" s="282"/>
      <c r="AI10" s="786"/>
      <c r="AJ10" s="786"/>
      <c r="AK10" s="282"/>
      <c r="AL10" s="282"/>
      <c r="AM10" s="282"/>
      <c r="AN10" s="282"/>
      <c r="AO10" s="282"/>
      <c r="AP10" s="282"/>
      <c r="AQ10" s="283"/>
      <c r="AR10" s="277">
        <f t="shared" si="0"/>
        <v>0</v>
      </c>
    </row>
    <row r="11" spans="3:45" x14ac:dyDescent="0.3">
      <c r="C11" s="1183"/>
      <c r="D11" s="280"/>
      <c r="E11" s="280"/>
      <c r="F11" s="280"/>
      <c r="G11" s="280"/>
      <c r="H11" s="1188"/>
      <c r="I11" s="280"/>
      <c r="J11" s="280"/>
      <c r="K11" s="280"/>
      <c r="L11" s="280"/>
      <c r="M11" s="280"/>
      <c r="N11" s="280"/>
      <c r="O11" s="280"/>
      <c r="P11" s="280"/>
      <c r="Q11" s="280"/>
      <c r="R11" s="280"/>
      <c r="S11" s="281"/>
      <c r="T11" s="276"/>
      <c r="U11" s="277"/>
      <c r="V11" s="277"/>
      <c r="W11" s="282"/>
      <c r="X11" s="282"/>
      <c r="Y11" s="282"/>
      <c r="Z11" s="282"/>
      <c r="AA11" s="282"/>
      <c r="AB11" s="282"/>
      <c r="AC11" s="282"/>
      <c r="AD11" s="282"/>
      <c r="AE11" s="282"/>
      <c r="AF11" s="282"/>
      <c r="AG11" s="282"/>
      <c r="AH11" s="282"/>
      <c r="AI11" s="786"/>
      <c r="AJ11" s="786"/>
      <c r="AK11" s="282"/>
      <c r="AL11" s="282"/>
      <c r="AM11" s="282"/>
      <c r="AN11" s="282"/>
      <c r="AO11" s="282"/>
      <c r="AP11" s="282"/>
      <c r="AQ11" s="283"/>
      <c r="AR11" s="277">
        <f t="shared" si="0"/>
        <v>0</v>
      </c>
    </row>
    <row r="12" spans="3:45" x14ac:dyDescent="0.3">
      <c r="C12" s="1180" t="str">
        <f>'Group Inputs'!B19</f>
        <v>2. Local Funds</v>
      </c>
      <c r="D12" s="271"/>
      <c r="E12" s="271"/>
      <c r="F12" s="271"/>
      <c r="G12" s="271"/>
      <c r="H12" s="271"/>
      <c r="I12" s="271"/>
      <c r="J12" s="271"/>
      <c r="K12" s="271"/>
      <c r="L12" s="271"/>
      <c r="M12" s="271"/>
      <c r="N12" s="271"/>
      <c r="O12" s="271"/>
      <c r="P12" s="271"/>
      <c r="Q12" s="271"/>
      <c r="R12" s="271"/>
      <c r="S12" s="271"/>
      <c r="T12" s="271"/>
      <c r="U12" s="271"/>
      <c r="V12" s="271"/>
      <c r="W12" s="272"/>
      <c r="X12" s="272"/>
      <c r="Y12" s="272"/>
      <c r="Z12" s="272"/>
      <c r="AA12" s="272"/>
      <c r="AB12" s="272"/>
      <c r="AC12" s="272"/>
      <c r="AD12" s="272"/>
      <c r="AE12" s="272"/>
      <c r="AF12" s="272"/>
      <c r="AG12" s="272"/>
      <c r="AH12" s="272"/>
      <c r="AI12" s="272"/>
      <c r="AJ12" s="272"/>
      <c r="AK12" s="272"/>
      <c r="AL12" s="272"/>
      <c r="AM12" s="272"/>
      <c r="AN12" s="272"/>
      <c r="AO12" s="272"/>
      <c r="AP12" s="272"/>
      <c r="AQ12" s="273"/>
      <c r="AR12" s="277">
        <f t="shared" si="0"/>
        <v>0</v>
      </c>
    </row>
    <row r="13" spans="3:45" x14ac:dyDescent="0.3">
      <c r="C13" s="1182" t="s">
        <v>154</v>
      </c>
      <c r="D13" s="274"/>
      <c r="E13" s="274"/>
      <c r="F13" s="274"/>
      <c r="G13" s="274"/>
      <c r="H13" s="1187"/>
      <c r="I13" s="274"/>
      <c r="J13" s="274"/>
      <c r="K13" s="274"/>
      <c r="L13" s="274"/>
      <c r="M13" s="274"/>
      <c r="N13" s="274"/>
      <c r="O13" s="274"/>
      <c r="P13" s="274"/>
      <c r="Q13" s="274"/>
      <c r="R13" s="274"/>
      <c r="S13" s="275"/>
      <c r="T13" s="276"/>
      <c r="U13" s="277"/>
      <c r="V13" s="277"/>
      <c r="W13" s="278"/>
      <c r="X13" s="278"/>
      <c r="Y13" s="278"/>
      <c r="Z13" s="278"/>
      <c r="AA13" s="278"/>
      <c r="AB13" s="278"/>
      <c r="AC13" s="278"/>
      <c r="AD13" s="278"/>
      <c r="AE13" s="278"/>
      <c r="AF13" s="278"/>
      <c r="AG13" s="278"/>
      <c r="AH13" s="278"/>
      <c r="AI13" s="785"/>
      <c r="AJ13" s="785"/>
      <c r="AK13" s="278"/>
      <c r="AL13" s="278"/>
      <c r="AM13" s="278"/>
      <c r="AN13" s="278"/>
      <c r="AO13" s="278"/>
      <c r="AP13" s="278"/>
      <c r="AQ13" s="279"/>
      <c r="AR13" s="277">
        <f t="shared" si="0"/>
        <v>0</v>
      </c>
    </row>
    <row r="14" spans="3:45" x14ac:dyDescent="0.3">
      <c r="C14" s="885" t="s">
        <v>344</v>
      </c>
      <c r="D14" s="280">
        <f>IFERROR('Group Inputs'!C22,"")</f>
        <v>0</v>
      </c>
      <c r="E14" s="280"/>
      <c r="F14" s="280">
        <f t="shared" ref="F14:F18" si="3">D14-E14</f>
        <v>0</v>
      </c>
      <c r="G14" s="280"/>
      <c r="H14" s="1188"/>
      <c r="I14" s="280"/>
      <c r="J14" s="280"/>
      <c r="K14" s="280"/>
      <c r="L14" s="280"/>
      <c r="M14" s="280"/>
      <c r="N14" s="280"/>
      <c r="O14" s="280"/>
      <c r="P14" s="280"/>
      <c r="Q14" s="280"/>
      <c r="R14" s="280"/>
      <c r="S14" s="281"/>
      <c r="T14" s="276">
        <f t="shared" ref="T14:T18" si="4">SUM(F14:S14)</f>
        <v>0</v>
      </c>
      <c r="U14" s="277"/>
      <c r="V14" s="277"/>
      <c r="W14" s="282"/>
      <c r="X14" s="282">
        <f t="shared" ref="X14:X18" si="5">+T14</f>
        <v>0</v>
      </c>
      <c r="Y14" s="282"/>
      <c r="Z14" s="282"/>
      <c r="AA14" s="282"/>
      <c r="AB14" s="282"/>
      <c r="AC14" s="282"/>
      <c r="AD14" s="282"/>
      <c r="AE14" s="282"/>
      <c r="AF14" s="282"/>
      <c r="AG14" s="282"/>
      <c r="AH14" s="282"/>
      <c r="AI14" s="786"/>
      <c r="AJ14" s="786"/>
      <c r="AK14" s="282"/>
      <c r="AL14" s="282"/>
      <c r="AM14" s="282"/>
      <c r="AN14" s="282"/>
      <c r="AO14" s="282"/>
      <c r="AP14" s="282"/>
      <c r="AQ14" s="283"/>
      <c r="AR14" s="277">
        <f t="shared" si="0"/>
        <v>0</v>
      </c>
    </row>
    <row r="15" spans="3:45" x14ac:dyDescent="0.3">
      <c r="C15" s="885" t="s">
        <v>161</v>
      </c>
      <c r="D15" s="280">
        <f>IFERROR('Group Inputs'!C23,"")</f>
        <v>0</v>
      </c>
      <c r="E15" s="280"/>
      <c r="F15" s="280">
        <f t="shared" si="3"/>
        <v>0</v>
      </c>
      <c r="G15" s="280"/>
      <c r="H15" s="1188"/>
      <c r="I15" s="280"/>
      <c r="J15" s="280"/>
      <c r="K15" s="280"/>
      <c r="L15" s="280"/>
      <c r="M15" s="280"/>
      <c r="N15" s="280"/>
      <c r="O15" s="280"/>
      <c r="P15" s="280"/>
      <c r="Q15" s="280"/>
      <c r="R15" s="280"/>
      <c r="S15" s="281"/>
      <c r="T15" s="276">
        <f t="shared" si="4"/>
        <v>0</v>
      </c>
      <c r="U15" s="277"/>
      <c r="V15" s="277"/>
      <c r="W15" s="282"/>
      <c r="X15" s="282">
        <f t="shared" si="5"/>
        <v>0</v>
      </c>
      <c r="Y15" s="282"/>
      <c r="Z15" s="282"/>
      <c r="AA15" s="282"/>
      <c r="AB15" s="282"/>
      <c r="AC15" s="282"/>
      <c r="AD15" s="282"/>
      <c r="AE15" s="282"/>
      <c r="AF15" s="282"/>
      <c r="AG15" s="282"/>
      <c r="AH15" s="282"/>
      <c r="AI15" s="786"/>
      <c r="AJ15" s="786"/>
      <c r="AK15" s="282"/>
      <c r="AL15" s="282"/>
      <c r="AM15" s="282"/>
      <c r="AN15" s="282"/>
      <c r="AO15" s="282"/>
      <c r="AP15" s="282"/>
      <c r="AQ15" s="283"/>
      <c r="AR15" s="277">
        <f t="shared" si="0"/>
        <v>0</v>
      </c>
    </row>
    <row r="16" spans="3:45" x14ac:dyDescent="0.3">
      <c r="C16" s="885" t="s">
        <v>162</v>
      </c>
      <c r="D16" s="280">
        <f>IFERROR('Group Inputs'!C25,"")</f>
        <v>0</v>
      </c>
      <c r="E16" s="280"/>
      <c r="F16" s="280">
        <f t="shared" si="3"/>
        <v>0</v>
      </c>
      <c r="G16" s="280"/>
      <c r="H16" s="1188"/>
      <c r="I16" s="280">
        <f>-I110-I186-I112</f>
        <v>0</v>
      </c>
      <c r="J16" s="280"/>
      <c r="K16" s="280"/>
      <c r="L16" s="280"/>
      <c r="M16" s="280"/>
      <c r="N16" s="280"/>
      <c r="O16" s="280"/>
      <c r="P16" s="280"/>
      <c r="Q16" s="280"/>
      <c r="R16" s="280"/>
      <c r="S16" s="281"/>
      <c r="T16" s="276">
        <f t="shared" si="4"/>
        <v>0</v>
      </c>
      <c r="U16" s="277"/>
      <c r="V16" s="277"/>
      <c r="W16" s="282"/>
      <c r="X16" s="282">
        <f t="shared" si="5"/>
        <v>0</v>
      </c>
      <c r="Y16" s="282"/>
      <c r="Z16" s="282"/>
      <c r="AA16" s="282"/>
      <c r="AB16" s="282"/>
      <c r="AC16" s="282"/>
      <c r="AD16" s="282"/>
      <c r="AE16" s="282"/>
      <c r="AF16" s="282"/>
      <c r="AG16" s="282"/>
      <c r="AH16" s="282"/>
      <c r="AI16" s="786"/>
      <c r="AJ16" s="786"/>
      <c r="AK16" s="282"/>
      <c r="AL16" s="282"/>
      <c r="AM16" s="282"/>
      <c r="AN16" s="282"/>
      <c r="AO16" s="282"/>
      <c r="AP16" s="282"/>
      <c r="AQ16" s="283"/>
      <c r="AR16" s="277">
        <f t="shared" si="0"/>
        <v>0</v>
      </c>
    </row>
    <row r="17" spans="3:44" x14ac:dyDescent="0.3">
      <c r="C17" s="885" t="s">
        <v>163</v>
      </c>
      <c r="D17" s="280">
        <f>IFERROR('Group Inputs'!C24,"")</f>
        <v>0</v>
      </c>
      <c r="E17" s="280"/>
      <c r="F17" s="280">
        <f t="shared" si="3"/>
        <v>0</v>
      </c>
      <c r="G17" s="280"/>
      <c r="H17" s="1188"/>
      <c r="I17" s="280"/>
      <c r="J17" s="280"/>
      <c r="K17" s="280"/>
      <c r="L17" s="280"/>
      <c r="M17" s="280"/>
      <c r="N17" s="280"/>
      <c r="O17" s="280"/>
      <c r="P17" s="280"/>
      <c r="Q17" s="280"/>
      <c r="R17" s="280"/>
      <c r="S17" s="281"/>
      <c r="T17" s="276">
        <f t="shared" si="4"/>
        <v>0</v>
      </c>
      <c r="U17" s="277"/>
      <c r="V17" s="277"/>
      <c r="W17" s="282"/>
      <c r="X17" s="282">
        <f t="shared" si="5"/>
        <v>0</v>
      </c>
      <c r="Y17" s="282"/>
      <c r="Z17" s="282"/>
      <c r="AA17" s="282"/>
      <c r="AB17" s="282"/>
      <c r="AC17" s="282"/>
      <c r="AD17" s="282"/>
      <c r="AE17" s="282"/>
      <c r="AF17" s="282"/>
      <c r="AG17" s="282"/>
      <c r="AH17" s="282"/>
      <c r="AI17" s="786"/>
      <c r="AJ17" s="786"/>
      <c r="AK17" s="282"/>
      <c r="AL17" s="282"/>
      <c r="AM17" s="282"/>
      <c r="AN17" s="282"/>
      <c r="AO17" s="282"/>
      <c r="AP17" s="282"/>
      <c r="AQ17" s="283"/>
      <c r="AR17" s="277">
        <f t="shared" si="0"/>
        <v>0</v>
      </c>
    </row>
    <row r="18" spans="3:44" x14ac:dyDescent="0.3">
      <c r="C18" s="885" t="s">
        <v>164</v>
      </c>
      <c r="D18" s="280">
        <f>IFERROR('Group Inputs'!C21,"")</f>
        <v>0</v>
      </c>
      <c r="E18" s="280"/>
      <c r="F18" s="280">
        <f t="shared" si="3"/>
        <v>0</v>
      </c>
      <c r="G18" s="280"/>
      <c r="H18" s="1188"/>
      <c r="I18" s="280"/>
      <c r="J18" s="280"/>
      <c r="K18" s="280"/>
      <c r="L18" s="280"/>
      <c r="M18" s="280"/>
      <c r="N18" s="280"/>
      <c r="O18" s="280"/>
      <c r="P18" s="280"/>
      <c r="Q18" s="280"/>
      <c r="R18" s="280"/>
      <c r="S18" s="281"/>
      <c r="T18" s="276">
        <f t="shared" si="4"/>
        <v>0</v>
      </c>
      <c r="U18" s="277"/>
      <c r="V18" s="277"/>
      <c r="W18" s="282"/>
      <c r="X18" s="282">
        <f t="shared" si="5"/>
        <v>0</v>
      </c>
      <c r="Y18" s="282"/>
      <c r="Z18" s="282"/>
      <c r="AA18" s="282"/>
      <c r="AB18" s="282"/>
      <c r="AC18" s="282"/>
      <c r="AD18" s="282"/>
      <c r="AE18" s="282"/>
      <c r="AF18" s="282"/>
      <c r="AG18" s="282"/>
      <c r="AH18" s="282"/>
      <c r="AI18" s="786"/>
      <c r="AJ18" s="786"/>
      <c r="AK18" s="282"/>
      <c r="AL18" s="282"/>
      <c r="AM18" s="282"/>
      <c r="AN18" s="282"/>
      <c r="AO18" s="282"/>
      <c r="AP18" s="282"/>
      <c r="AQ18" s="283"/>
      <c r="AR18" s="277">
        <f t="shared" si="0"/>
        <v>0</v>
      </c>
    </row>
    <row r="19" spans="3:44" x14ac:dyDescent="0.3">
      <c r="C19" s="885" t="s">
        <v>127</v>
      </c>
      <c r="D19" s="280">
        <f>IFERROR('Group Inputs'!C26,"")</f>
        <v>0</v>
      </c>
      <c r="E19" s="280"/>
      <c r="F19" s="280">
        <f>D19-E19</f>
        <v>0</v>
      </c>
      <c r="G19" s="280"/>
      <c r="H19" s="1188"/>
      <c r="I19" s="280">
        <f>-I184</f>
        <v>0</v>
      </c>
      <c r="J19" s="280"/>
      <c r="K19" s="280"/>
      <c r="L19" s="280"/>
      <c r="M19" s="280"/>
      <c r="N19" s="280"/>
      <c r="O19" s="280"/>
      <c r="P19" s="280"/>
      <c r="Q19" s="280"/>
      <c r="R19" s="280"/>
      <c r="S19" s="281"/>
      <c r="T19" s="276">
        <f>SUM(F19:S19)</f>
        <v>0</v>
      </c>
      <c r="U19" s="277"/>
      <c r="V19" s="277"/>
      <c r="W19" s="282"/>
      <c r="X19" s="282"/>
      <c r="Y19" s="282"/>
      <c r="Z19" s="282">
        <f>+T19</f>
        <v>0</v>
      </c>
      <c r="AA19" s="282"/>
      <c r="AB19" s="282"/>
      <c r="AC19" s="282"/>
      <c r="AD19" s="282"/>
      <c r="AE19" s="282"/>
      <c r="AF19" s="282"/>
      <c r="AG19" s="282"/>
      <c r="AH19" s="282"/>
      <c r="AI19" s="786"/>
      <c r="AJ19" s="786"/>
      <c r="AK19" s="282"/>
      <c r="AL19" s="282"/>
      <c r="AM19" s="282"/>
      <c r="AN19" s="282"/>
      <c r="AO19" s="282"/>
      <c r="AP19" s="282"/>
      <c r="AQ19" s="283"/>
      <c r="AR19" s="277">
        <f t="shared" si="0"/>
        <v>0</v>
      </c>
    </row>
    <row r="20" spans="3:44" x14ac:dyDescent="0.3">
      <c r="C20" s="885"/>
      <c r="D20" s="280"/>
      <c r="E20" s="280"/>
      <c r="F20" s="280"/>
      <c r="G20" s="280"/>
      <c r="H20" s="1188"/>
      <c r="I20" s="280"/>
      <c r="J20" s="280"/>
      <c r="K20" s="280"/>
      <c r="L20" s="280"/>
      <c r="M20" s="280"/>
      <c r="N20" s="280"/>
      <c r="O20" s="280"/>
      <c r="P20" s="280"/>
      <c r="Q20" s="280"/>
      <c r="R20" s="280"/>
      <c r="S20" s="281"/>
      <c r="T20" s="276"/>
      <c r="U20" s="277"/>
      <c r="V20" s="277"/>
      <c r="W20" s="282"/>
      <c r="X20" s="282"/>
      <c r="Y20" s="282"/>
      <c r="Z20" s="282"/>
      <c r="AA20" s="282"/>
      <c r="AB20" s="282"/>
      <c r="AC20" s="282"/>
      <c r="AD20" s="282"/>
      <c r="AE20" s="282"/>
      <c r="AF20" s="282"/>
      <c r="AG20" s="282"/>
      <c r="AH20" s="282"/>
      <c r="AI20" s="786"/>
      <c r="AJ20" s="786"/>
      <c r="AK20" s="282"/>
      <c r="AL20" s="282"/>
      <c r="AM20" s="282"/>
      <c r="AN20" s="282"/>
      <c r="AO20" s="282"/>
      <c r="AP20" s="282"/>
      <c r="AQ20" s="283"/>
      <c r="AR20" s="277">
        <f t="shared" si="0"/>
        <v>0</v>
      </c>
    </row>
    <row r="21" spans="3:44" x14ac:dyDescent="0.3">
      <c r="C21" s="1182" t="s">
        <v>166</v>
      </c>
      <c r="D21" s="274"/>
      <c r="E21" s="274"/>
      <c r="F21" s="274"/>
      <c r="G21" s="274"/>
      <c r="H21" s="1187"/>
      <c r="I21" s="274"/>
      <c r="J21" s="274"/>
      <c r="K21" s="274"/>
      <c r="L21" s="274"/>
      <c r="M21" s="274"/>
      <c r="N21" s="274"/>
      <c r="O21" s="274"/>
      <c r="P21" s="274"/>
      <c r="Q21" s="274"/>
      <c r="R21" s="274"/>
      <c r="S21" s="275"/>
      <c r="T21" s="276"/>
      <c r="U21" s="277"/>
      <c r="V21" s="277"/>
      <c r="W21" s="278"/>
      <c r="X21" s="278"/>
      <c r="Y21" s="278"/>
      <c r="Z21" s="278"/>
      <c r="AA21" s="278"/>
      <c r="AB21" s="278"/>
      <c r="AC21" s="278"/>
      <c r="AD21" s="278"/>
      <c r="AE21" s="278"/>
      <c r="AF21" s="278"/>
      <c r="AG21" s="278"/>
      <c r="AH21" s="278"/>
      <c r="AI21" s="785"/>
      <c r="AJ21" s="785"/>
      <c r="AK21" s="278"/>
      <c r="AL21" s="278"/>
      <c r="AM21" s="278"/>
      <c r="AN21" s="278"/>
      <c r="AO21" s="278"/>
      <c r="AP21" s="278"/>
      <c r="AQ21" s="279"/>
      <c r="AR21" s="277">
        <f t="shared" si="0"/>
        <v>0</v>
      </c>
    </row>
    <row r="22" spans="3:44" x14ac:dyDescent="0.3">
      <c r="C22" s="885" t="s">
        <v>1057</v>
      </c>
      <c r="D22" s="280">
        <f>IFERROR('Group Inputs'!C30,"")</f>
        <v>0</v>
      </c>
      <c r="E22" s="280"/>
      <c r="F22" s="280">
        <f t="shared" ref="F22:F27" si="6">D22-E22</f>
        <v>0</v>
      </c>
      <c r="G22" s="280"/>
      <c r="H22" s="1188"/>
      <c r="I22" s="280"/>
      <c r="J22" s="280"/>
      <c r="K22" s="280"/>
      <c r="L22" s="280"/>
      <c r="M22" s="280"/>
      <c r="N22" s="280"/>
      <c r="O22" s="280"/>
      <c r="P22" s="280"/>
      <c r="Q22" s="280"/>
      <c r="R22" s="280"/>
      <c r="S22" s="281"/>
      <c r="T22" s="276">
        <f>SUM(F22:S22)</f>
        <v>0</v>
      </c>
      <c r="U22" s="277"/>
      <c r="V22" s="277"/>
      <c r="W22" s="282"/>
      <c r="X22" s="282"/>
      <c r="Y22" s="282"/>
      <c r="Z22" s="282"/>
      <c r="AA22" s="282"/>
      <c r="AB22" s="282"/>
      <c r="AC22" s="282">
        <f>+T22</f>
        <v>0</v>
      </c>
      <c r="AD22" s="282"/>
      <c r="AE22" s="282"/>
      <c r="AF22" s="282"/>
      <c r="AG22" s="282"/>
      <c r="AH22" s="282"/>
      <c r="AI22" s="786"/>
      <c r="AJ22" s="786"/>
      <c r="AK22" s="282"/>
      <c r="AL22" s="282"/>
      <c r="AM22" s="282"/>
      <c r="AN22" s="282"/>
      <c r="AO22" s="282"/>
      <c r="AP22" s="282"/>
      <c r="AQ22" s="283"/>
      <c r="AR22" s="277">
        <f t="shared" si="0"/>
        <v>0</v>
      </c>
    </row>
    <row r="23" spans="3:44" x14ac:dyDescent="0.3">
      <c r="C23" s="885" t="s">
        <v>163</v>
      </c>
      <c r="D23" s="280">
        <f>IFERROR('Group Inputs'!C31,"")</f>
        <v>0</v>
      </c>
      <c r="E23" s="280"/>
      <c r="F23" s="280">
        <f t="shared" si="6"/>
        <v>0</v>
      </c>
      <c r="G23" s="280"/>
      <c r="H23" s="1188"/>
      <c r="I23" s="280"/>
      <c r="J23" s="280"/>
      <c r="K23" s="280"/>
      <c r="L23" s="280"/>
      <c r="M23" s="280"/>
      <c r="N23" s="280">
        <f>-N125-N126-N124</f>
        <v>0</v>
      </c>
      <c r="O23" s="280"/>
      <c r="P23" s="280"/>
      <c r="Q23" s="280"/>
      <c r="R23" s="280"/>
      <c r="S23" s="281"/>
      <c r="T23" s="276">
        <f>SUM(F23:S23)</f>
        <v>0</v>
      </c>
      <c r="U23" s="277"/>
      <c r="V23" s="277"/>
      <c r="W23" s="282"/>
      <c r="X23" s="282"/>
      <c r="Y23" s="282"/>
      <c r="Z23" s="282"/>
      <c r="AA23" s="282"/>
      <c r="AB23" s="282"/>
      <c r="AC23" s="282">
        <f>+T23</f>
        <v>0</v>
      </c>
      <c r="AD23" s="282"/>
      <c r="AE23" s="282"/>
      <c r="AF23" s="282"/>
      <c r="AG23" s="282"/>
      <c r="AH23" s="282"/>
      <c r="AI23" s="786"/>
      <c r="AJ23" s="786"/>
      <c r="AK23" s="282"/>
      <c r="AL23" s="282"/>
      <c r="AM23" s="282"/>
      <c r="AN23" s="282"/>
      <c r="AO23" s="282"/>
      <c r="AP23" s="282"/>
      <c r="AQ23" s="283"/>
      <c r="AR23" s="277">
        <f t="shared" si="0"/>
        <v>0</v>
      </c>
    </row>
    <row r="24" spans="3:44" x14ac:dyDescent="0.3">
      <c r="C24" s="885" t="s">
        <v>168</v>
      </c>
      <c r="D24" s="280">
        <f>IFERROR('Group Inputs'!C32,"")</f>
        <v>0</v>
      </c>
      <c r="E24" s="280"/>
      <c r="F24" s="280">
        <f t="shared" si="6"/>
        <v>0</v>
      </c>
      <c r="G24" s="280"/>
      <c r="H24" s="1188"/>
      <c r="I24" s="280"/>
      <c r="J24" s="280"/>
      <c r="K24" s="280"/>
      <c r="L24" s="280"/>
      <c r="M24" s="280"/>
      <c r="N24" s="280"/>
      <c r="O24" s="280"/>
      <c r="P24" s="280"/>
      <c r="Q24" s="280"/>
      <c r="R24" s="280"/>
      <c r="S24" s="281"/>
      <c r="T24" s="276">
        <f>SUM(F24:S24)</f>
        <v>0</v>
      </c>
      <c r="U24" s="277"/>
      <c r="V24" s="277"/>
      <c r="W24" s="282"/>
      <c r="X24" s="282"/>
      <c r="Y24" s="282"/>
      <c r="Z24" s="282"/>
      <c r="AA24" s="282"/>
      <c r="AB24" s="282"/>
      <c r="AC24" s="282">
        <f>+T24</f>
        <v>0</v>
      </c>
      <c r="AD24" s="282"/>
      <c r="AE24" s="282"/>
      <c r="AF24" s="282"/>
      <c r="AG24" s="282"/>
      <c r="AH24" s="282"/>
      <c r="AI24" s="786"/>
      <c r="AJ24" s="786"/>
      <c r="AK24" s="282"/>
      <c r="AL24" s="282"/>
      <c r="AM24" s="282"/>
      <c r="AN24" s="282"/>
      <c r="AO24" s="282"/>
      <c r="AP24" s="282"/>
      <c r="AQ24" s="283"/>
      <c r="AR24" s="277">
        <f t="shared" si="0"/>
        <v>0</v>
      </c>
    </row>
    <row r="25" spans="3:44" x14ac:dyDescent="0.3">
      <c r="C25" s="885" t="s">
        <v>169</v>
      </c>
      <c r="D25" s="280">
        <f>IFERROR('Group Inputs'!C33,"")</f>
        <v>0</v>
      </c>
      <c r="E25" s="280"/>
      <c r="F25" s="280">
        <f t="shared" si="6"/>
        <v>0</v>
      </c>
      <c r="G25" s="280"/>
      <c r="H25" s="1188"/>
      <c r="I25" s="280"/>
      <c r="J25" s="280"/>
      <c r="K25" s="280"/>
      <c r="L25" s="280"/>
      <c r="M25" s="280"/>
      <c r="N25" s="280"/>
      <c r="O25" s="280"/>
      <c r="P25" s="280"/>
      <c r="Q25" s="280"/>
      <c r="R25" s="280"/>
      <c r="S25" s="281"/>
      <c r="T25" s="276">
        <f>SUM(F25:S25)</f>
        <v>0</v>
      </c>
      <c r="U25" s="277"/>
      <c r="V25" s="277"/>
      <c r="W25" s="282"/>
      <c r="X25" s="282"/>
      <c r="Y25" s="282"/>
      <c r="Z25" s="282"/>
      <c r="AA25" s="282"/>
      <c r="AB25" s="282"/>
      <c r="AC25" s="282">
        <f>+T25</f>
        <v>0</v>
      </c>
      <c r="AD25" s="282"/>
      <c r="AE25" s="282"/>
      <c r="AF25" s="282"/>
      <c r="AG25" s="282"/>
      <c r="AH25" s="282"/>
      <c r="AI25" s="786"/>
      <c r="AJ25" s="786"/>
      <c r="AK25" s="282"/>
      <c r="AL25" s="282"/>
      <c r="AM25" s="282"/>
      <c r="AN25" s="282"/>
      <c r="AO25" s="282"/>
      <c r="AP25" s="282"/>
      <c r="AQ25" s="283"/>
      <c r="AR25" s="277">
        <f t="shared" si="0"/>
        <v>0</v>
      </c>
    </row>
    <row r="26" spans="3:44" x14ac:dyDescent="0.3">
      <c r="C26" s="885" t="s">
        <v>177</v>
      </c>
      <c r="D26" s="280">
        <f>IFERROR('Group Inputs'!C34,"")</f>
        <v>0</v>
      </c>
      <c r="E26" s="280"/>
      <c r="F26" s="280">
        <f t="shared" si="6"/>
        <v>0</v>
      </c>
      <c r="G26" s="280"/>
      <c r="H26" s="1188"/>
      <c r="I26" s="280"/>
      <c r="J26" s="280"/>
      <c r="K26" s="280"/>
      <c r="L26" s="280"/>
      <c r="M26" s="280"/>
      <c r="N26" s="280"/>
      <c r="O26" s="280"/>
      <c r="P26" s="280"/>
      <c r="Q26" s="280"/>
      <c r="R26" s="280"/>
      <c r="S26" s="281"/>
      <c r="T26" s="276">
        <f t="shared" ref="T26:T27" si="7">SUM(F26:S26)</f>
        <v>0</v>
      </c>
      <c r="U26" s="277"/>
      <c r="V26" s="277"/>
      <c r="W26" s="282"/>
      <c r="X26" s="282"/>
      <c r="Y26" s="282"/>
      <c r="Z26" s="282"/>
      <c r="AA26" s="282"/>
      <c r="AB26" s="282">
        <f>+T26</f>
        <v>0</v>
      </c>
      <c r="AC26" s="282"/>
      <c r="AD26" s="282"/>
      <c r="AE26" s="282"/>
      <c r="AF26" s="282"/>
      <c r="AG26" s="282"/>
      <c r="AH26" s="282"/>
      <c r="AI26" s="786"/>
      <c r="AJ26" s="786"/>
      <c r="AK26" s="282"/>
      <c r="AL26" s="282"/>
      <c r="AM26" s="282"/>
      <c r="AN26" s="282"/>
      <c r="AO26" s="282"/>
      <c r="AP26" s="282"/>
      <c r="AQ26" s="283"/>
      <c r="AR26" s="277">
        <f t="shared" si="0"/>
        <v>0</v>
      </c>
    </row>
    <row r="27" spans="3:44" x14ac:dyDescent="0.3">
      <c r="C27" s="885" t="s">
        <v>1058</v>
      </c>
      <c r="D27" s="280">
        <f>IFERROR('Group Inputs'!C35,"")</f>
        <v>0</v>
      </c>
      <c r="E27" s="280"/>
      <c r="F27" s="280">
        <f t="shared" si="6"/>
        <v>0</v>
      </c>
      <c r="G27" s="280"/>
      <c r="H27" s="1188"/>
      <c r="I27" s="280"/>
      <c r="J27" s="280"/>
      <c r="K27" s="280"/>
      <c r="L27" s="280"/>
      <c r="M27" s="280"/>
      <c r="N27" s="280"/>
      <c r="O27" s="280"/>
      <c r="P27" s="280"/>
      <c r="Q27" s="280"/>
      <c r="R27" s="280"/>
      <c r="S27" s="281"/>
      <c r="T27" s="276">
        <f t="shared" si="7"/>
        <v>0</v>
      </c>
      <c r="U27" s="277"/>
      <c r="V27" s="277"/>
      <c r="W27" s="282"/>
      <c r="X27" s="282"/>
      <c r="Y27" s="282"/>
      <c r="Z27" s="282"/>
      <c r="AA27" s="282"/>
      <c r="AB27" s="282"/>
      <c r="AC27" s="282">
        <f>+T27</f>
        <v>0</v>
      </c>
      <c r="AD27" s="282"/>
      <c r="AE27" s="282"/>
      <c r="AF27" s="282"/>
      <c r="AG27" s="282"/>
      <c r="AH27" s="282"/>
      <c r="AI27" s="786"/>
      <c r="AJ27" s="786"/>
      <c r="AK27" s="282"/>
      <c r="AL27" s="282"/>
      <c r="AM27" s="282"/>
      <c r="AN27" s="282"/>
      <c r="AO27" s="282"/>
      <c r="AP27" s="282"/>
      <c r="AQ27" s="283"/>
      <c r="AR27" s="277">
        <f t="shared" si="0"/>
        <v>0</v>
      </c>
    </row>
    <row r="28" spans="3:44" x14ac:dyDescent="0.3">
      <c r="C28" s="885"/>
      <c r="D28" s="280"/>
      <c r="E28" s="280"/>
      <c r="F28" s="280"/>
      <c r="G28" s="280"/>
      <c r="H28" s="1188"/>
      <c r="I28" s="280"/>
      <c r="J28" s="280"/>
      <c r="K28" s="280"/>
      <c r="L28" s="280"/>
      <c r="M28" s="280"/>
      <c r="N28" s="280"/>
      <c r="O28" s="280"/>
      <c r="P28" s="280"/>
      <c r="Q28" s="280"/>
      <c r="R28" s="280"/>
      <c r="S28" s="281"/>
      <c r="T28" s="276"/>
      <c r="U28" s="277"/>
      <c r="V28" s="277"/>
      <c r="W28" s="282"/>
      <c r="X28" s="282"/>
      <c r="Y28" s="282"/>
      <c r="Z28" s="282"/>
      <c r="AA28" s="282"/>
      <c r="AB28" s="282"/>
      <c r="AC28" s="282"/>
      <c r="AD28" s="282"/>
      <c r="AE28" s="282"/>
      <c r="AF28" s="282"/>
      <c r="AG28" s="282"/>
      <c r="AH28" s="282"/>
      <c r="AI28" s="786"/>
      <c r="AJ28" s="786"/>
      <c r="AK28" s="282"/>
      <c r="AL28" s="282"/>
      <c r="AM28" s="282"/>
      <c r="AN28" s="282"/>
      <c r="AO28" s="282"/>
      <c r="AP28" s="282"/>
      <c r="AQ28" s="283"/>
      <c r="AR28" s="277">
        <f t="shared" si="0"/>
        <v>0</v>
      </c>
    </row>
    <row r="29" spans="3:44" x14ac:dyDescent="0.3">
      <c r="C29" s="1180" t="str">
        <f>'Group Inputs'!B38</f>
        <v>3. Hostel</v>
      </c>
      <c r="D29" s="271"/>
      <c r="E29" s="271"/>
      <c r="F29" s="271"/>
      <c r="G29" s="271"/>
      <c r="H29" s="271"/>
      <c r="I29" s="271"/>
      <c r="J29" s="271"/>
      <c r="K29" s="271"/>
      <c r="L29" s="271"/>
      <c r="M29" s="271"/>
      <c r="N29" s="271"/>
      <c r="O29" s="271"/>
      <c r="P29" s="271"/>
      <c r="Q29" s="271"/>
      <c r="R29" s="271"/>
      <c r="S29" s="271"/>
      <c r="T29" s="271"/>
      <c r="U29" s="271"/>
      <c r="V29" s="271"/>
      <c r="W29" s="272"/>
      <c r="X29" s="272"/>
      <c r="Y29" s="272"/>
      <c r="Z29" s="272"/>
      <c r="AA29" s="272"/>
      <c r="AB29" s="272"/>
      <c r="AC29" s="272"/>
      <c r="AD29" s="272"/>
      <c r="AE29" s="272"/>
      <c r="AF29" s="272"/>
      <c r="AG29" s="272"/>
      <c r="AH29" s="272"/>
      <c r="AI29" s="272"/>
      <c r="AJ29" s="272"/>
      <c r="AK29" s="272"/>
      <c r="AL29" s="272"/>
      <c r="AM29" s="272"/>
      <c r="AN29" s="272"/>
      <c r="AO29" s="272"/>
      <c r="AP29" s="272"/>
      <c r="AQ29" s="273"/>
      <c r="AR29" s="277">
        <f t="shared" si="0"/>
        <v>0</v>
      </c>
    </row>
    <row r="30" spans="3:44" x14ac:dyDescent="0.3">
      <c r="C30" s="1182" t="s">
        <v>154</v>
      </c>
      <c r="D30" s="274"/>
      <c r="E30" s="274"/>
      <c r="F30" s="274"/>
      <c r="G30" s="274"/>
      <c r="H30" s="1187"/>
      <c r="I30" s="274"/>
      <c r="J30" s="274"/>
      <c r="K30" s="274"/>
      <c r="L30" s="274"/>
      <c r="M30" s="274"/>
      <c r="N30" s="274"/>
      <c r="O30" s="274"/>
      <c r="P30" s="274"/>
      <c r="Q30" s="274"/>
      <c r="R30" s="274"/>
      <c r="S30" s="275"/>
      <c r="T30" s="276"/>
      <c r="U30" s="277"/>
      <c r="V30" s="277"/>
      <c r="W30" s="278"/>
      <c r="X30" s="278"/>
      <c r="Y30" s="278"/>
      <c r="Z30" s="278"/>
      <c r="AA30" s="278"/>
      <c r="AB30" s="278"/>
      <c r="AC30" s="278"/>
      <c r="AD30" s="278"/>
      <c r="AE30" s="278"/>
      <c r="AF30" s="278"/>
      <c r="AG30" s="278"/>
      <c r="AH30" s="278"/>
      <c r="AI30" s="785"/>
      <c r="AJ30" s="785"/>
      <c r="AK30" s="278"/>
      <c r="AL30" s="278"/>
      <c r="AM30" s="278"/>
      <c r="AN30" s="278"/>
      <c r="AO30" s="278"/>
      <c r="AP30" s="278"/>
      <c r="AQ30" s="279"/>
      <c r="AR30" s="277">
        <f t="shared" si="0"/>
        <v>0</v>
      </c>
    </row>
    <row r="31" spans="3:44" x14ac:dyDescent="0.3">
      <c r="C31" s="885" t="s">
        <v>173</v>
      </c>
      <c r="D31" s="280">
        <f>IFERROR('Group Inputs'!C40,"")</f>
        <v>0</v>
      </c>
      <c r="E31" s="280"/>
      <c r="F31" s="280">
        <f>D31-E31</f>
        <v>0</v>
      </c>
      <c r="G31" s="280"/>
      <c r="H31" s="1188"/>
      <c r="I31" s="280">
        <f>-I185</f>
        <v>0</v>
      </c>
      <c r="J31" s="280"/>
      <c r="K31" s="280"/>
      <c r="L31" s="280"/>
      <c r="M31" s="280"/>
      <c r="N31" s="280"/>
      <c r="O31" s="280"/>
      <c r="P31" s="280"/>
      <c r="Q31" s="280"/>
      <c r="R31" s="280"/>
      <c r="S31" s="281"/>
      <c r="T31" s="276">
        <f>SUM(F31:S31)</f>
        <v>0</v>
      </c>
      <c r="U31" s="277"/>
      <c r="V31" s="277"/>
      <c r="W31" s="282"/>
      <c r="X31" s="282"/>
      <c r="Y31" s="282">
        <f>+T31</f>
        <v>0</v>
      </c>
      <c r="Z31" s="282"/>
      <c r="AA31" s="282"/>
      <c r="AB31" s="282"/>
      <c r="AC31" s="282"/>
      <c r="AD31" s="282"/>
      <c r="AE31" s="282"/>
      <c r="AF31" s="282"/>
      <c r="AG31" s="282"/>
      <c r="AH31" s="282"/>
      <c r="AI31" s="786"/>
      <c r="AJ31" s="786"/>
      <c r="AK31" s="282"/>
      <c r="AL31" s="282"/>
      <c r="AM31" s="282"/>
      <c r="AN31" s="282"/>
      <c r="AO31" s="282"/>
      <c r="AP31" s="282"/>
      <c r="AQ31" s="283"/>
      <c r="AR31" s="277">
        <f t="shared" si="0"/>
        <v>0</v>
      </c>
    </row>
    <row r="32" spans="3:44" x14ac:dyDescent="0.3">
      <c r="C32" s="885" t="s">
        <v>162</v>
      </c>
      <c r="D32" s="280">
        <f>IFERROR('Group Inputs'!C41,"")</f>
        <v>0</v>
      </c>
      <c r="E32" s="280"/>
      <c r="F32" s="280">
        <f>D32-E32</f>
        <v>0</v>
      </c>
      <c r="G32" s="280"/>
      <c r="H32" s="1188"/>
      <c r="I32" s="280"/>
      <c r="J32" s="280"/>
      <c r="K32" s="280"/>
      <c r="L32" s="280"/>
      <c r="M32" s="280"/>
      <c r="N32" s="280"/>
      <c r="O32" s="280"/>
      <c r="P32" s="280"/>
      <c r="Q32" s="280"/>
      <c r="R32" s="280"/>
      <c r="S32" s="281"/>
      <c r="T32" s="276">
        <f>SUM(F32:S32)</f>
        <v>0</v>
      </c>
      <c r="U32" s="277"/>
      <c r="V32" s="277"/>
      <c r="W32" s="282"/>
      <c r="Y32" s="282">
        <f>+T32</f>
        <v>0</v>
      </c>
      <c r="Z32" s="282"/>
      <c r="AA32" s="282"/>
      <c r="AB32" s="282"/>
      <c r="AC32" s="282"/>
      <c r="AD32" s="282"/>
      <c r="AE32" s="282"/>
      <c r="AF32" s="282"/>
      <c r="AG32" s="282"/>
      <c r="AH32" s="282"/>
      <c r="AI32" s="786"/>
      <c r="AJ32" s="786"/>
      <c r="AK32" s="282"/>
      <c r="AL32" s="282"/>
      <c r="AM32" s="282"/>
      <c r="AN32" s="282"/>
      <c r="AO32" s="282"/>
      <c r="AP32" s="282"/>
      <c r="AQ32" s="283"/>
      <c r="AR32" s="277">
        <f t="shared" si="0"/>
        <v>0</v>
      </c>
    </row>
    <row r="33" spans="3:44" x14ac:dyDescent="0.3">
      <c r="C33" s="885" t="s">
        <v>1059</v>
      </c>
      <c r="D33" s="280">
        <f>IFERROR('Group Inputs'!C42,"")</f>
        <v>0</v>
      </c>
      <c r="E33" s="280"/>
      <c r="F33" s="280">
        <f>D33-E33</f>
        <v>0</v>
      </c>
      <c r="G33" s="280"/>
      <c r="H33" s="1188"/>
      <c r="I33" s="280"/>
      <c r="J33" s="280"/>
      <c r="K33" s="280"/>
      <c r="L33" s="280"/>
      <c r="M33" s="280"/>
      <c r="N33" s="280"/>
      <c r="O33" s="280"/>
      <c r="P33" s="280"/>
      <c r="Q33" s="280"/>
      <c r="R33" s="280"/>
      <c r="S33" s="281"/>
      <c r="T33" s="276">
        <f>SUM(F33:S33)</f>
        <v>0</v>
      </c>
      <c r="U33" s="277"/>
      <c r="V33" s="277"/>
      <c r="W33" s="282"/>
      <c r="X33" s="282"/>
      <c r="Y33" s="282">
        <f>+T33</f>
        <v>0</v>
      </c>
      <c r="Z33" s="282"/>
      <c r="AA33" s="282"/>
      <c r="AB33" s="282"/>
      <c r="AC33" s="282"/>
      <c r="AD33" s="282"/>
      <c r="AE33" s="282"/>
      <c r="AF33" s="282"/>
      <c r="AG33" s="282"/>
      <c r="AH33" s="282"/>
      <c r="AI33" s="786"/>
      <c r="AJ33" s="786"/>
      <c r="AK33" s="282"/>
      <c r="AL33" s="282"/>
      <c r="AM33" s="282"/>
      <c r="AN33" s="282"/>
      <c r="AO33" s="282"/>
      <c r="AP33" s="282"/>
      <c r="AQ33" s="283"/>
      <c r="AR33" s="277">
        <f t="shared" si="0"/>
        <v>0</v>
      </c>
    </row>
    <row r="34" spans="3:44" x14ac:dyDescent="0.3">
      <c r="C34" s="885"/>
      <c r="D34" s="280"/>
      <c r="E34" s="280"/>
      <c r="F34" s="280"/>
      <c r="G34" s="280"/>
      <c r="H34" s="1188"/>
      <c r="I34" s="280"/>
      <c r="J34" s="280"/>
      <c r="K34" s="280"/>
      <c r="L34" s="280"/>
      <c r="M34" s="280"/>
      <c r="N34" s="280"/>
      <c r="O34" s="280"/>
      <c r="P34" s="280"/>
      <c r="Q34" s="280"/>
      <c r="R34" s="280"/>
      <c r="S34" s="281"/>
      <c r="T34" s="276"/>
      <c r="U34" s="277"/>
      <c r="V34" s="277"/>
      <c r="W34" s="282"/>
      <c r="X34" s="282"/>
      <c r="Y34" s="282"/>
      <c r="Z34" s="282"/>
      <c r="AA34" s="282"/>
      <c r="AB34" s="282"/>
      <c r="AC34" s="282"/>
      <c r="AD34" s="282"/>
      <c r="AE34" s="282"/>
      <c r="AF34" s="282"/>
      <c r="AG34" s="282"/>
      <c r="AH34" s="282"/>
      <c r="AI34" s="786"/>
      <c r="AJ34" s="786"/>
      <c r="AK34" s="282"/>
      <c r="AL34" s="282"/>
      <c r="AM34" s="282"/>
      <c r="AN34" s="282"/>
      <c r="AO34" s="282"/>
      <c r="AP34" s="282"/>
      <c r="AQ34" s="283"/>
      <c r="AR34" s="277">
        <f t="shared" si="0"/>
        <v>0</v>
      </c>
    </row>
    <row r="35" spans="3:44" x14ac:dyDescent="0.3">
      <c r="C35" s="1182" t="s">
        <v>175</v>
      </c>
      <c r="D35" s="274"/>
      <c r="E35" s="274"/>
      <c r="F35" s="274"/>
      <c r="G35" s="274"/>
      <c r="H35" s="1187"/>
      <c r="I35" s="274"/>
      <c r="J35" s="274"/>
      <c r="K35" s="274"/>
      <c r="L35" s="274"/>
      <c r="M35" s="274"/>
      <c r="N35" s="274"/>
      <c r="O35" s="274"/>
      <c r="P35" s="274"/>
      <c r="Q35" s="274"/>
      <c r="R35" s="274"/>
      <c r="S35" s="275"/>
      <c r="T35" s="276"/>
      <c r="U35" s="277"/>
      <c r="V35" s="277"/>
      <c r="W35" s="278"/>
      <c r="X35" s="278"/>
      <c r="Y35" s="278"/>
      <c r="Z35" s="278"/>
      <c r="AA35" s="278"/>
      <c r="AB35" s="278"/>
      <c r="AC35" s="278"/>
      <c r="AD35" s="278"/>
      <c r="AE35" s="278"/>
      <c r="AF35" s="278"/>
      <c r="AG35" s="278"/>
      <c r="AH35" s="278"/>
      <c r="AI35" s="785"/>
      <c r="AJ35" s="785"/>
      <c r="AK35" s="278"/>
      <c r="AL35" s="278"/>
      <c r="AM35" s="278"/>
      <c r="AN35" s="278"/>
      <c r="AO35" s="278"/>
      <c r="AP35" s="278"/>
      <c r="AQ35" s="279"/>
      <c r="AR35" s="277">
        <f t="shared" si="0"/>
        <v>0</v>
      </c>
    </row>
    <row r="36" spans="3:44" x14ac:dyDescent="0.3">
      <c r="C36" s="885" t="s">
        <v>176</v>
      </c>
      <c r="D36" s="280">
        <f>IFERROR('Group Inputs'!C46,"")</f>
        <v>0</v>
      </c>
      <c r="E36" s="280"/>
      <c r="F36" s="280">
        <f t="shared" ref="F36:F45" si="8">D36-E36</f>
        <v>0</v>
      </c>
      <c r="G36" s="280"/>
      <c r="H36" s="1188"/>
      <c r="I36" s="280"/>
      <c r="J36" s="280"/>
      <c r="K36" s="280"/>
      <c r="L36" s="280"/>
      <c r="M36" s="280"/>
      <c r="N36" s="280"/>
      <c r="O36" s="280"/>
      <c r="P36" s="280"/>
      <c r="Q36" s="280"/>
      <c r="R36" s="280"/>
      <c r="S36" s="281"/>
      <c r="T36" s="276">
        <f t="shared" ref="T36:T37" si="9">SUM(F36:S36)</f>
        <v>0</v>
      </c>
      <c r="U36" s="277"/>
      <c r="V36" s="277"/>
      <c r="W36" s="282"/>
      <c r="X36" s="282"/>
      <c r="Y36" s="282"/>
      <c r="Z36" s="282"/>
      <c r="AA36" s="282"/>
      <c r="AB36" s="282"/>
      <c r="AC36" s="282">
        <f t="shared" ref="AC36" si="10">+T36</f>
        <v>0</v>
      </c>
      <c r="AD36" s="282"/>
      <c r="AE36" s="282"/>
      <c r="AF36" s="282"/>
      <c r="AG36" s="282"/>
      <c r="AH36" s="282"/>
      <c r="AI36" s="786"/>
      <c r="AJ36" s="786"/>
      <c r="AK36" s="282"/>
      <c r="AL36" s="282"/>
      <c r="AM36" s="282"/>
      <c r="AN36" s="282"/>
      <c r="AO36" s="282"/>
      <c r="AP36" s="282"/>
      <c r="AQ36" s="283"/>
      <c r="AR36" s="277">
        <f t="shared" si="0"/>
        <v>0</v>
      </c>
    </row>
    <row r="37" spans="3:44" x14ac:dyDescent="0.3">
      <c r="C37" s="885" t="s">
        <v>177</v>
      </c>
      <c r="D37" s="280">
        <f>IFERROR('Group Inputs'!C47,"")</f>
        <v>0</v>
      </c>
      <c r="E37" s="280"/>
      <c r="F37" s="280">
        <f t="shared" si="8"/>
        <v>0</v>
      </c>
      <c r="G37" s="280"/>
      <c r="H37" s="1188"/>
      <c r="I37" s="280"/>
      <c r="J37" s="280"/>
      <c r="K37" s="280"/>
      <c r="L37" s="280"/>
      <c r="M37" s="280"/>
      <c r="N37" s="280"/>
      <c r="O37" s="280"/>
      <c r="P37" s="280"/>
      <c r="Q37" s="280"/>
      <c r="R37" s="280"/>
      <c r="S37" s="281"/>
      <c r="T37" s="276">
        <f t="shared" si="9"/>
        <v>0</v>
      </c>
      <c r="U37" s="277"/>
      <c r="V37" s="277"/>
      <c r="W37" s="282"/>
      <c r="X37" s="282"/>
      <c r="Y37" s="282"/>
      <c r="Z37" s="282"/>
      <c r="AA37" s="282"/>
      <c r="AB37" s="282">
        <f>+T37</f>
        <v>0</v>
      </c>
      <c r="AC37" s="282"/>
      <c r="AD37" s="282"/>
      <c r="AE37" s="282"/>
      <c r="AF37" s="282"/>
      <c r="AG37" s="282"/>
      <c r="AH37" s="282"/>
      <c r="AI37" s="786"/>
      <c r="AJ37" s="786"/>
      <c r="AK37" s="282"/>
      <c r="AL37" s="282"/>
      <c r="AM37" s="282"/>
      <c r="AN37" s="282"/>
      <c r="AO37" s="282"/>
      <c r="AP37" s="282"/>
      <c r="AQ37" s="283"/>
      <c r="AR37" s="277">
        <f t="shared" si="0"/>
        <v>0</v>
      </c>
    </row>
    <row r="38" spans="3:44" x14ac:dyDescent="0.3">
      <c r="C38" s="885"/>
      <c r="D38" s="280"/>
      <c r="E38" s="280"/>
      <c r="F38" s="280"/>
      <c r="G38" s="280"/>
      <c r="H38" s="1188"/>
      <c r="I38" s="280"/>
      <c r="J38" s="280"/>
      <c r="K38" s="280"/>
      <c r="L38" s="280"/>
      <c r="M38" s="280"/>
      <c r="N38" s="280"/>
      <c r="O38" s="280"/>
      <c r="P38" s="280"/>
      <c r="Q38" s="280"/>
      <c r="R38" s="280"/>
      <c r="S38" s="281"/>
      <c r="T38" s="276"/>
      <c r="U38" s="277"/>
      <c r="V38" s="277"/>
      <c r="W38" s="282"/>
      <c r="X38" s="282"/>
      <c r="Y38" s="282"/>
      <c r="Z38" s="282"/>
      <c r="AA38" s="282"/>
      <c r="AB38" s="282"/>
      <c r="AC38" s="282"/>
      <c r="AD38" s="282"/>
      <c r="AE38" s="282"/>
      <c r="AF38" s="282"/>
      <c r="AG38" s="282"/>
      <c r="AH38" s="282"/>
      <c r="AI38" s="786"/>
      <c r="AJ38" s="786"/>
      <c r="AK38" s="282"/>
      <c r="AL38" s="282"/>
      <c r="AM38" s="282"/>
      <c r="AN38" s="282"/>
      <c r="AO38" s="282"/>
      <c r="AP38" s="282"/>
      <c r="AQ38" s="283"/>
      <c r="AR38" s="277">
        <f t="shared" ref="AR38:AR69" si="11">T38-SUM(W38:AQ38)</f>
        <v>0</v>
      </c>
    </row>
    <row r="39" spans="3:44" x14ac:dyDescent="0.3">
      <c r="C39" s="1180" t="str">
        <f>'Group Inputs'!B50</f>
        <v>4. Learning Resources</v>
      </c>
      <c r="D39" s="271"/>
      <c r="E39" s="271"/>
      <c r="F39" s="271"/>
      <c r="G39" s="271"/>
      <c r="H39" s="271"/>
      <c r="I39" s="271"/>
      <c r="J39" s="271"/>
      <c r="K39" s="271"/>
      <c r="L39" s="271"/>
      <c r="M39" s="271"/>
      <c r="N39" s="271"/>
      <c r="O39" s="271"/>
      <c r="P39" s="271"/>
      <c r="Q39" s="271"/>
      <c r="R39" s="271"/>
      <c r="S39" s="271"/>
      <c r="T39" s="271"/>
      <c r="U39" s="271"/>
      <c r="V39" s="271"/>
      <c r="W39" s="272"/>
      <c r="X39" s="272"/>
      <c r="Y39" s="272"/>
      <c r="Z39" s="272"/>
      <c r="AA39" s="272"/>
      <c r="AB39" s="272"/>
      <c r="AC39" s="272"/>
      <c r="AD39" s="272"/>
      <c r="AE39" s="272"/>
      <c r="AF39" s="272"/>
      <c r="AG39" s="272"/>
      <c r="AH39" s="272"/>
      <c r="AI39" s="272"/>
      <c r="AJ39" s="272"/>
      <c r="AK39" s="272"/>
      <c r="AL39" s="272"/>
      <c r="AM39" s="272"/>
      <c r="AN39" s="272"/>
      <c r="AO39" s="272"/>
      <c r="AP39" s="272"/>
      <c r="AQ39" s="273"/>
      <c r="AR39" s="277">
        <f t="shared" si="11"/>
        <v>0</v>
      </c>
    </row>
    <row r="40" spans="3:44" x14ac:dyDescent="0.3">
      <c r="C40" s="1182" t="s">
        <v>166</v>
      </c>
      <c r="D40" s="274"/>
      <c r="E40" s="274"/>
      <c r="F40" s="274"/>
      <c r="G40" s="274"/>
      <c r="H40" s="1187"/>
      <c r="I40" s="274"/>
      <c r="J40" s="274"/>
      <c r="K40" s="274"/>
      <c r="L40" s="274"/>
      <c r="M40" s="274"/>
      <c r="N40" s="274"/>
      <c r="O40" s="274"/>
      <c r="P40" s="274"/>
      <c r="Q40" s="274"/>
      <c r="R40" s="274"/>
      <c r="S40" s="275"/>
      <c r="T40" s="276"/>
      <c r="U40" s="277"/>
      <c r="V40" s="277"/>
      <c r="W40" s="278"/>
      <c r="X40" s="278"/>
      <c r="Y40" s="278"/>
      <c r="Z40" s="278"/>
      <c r="AA40" s="278"/>
      <c r="AB40" s="278"/>
      <c r="AC40" s="278"/>
      <c r="AD40" s="278"/>
      <c r="AE40" s="278"/>
      <c r="AF40" s="278"/>
      <c r="AG40" s="278"/>
      <c r="AH40" s="278"/>
      <c r="AI40" s="785"/>
      <c r="AJ40" s="785"/>
      <c r="AK40" s="278"/>
      <c r="AL40" s="278"/>
      <c r="AM40" s="278"/>
      <c r="AN40" s="278"/>
      <c r="AO40" s="278"/>
      <c r="AP40" s="278"/>
      <c r="AQ40" s="279"/>
      <c r="AR40" s="277">
        <f t="shared" si="11"/>
        <v>0</v>
      </c>
    </row>
    <row r="41" spans="3:44" x14ac:dyDescent="0.3">
      <c r="C41" s="885" t="s">
        <v>179</v>
      </c>
      <c r="D41" s="280">
        <f>IFERROR('Group Inputs'!C52,"")</f>
        <v>0</v>
      </c>
      <c r="E41" s="280"/>
      <c r="F41" s="280">
        <f t="shared" si="8"/>
        <v>0</v>
      </c>
      <c r="G41" s="280"/>
      <c r="H41" s="1188"/>
      <c r="I41" s="280"/>
      <c r="J41" s="280"/>
      <c r="K41" s="280"/>
      <c r="L41" s="280"/>
      <c r="M41" s="280"/>
      <c r="N41" s="280"/>
      <c r="O41" s="280"/>
      <c r="P41" s="280"/>
      <c r="Q41" s="280"/>
      <c r="R41" s="280"/>
      <c r="S41" s="281"/>
      <c r="T41" s="276">
        <f t="shared" ref="T41:T45" si="12">SUM(F41:S41)</f>
        <v>0</v>
      </c>
      <c r="U41" s="277"/>
      <c r="V41" s="277"/>
      <c r="W41" s="282"/>
      <c r="X41" s="282"/>
      <c r="Y41" s="282"/>
      <c r="Z41" s="282"/>
      <c r="AA41" s="282"/>
      <c r="AB41" s="282"/>
      <c r="AC41" s="282">
        <f>+T41</f>
        <v>0</v>
      </c>
      <c r="AD41" s="282"/>
      <c r="AE41" s="282"/>
      <c r="AF41" s="282"/>
      <c r="AG41" s="282"/>
      <c r="AH41" s="282"/>
      <c r="AI41" s="786"/>
      <c r="AJ41" s="786"/>
      <c r="AK41" s="282"/>
      <c r="AL41" s="282"/>
      <c r="AM41" s="282"/>
      <c r="AN41" s="282"/>
      <c r="AO41" s="282"/>
      <c r="AP41" s="282"/>
      <c r="AQ41" s="283"/>
      <c r="AR41" s="277">
        <f t="shared" si="11"/>
        <v>0</v>
      </c>
    </row>
    <row r="42" spans="3:44" x14ac:dyDescent="0.3">
      <c r="C42" s="885" t="s">
        <v>1060</v>
      </c>
      <c r="D42" s="280">
        <f>IFERROR('Group Inputs'!C53,"")</f>
        <v>0</v>
      </c>
      <c r="E42" s="280"/>
      <c r="F42" s="280">
        <f t="shared" si="8"/>
        <v>0</v>
      </c>
      <c r="G42" s="280"/>
      <c r="H42" s="1188"/>
      <c r="I42" s="280"/>
      <c r="J42" s="280"/>
      <c r="K42" s="280"/>
      <c r="L42" s="280"/>
      <c r="M42" s="280"/>
      <c r="N42" s="280"/>
      <c r="O42" s="280"/>
      <c r="P42" s="280"/>
      <c r="Q42" s="280"/>
      <c r="R42" s="280"/>
      <c r="S42" s="281"/>
      <c r="T42" s="276">
        <f t="shared" si="12"/>
        <v>0</v>
      </c>
      <c r="U42" s="277"/>
      <c r="V42" s="277"/>
      <c r="W42" s="282"/>
      <c r="X42" s="282"/>
      <c r="Y42" s="282"/>
      <c r="Z42" s="282"/>
      <c r="AA42" s="282"/>
      <c r="AB42" s="282"/>
      <c r="AC42" s="282">
        <f>+T42</f>
        <v>0</v>
      </c>
      <c r="AD42" s="282"/>
      <c r="AE42" s="282"/>
      <c r="AF42" s="282"/>
      <c r="AG42" s="282"/>
      <c r="AH42" s="282"/>
      <c r="AI42" s="786"/>
      <c r="AJ42" s="786"/>
      <c r="AK42" s="282"/>
      <c r="AL42" s="282"/>
      <c r="AM42" s="282"/>
      <c r="AN42" s="282"/>
      <c r="AO42" s="282"/>
      <c r="AP42" s="282"/>
      <c r="AQ42" s="283"/>
      <c r="AR42" s="277">
        <f t="shared" si="11"/>
        <v>0</v>
      </c>
    </row>
    <row r="43" spans="3:44" x14ac:dyDescent="0.3">
      <c r="C43" s="885" t="s">
        <v>322</v>
      </c>
      <c r="D43" s="280">
        <f>IFERROR('Group Inputs'!C54,"")</f>
        <v>0</v>
      </c>
      <c r="E43" s="280"/>
      <c r="F43" s="280">
        <f t="shared" si="8"/>
        <v>0</v>
      </c>
      <c r="G43" s="280"/>
      <c r="H43" s="1188"/>
      <c r="I43" s="280"/>
      <c r="J43" s="280"/>
      <c r="K43" s="280"/>
      <c r="L43" s="280"/>
      <c r="M43" s="280"/>
      <c r="N43" s="280"/>
      <c r="O43" s="280"/>
      <c r="P43" s="280"/>
      <c r="Q43" s="280"/>
      <c r="R43" s="280"/>
      <c r="S43" s="281"/>
      <c r="T43" s="276">
        <f t="shared" si="12"/>
        <v>0</v>
      </c>
      <c r="U43" s="277"/>
      <c r="V43" s="277"/>
      <c r="W43" s="282"/>
      <c r="X43" s="282"/>
      <c r="Y43" s="282"/>
      <c r="Z43" s="282"/>
      <c r="AA43" s="282"/>
      <c r="AB43" s="282"/>
      <c r="AC43" s="282">
        <f>+T43</f>
        <v>0</v>
      </c>
      <c r="AD43" s="282"/>
      <c r="AE43" s="282"/>
      <c r="AF43" s="282"/>
      <c r="AG43" s="282"/>
      <c r="AH43" s="282"/>
      <c r="AI43" s="786"/>
      <c r="AJ43" s="786"/>
      <c r="AK43" s="282"/>
      <c r="AL43" s="282"/>
      <c r="AM43" s="282"/>
      <c r="AN43" s="282"/>
      <c r="AO43" s="282"/>
      <c r="AP43" s="282"/>
      <c r="AQ43" s="283"/>
      <c r="AR43" s="277">
        <f t="shared" si="11"/>
        <v>0</v>
      </c>
    </row>
    <row r="44" spans="3:44" x14ac:dyDescent="0.3">
      <c r="C44" s="885" t="s">
        <v>1061</v>
      </c>
      <c r="D44" s="280">
        <f>IFERROR('Group Inputs'!C55,"")</f>
        <v>0</v>
      </c>
      <c r="E44" s="280"/>
      <c r="F44" s="280">
        <f t="shared" si="8"/>
        <v>0</v>
      </c>
      <c r="G44" s="280">
        <f>-G7</f>
        <v>0</v>
      </c>
      <c r="H44" s="1188"/>
      <c r="I44" s="280"/>
      <c r="J44" s="280"/>
      <c r="K44" s="280"/>
      <c r="L44" s="280"/>
      <c r="M44" s="280">
        <f>-M172-M171</f>
        <v>0</v>
      </c>
      <c r="N44" s="280"/>
      <c r="O44" s="280"/>
      <c r="P44" s="280"/>
      <c r="Q44" s="280"/>
      <c r="R44" s="280"/>
      <c r="S44" s="281"/>
      <c r="T44" s="276">
        <f t="shared" si="12"/>
        <v>0</v>
      </c>
      <c r="U44" s="277"/>
      <c r="V44" s="277"/>
      <c r="W44" s="282"/>
      <c r="X44" s="282"/>
      <c r="Y44" s="282"/>
      <c r="Z44" s="282"/>
      <c r="AA44" s="282"/>
      <c r="AB44" s="282">
        <f>+T44</f>
        <v>0</v>
      </c>
      <c r="AC44" s="282"/>
      <c r="AD44" s="282"/>
      <c r="AE44" s="282"/>
      <c r="AF44" s="282"/>
      <c r="AG44" s="282"/>
      <c r="AH44" s="282"/>
      <c r="AI44" s="786"/>
      <c r="AJ44" s="786"/>
      <c r="AK44" s="282"/>
      <c r="AL44" s="282"/>
      <c r="AM44" s="282"/>
      <c r="AN44" s="282"/>
      <c r="AO44" s="282"/>
      <c r="AP44" s="282"/>
      <c r="AQ44" s="283"/>
      <c r="AR44" s="277">
        <f t="shared" si="11"/>
        <v>0</v>
      </c>
    </row>
    <row r="45" spans="3:44" x14ac:dyDescent="0.3">
      <c r="C45" s="885" t="s">
        <v>1062</v>
      </c>
      <c r="D45" s="280">
        <f>IFERROR('Group Inputs'!C56,"")</f>
        <v>0</v>
      </c>
      <c r="E45" s="280"/>
      <c r="F45" s="280">
        <f t="shared" si="8"/>
        <v>0</v>
      </c>
      <c r="G45" s="280"/>
      <c r="H45" s="1188"/>
      <c r="I45" s="280"/>
      <c r="J45" s="280"/>
      <c r="K45" s="280"/>
      <c r="L45" s="280"/>
      <c r="M45" s="280"/>
      <c r="N45" s="280"/>
      <c r="O45" s="280"/>
      <c r="P45" s="280"/>
      <c r="Q45" s="280"/>
      <c r="R45" s="280"/>
      <c r="S45" s="281"/>
      <c r="T45" s="276">
        <f t="shared" si="12"/>
        <v>0</v>
      </c>
      <c r="U45" s="277"/>
      <c r="V45" s="277"/>
      <c r="W45" s="282"/>
      <c r="X45" s="282"/>
      <c r="Y45" s="282"/>
      <c r="Z45" s="282"/>
      <c r="AA45" s="282"/>
      <c r="AB45" s="282"/>
      <c r="AC45" s="282">
        <f t="shared" ref="AC45:AC54" si="13">+T45</f>
        <v>0</v>
      </c>
      <c r="AD45" s="282"/>
      <c r="AE45" s="282"/>
      <c r="AF45" s="282"/>
      <c r="AG45" s="282"/>
      <c r="AH45" s="282"/>
      <c r="AI45" s="786"/>
      <c r="AJ45" s="786"/>
      <c r="AK45" s="282"/>
      <c r="AL45" s="282"/>
      <c r="AM45" s="282"/>
      <c r="AN45" s="282"/>
      <c r="AO45" s="282"/>
      <c r="AP45" s="282"/>
      <c r="AQ45" s="283"/>
      <c r="AR45" s="277">
        <f t="shared" si="11"/>
        <v>0</v>
      </c>
    </row>
    <row r="46" spans="3:44" x14ac:dyDescent="0.3">
      <c r="C46" s="885"/>
      <c r="D46" s="280"/>
      <c r="E46" s="280"/>
      <c r="F46" s="280"/>
      <c r="G46" s="280"/>
      <c r="H46" s="1188"/>
      <c r="I46" s="280"/>
      <c r="J46" s="280"/>
      <c r="K46" s="280"/>
      <c r="L46" s="280"/>
      <c r="M46" s="280"/>
      <c r="N46" s="280"/>
      <c r="O46" s="280"/>
      <c r="P46" s="280"/>
      <c r="Q46" s="280"/>
      <c r="R46" s="280"/>
      <c r="S46" s="281"/>
      <c r="T46" s="276"/>
      <c r="U46" s="277"/>
      <c r="V46" s="277"/>
      <c r="W46" s="282"/>
      <c r="X46" s="282"/>
      <c r="Y46" s="282"/>
      <c r="Z46" s="282"/>
      <c r="AA46" s="282"/>
      <c r="AB46" s="282"/>
      <c r="AC46" s="282"/>
      <c r="AD46" s="282"/>
      <c r="AE46" s="282"/>
      <c r="AF46" s="282"/>
      <c r="AG46" s="282"/>
      <c r="AH46" s="282"/>
      <c r="AI46" s="786"/>
      <c r="AJ46" s="786"/>
      <c r="AK46" s="282"/>
      <c r="AL46" s="282"/>
      <c r="AM46" s="282"/>
      <c r="AN46" s="282"/>
      <c r="AO46" s="282"/>
      <c r="AP46" s="282"/>
      <c r="AQ46" s="283"/>
      <c r="AR46" s="277">
        <f t="shared" si="11"/>
        <v>0</v>
      </c>
    </row>
    <row r="47" spans="3:44" x14ac:dyDescent="0.3">
      <c r="C47" s="1180" t="str">
        <f>'Group Inputs'!B59</f>
        <v>5. Administration</v>
      </c>
      <c r="D47" s="271"/>
      <c r="E47" s="271"/>
      <c r="F47" s="271"/>
      <c r="G47" s="271"/>
      <c r="H47" s="271"/>
      <c r="I47" s="271"/>
      <c r="J47" s="271"/>
      <c r="K47" s="271"/>
      <c r="L47" s="271"/>
      <c r="M47" s="271"/>
      <c r="N47" s="271"/>
      <c r="O47" s="271"/>
      <c r="P47" s="271"/>
      <c r="Q47" s="271"/>
      <c r="R47" s="271"/>
      <c r="S47" s="271"/>
      <c r="T47" s="271"/>
      <c r="U47" s="271"/>
      <c r="V47" s="271"/>
      <c r="W47" s="272"/>
      <c r="X47" s="272"/>
      <c r="Y47" s="272"/>
      <c r="Z47" s="272"/>
      <c r="AA47" s="272"/>
      <c r="AB47" s="272"/>
      <c r="AC47" s="272"/>
      <c r="AD47" s="272"/>
      <c r="AE47" s="272"/>
      <c r="AF47" s="272"/>
      <c r="AG47" s="272"/>
      <c r="AH47" s="272"/>
      <c r="AI47" s="272"/>
      <c r="AJ47" s="272"/>
      <c r="AK47" s="272"/>
      <c r="AL47" s="272"/>
      <c r="AM47" s="272"/>
      <c r="AN47" s="272"/>
      <c r="AO47" s="272"/>
      <c r="AP47" s="272"/>
      <c r="AQ47" s="273"/>
      <c r="AR47" s="277">
        <f t="shared" si="11"/>
        <v>0</v>
      </c>
    </row>
    <row r="48" spans="3:44" x14ac:dyDescent="0.3">
      <c r="C48" s="1182" t="s">
        <v>166</v>
      </c>
      <c r="D48" s="274"/>
      <c r="E48" s="274"/>
      <c r="F48" s="274"/>
      <c r="G48" s="274"/>
      <c r="H48" s="1187"/>
      <c r="I48" s="274"/>
      <c r="J48" s="274"/>
      <c r="K48" s="274"/>
      <c r="L48" s="274"/>
      <c r="M48" s="274"/>
      <c r="N48" s="274"/>
      <c r="O48" s="274"/>
      <c r="P48" s="274"/>
      <c r="Q48" s="274"/>
      <c r="R48" s="274"/>
      <c r="S48" s="275"/>
      <c r="T48" s="276"/>
      <c r="U48" s="277"/>
      <c r="V48" s="277"/>
      <c r="W48" s="278"/>
      <c r="X48" s="278"/>
      <c r="Y48" s="278"/>
      <c r="Z48" s="278"/>
      <c r="AA48" s="278"/>
      <c r="AB48" s="278"/>
      <c r="AC48" s="278"/>
      <c r="AD48" s="278"/>
      <c r="AE48" s="278"/>
      <c r="AF48" s="278"/>
      <c r="AG48" s="278"/>
      <c r="AH48" s="278"/>
      <c r="AI48" s="785"/>
      <c r="AJ48" s="785"/>
      <c r="AK48" s="278"/>
      <c r="AL48" s="278"/>
      <c r="AM48" s="278"/>
      <c r="AN48" s="278"/>
      <c r="AO48" s="278"/>
      <c r="AP48" s="278"/>
      <c r="AQ48" s="279"/>
      <c r="AR48" s="277">
        <f t="shared" si="11"/>
        <v>0</v>
      </c>
    </row>
    <row r="49" spans="3:44" x14ac:dyDescent="0.3">
      <c r="C49" s="885" t="s">
        <v>186</v>
      </c>
      <c r="D49" s="280">
        <f>IFERROR('Group Inputs'!C61,"")</f>
        <v>0</v>
      </c>
      <c r="E49" s="280"/>
      <c r="F49" s="280">
        <f t="shared" ref="F49" si="14">D49-E49</f>
        <v>0</v>
      </c>
      <c r="G49" s="280"/>
      <c r="H49" s="1188"/>
      <c r="I49" s="280"/>
      <c r="J49" s="280"/>
      <c r="K49" s="280"/>
      <c r="L49" s="280"/>
      <c r="M49" s="280"/>
      <c r="N49" s="280"/>
      <c r="O49" s="280"/>
      <c r="P49" s="280"/>
      <c r="Q49" s="280"/>
      <c r="R49" s="280"/>
      <c r="S49" s="281"/>
      <c r="T49" s="276">
        <f t="shared" ref="T49:T57" si="15">SUM(F49:S49)</f>
        <v>0</v>
      </c>
      <c r="U49" s="277"/>
      <c r="V49" s="277"/>
      <c r="W49" s="282"/>
      <c r="X49" s="282"/>
      <c r="Y49" s="282"/>
      <c r="Z49" s="282"/>
      <c r="AA49" s="282"/>
      <c r="AB49" s="282"/>
      <c r="AC49" s="282">
        <f t="shared" si="13"/>
        <v>0</v>
      </c>
      <c r="AD49" s="282"/>
      <c r="AE49" s="282"/>
      <c r="AF49" s="282"/>
      <c r="AG49" s="282"/>
      <c r="AH49" s="282"/>
      <c r="AI49" s="786"/>
      <c r="AJ49" s="786"/>
      <c r="AK49" s="282"/>
      <c r="AL49" s="282"/>
      <c r="AM49" s="282"/>
      <c r="AN49" s="282"/>
      <c r="AO49" s="282"/>
      <c r="AP49" s="282"/>
      <c r="AQ49" s="283"/>
      <c r="AR49" s="277">
        <f t="shared" si="11"/>
        <v>0</v>
      </c>
    </row>
    <row r="50" spans="3:44" x14ac:dyDescent="0.3">
      <c r="C50" s="885" t="s">
        <v>187</v>
      </c>
      <c r="D50" s="280">
        <f>IFERROR('Group Inputs'!C62,"")</f>
        <v>0</v>
      </c>
      <c r="E50" s="280"/>
      <c r="F50" s="280">
        <f t="shared" ref="F50:F57" si="16">D50-E50</f>
        <v>0</v>
      </c>
      <c r="G50" s="280"/>
      <c r="H50" s="1188"/>
      <c r="I50" s="280"/>
      <c r="J50" s="280"/>
      <c r="K50" s="280"/>
      <c r="L50" s="280"/>
      <c r="M50" s="280"/>
      <c r="N50" s="280"/>
      <c r="O50" s="280"/>
      <c r="P50" s="280"/>
      <c r="Q50" s="280"/>
      <c r="R50" s="280"/>
      <c r="S50" s="281"/>
      <c r="T50" s="276">
        <f t="shared" si="15"/>
        <v>0</v>
      </c>
      <c r="U50" s="277"/>
      <c r="V50" s="277"/>
      <c r="W50" s="282"/>
      <c r="X50" s="282"/>
      <c r="Y50" s="282"/>
      <c r="Z50" s="282"/>
      <c r="AA50" s="282"/>
      <c r="AB50" s="282"/>
      <c r="AC50" s="282">
        <f t="shared" si="13"/>
        <v>0</v>
      </c>
      <c r="AD50" s="282"/>
      <c r="AE50" s="282"/>
      <c r="AF50" s="282"/>
      <c r="AG50" s="282"/>
      <c r="AH50" s="282"/>
      <c r="AI50" s="786"/>
      <c r="AJ50" s="786"/>
      <c r="AK50" s="282"/>
      <c r="AL50" s="282"/>
      <c r="AM50" s="282"/>
      <c r="AN50" s="282"/>
      <c r="AO50" s="282"/>
      <c r="AP50" s="282"/>
      <c r="AQ50" s="283"/>
      <c r="AR50" s="277">
        <f t="shared" si="11"/>
        <v>0</v>
      </c>
    </row>
    <row r="51" spans="3:44" x14ac:dyDescent="0.3">
      <c r="C51" s="885" t="s">
        <v>131</v>
      </c>
      <c r="D51" s="280">
        <f>IFERROR('Group Inputs'!C63,"")</f>
        <v>0</v>
      </c>
      <c r="E51" s="280"/>
      <c r="F51" s="280">
        <f t="shared" si="16"/>
        <v>0</v>
      </c>
      <c r="G51" s="280"/>
      <c r="H51" s="1188"/>
      <c r="I51" s="280"/>
      <c r="J51" s="280"/>
      <c r="K51" s="280"/>
      <c r="L51" s="280"/>
      <c r="M51" s="280"/>
      <c r="N51" s="280"/>
      <c r="O51" s="280"/>
      <c r="P51" s="280"/>
      <c r="Q51" s="280"/>
      <c r="R51" s="280"/>
      <c r="S51" s="281"/>
      <c r="T51" s="276">
        <f t="shared" si="15"/>
        <v>0</v>
      </c>
      <c r="U51" s="277"/>
      <c r="V51" s="277"/>
      <c r="W51" s="282"/>
      <c r="X51" s="282"/>
      <c r="Y51" s="282"/>
      <c r="Z51" s="282"/>
      <c r="AA51" s="282"/>
      <c r="AB51" s="282"/>
      <c r="AC51" s="282">
        <f t="shared" si="13"/>
        <v>0</v>
      </c>
      <c r="AD51" s="282"/>
      <c r="AE51" s="282"/>
      <c r="AF51" s="282"/>
      <c r="AG51" s="282"/>
      <c r="AH51" s="282"/>
      <c r="AI51" s="786"/>
      <c r="AJ51" s="786"/>
      <c r="AK51" s="282"/>
      <c r="AL51" s="282"/>
      <c r="AM51" s="282"/>
      <c r="AN51" s="282"/>
      <c r="AO51" s="282"/>
      <c r="AP51" s="282"/>
      <c r="AQ51" s="283"/>
      <c r="AR51" s="277">
        <f t="shared" si="11"/>
        <v>0</v>
      </c>
    </row>
    <row r="52" spans="3:44" x14ac:dyDescent="0.3">
      <c r="C52" s="885" t="s">
        <v>188</v>
      </c>
      <c r="D52" s="280">
        <f>IFERROR('Group Inputs'!C64,"")</f>
        <v>0</v>
      </c>
      <c r="E52" s="280"/>
      <c r="F52" s="280">
        <f t="shared" si="16"/>
        <v>0</v>
      </c>
      <c r="G52" s="280"/>
      <c r="H52" s="1188"/>
      <c r="I52" s="280"/>
      <c r="J52" s="280"/>
      <c r="K52" s="280"/>
      <c r="L52" s="280"/>
      <c r="M52" s="280"/>
      <c r="N52" s="280"/>
      <c r="O52" s="280"/>
      <c r="P52" s="280"/>
      <c r="Q52" s="280"/>
      <c r="R52" s="280"/>
      <c r="S52" s="281"/>
      <c r="T52" s="276">
        <f t="shared" si="15"/>
        <v>0</v>
      </c>
      <c r="U52" s="277"/>
      <c r="V52" s="277"/>
      <c r="W52" s="282"/>
      <c r="X52" s="282"/>
      <c r="Y52" s="282"/>
      <c r="Z52" s="282"/>
      <c r="AA52" s="282"/>
      <c r="AB52" s="282"/>
      <c r="AC52" s="282">
        <f t="shared" si="13"/>
        <v>0</v>
      </c>
      <c r="AD52" s="282"/>
      <c r="AE52" s="282"/>
      <c r="AF52" s="282"/>
      <c r="AG52" s="282"/>
      <c r="AH52" s="282"/>
      <c r="AI52" s="786"/>
      <c r="AJ52" s="786"/>
      <c r="AK52" s="282"/>
      <c r="AL52" s="282"/>
      <c r="AM52" s="282"/>
      <c r="AN52" s="282"/>
      <c r="AO52" s="282"/>
      <c r="AP52" s="282"/>
      <c r="AQ52" s="283"/>
      <c r="AR52" s="277">
        <f t="shared" si="11"/>
        <v>0</v>
      </c>
    </row>
    <row r="53" spans="3:44" x14ac:dyDescent="0.3">
      <c r="C53" s="885" t="s">
        <v>189</v>
      </c>
      <c r="D53" s="280">
        <f>IFERROR('Group Inputs'!C65,"")</f>
        <v>0</v>
      </c>
      <c r="E53" s="280"/>
      <c r="F53" s="280">
        <f t="shared" si="16"/>
        <v>0</v>
      </c>
      <c r="G53" s="280"/>
      <c r="H53" s="1188"/>
      <c r="I53" s="280"/>
      <c r="J53" s="280"/>
      <c r="K53" s="280"/>
      <c r="L53" s="280"/>
      <c r="M53" s="280"/>
      <c r="N53" s="280"/>
      <c r="O53" s="280"/>
      <c r="P53" s="280"/>
      <c r="Q53" s="280"/>
      <c r="R53" s="280"/>
      <c r="S53" s="281"/>
      <c r="T53" s="276">
        <f t="shared" si="15"/>
        <v>0</v>
      </c>
      <c r="U53" s="277"/>
      <c r="V53" s="277"/>
      <c r="W53" s="282"/>
      <c r="X53" s="282"/>
      <c r="Y53" s="282"/>
      <c r="Z53" s="282"/>
      <c r="AA53" s="282"/>
      <c r="AB53" s="282"/>
      <c r="AC53" s="282">
        <f t="shared" si="13"/>
        <v>0</v>
      </c>
      <c r="AD53" s="282"/>
      <c r="AE53" s="282"/>
      <c r="AF53" s="282"/>
      <c r="AG53" s="282"/>
      <c r="AH53" s="282"/>
      <c r="AI53" s="786"/>
      <c r="AJ53" s="786"/>
      <c r="AK53" s="282"/>
      <c r="AL53" s="282"/>
      <c r="AM53" s="282"/>
      <c r="AN53" s="282"/>
      <c r="AO53" s="282"/>
      <c r="AP53" s="282"/>
      <c r="AQ53" s="283"/>
      <c r="AR53" s="277">
        <f t="shared" si="11"/>
        <v>0</v>
      </c>
    </row>
    <row r="54" spans="3:44" x14ac:dyDescent="0.3">
      <c r="C54" s="885" t="s">
        <v>1093</v>
      </c>
      <c r="D54" s="280">
        <f>IFERROR('Group Inputs'!C66,"")</f>
        <v>0</v>
      </c>
      <c r="E54" s="280"/>
      <c r="F54" s="280">
        <f t="shared" si="16"/>
        <v>0</v>
      </c>
      <c r="G54" s="280"/>
      <c r="H54" s="1188"/>
      <c r="I54" s="280"/>
      <c r="J54" s="280"/>
      <c r="K54" s="280"/>
      <c r="L54" s="280"/>
      <c r="M54" s="280"/>
      <c r="N54" s="280">
        <f>-N119-N168-N169</f>
        <v>0</v>
      </c>
      <c r="O54" s="280"/>
      <c r="P54" s="280"/>
      <c r="Q54" s="280"/>
      <c r="R54" s="280"/>
      <c r="S54" s="281"/>
      <c r="T54" s="276">
        <f t="shared" si="15"/>
        <v>0</v>
      </c>
      <c r="U54" s="277"/>
      <c r="V54" s="277"/>
      <c r="W54" s="282"/>
      <c r="X54" s="282"/>
      <c r="Y54" s="282"/>
      <c r="Z54" s="282"/>
      <c r="AA54" s="282"/>
      <c r="AB54" s="282"/>
      <c r="AC54" s="282">
        <f t="shared" si="13"/>
        <v>0</v>
      </c>
      <c r="AD54" s="282"/>
      <c r="AE54" s="282"/>
      <c r="AF54" s="282"/>
      <c r="AG54" s="282"/>
      <c r="AH54" s="282"/>
      <c r="AI54" s="786"/>
      <c r="AJ54" s="786"/>
      <c r="AK54" s="282"/>
      <c r="AL54" s="282"/>
      <c r="AM54" s="282"/>
      <c r="AN54" s="282"/>
      <c r="AO54" s="282"/>
      <c r="AP54" s="282"/>
      <c r="AQ54" s="283"/>
      <c r="AR54" s="277">
        <f t="shared" si="11"/>
        <v>0</v>
      </c>
    </row>
    <row r="55" spans="3:44" x14ac:dyDescent="0.3">
      <c r="C55" s="885" t="s">
        <v>181</v>
      </c>
      <c r="D55" s="280">
        <f>IFERROR('Group Inputs'!C67,"")</f>
        <v>0</v>
      </c>
      <c r="E55" s="280"/>
      <c r="F55" s="280">
        <f t="shared" si="16"/>
        <v>0</v>
      </c>
      <c r="G55" s="280"/>
      <c r="H55" s="1188"/>
      <c r="I55" s="280"/>
      <c r="J55" s="280"/>
      <c r="K55" s="280"/>
      <c r="L55" s="280"/>
      <c r="M55" s="280"/>
      <c r="N55" s="280"/>
      <c r="O55" s="280"/>
      <c r="P55" s="280"/>
      <c r="Q55" s="280"/>
      <c r="R55" s="280"/>
      <c r="S55" s="281"/>
      <c r="T55" s="276">
        <f t="shared" si="15"/>
        <v>0</v>
      </c>
      <c r="U55" s="277"/>
      <c r="V55" s="277"/>
      <c r="W55" s="282"/>
      <c r="X55" s="282"/>
      <c r="Y55" s="282"/>
      <c r="Z55" s="282"/>
      <c r="AA55" s="282"/>
      <c r="AB55" s="282">
        <f>+T55</f>
        <v>0</v>
      </c>
      <c r="AC55" s="282"/>
      <c r="AD55" s="282"/>
      <c r="AE55" s="282"/>
      <c r="AF55" s="282"/>
      <c r="AG55" s="282"/>
      <c r="AH55" s="282"/>
      <c r="AI55" s="786"/>
      <c r="AJ55" s="786"/>
      <c r="AK55" s="282"/>
      <c r="AL55" s="282"/>
      <c r="AM55" s="282"/>
      <c r="AN55" s="282"/>
      <c r="AO55" s="282"/>
      <c r="AP55" s="282"/>
      <c r="AQ55" s="283"/>
      <c r="AR55" s="277">
        <f t="shared" si="11"/>
        <v>0</v>
      </c>
    </row>
    <row r="56" spans="3:44" x14ac:dyDescent="0.3">
      <c r="C56" s="885" t="s">
        <v>132</v>
      </c>
      <c r="D56" s="280">
        <f>IFERROR('Group Inputs'!C68,"")</f>
        <v>0</v>
      </c>
      <c r="E56" s="280"/>
      <c r="F56" s="280">
        <f t="shared" si="16"/>
        <v>0</v>
      </c>
      <c r="G56" s="280"/>
      <c r="H56" s="1188"/>
      <c r="I56" s="280"/>
      <c r="J56" s="280"/>
      <c r="K56" s="280"/>
      <c r="L56" s="280"/>
      <c r="M56" s="280"/>
      <c r="N56" s="280"/>
      <c r="O56" s="280"/>
      <c r="P56" s="280"/>
      <c r="Q56" s="280"/>
      <c r="R56" s="280"/>
      <c r="S56" s="281"/>
      <c r="T56" s="276">
        <f t="shared" si="15"/>
        <v>0</v>
      </c>
      <c r="U56" s="277"/>
      <c r="V56" s="277"/>
      <c r="W56" s="282"/>
      <c r="X56" s="282"/>
      <c r="Y56" s="282"/>
      <c r="Z56" s="282"/>
      <c r="AA56" s="282"/>
      <c r="AB56" s="282"/>
      <c r="AC56" s="282">
        <f>+T56</f>
        <v>0</v>
      </c>
      <c r="AD56" s="282"/>
      <c r="AE56" s="282"/>
      <c r="AF56" s="282"/>
      <c r="AG56" s="282"/>
      <c r="AH56" s="282"/>
      <c r="AI56" s="786"/>
      <c r="AJ56" s="786"/>
      <c r="AK56" s="282"/>
      <c r="AL56" s="282"/>
      <c r="AM56" s="282"/>
      <c r="AN56" s="282"/>
      <c r="AO56" s="282"/>
      <c r="AP56" s="282"/>
      <c r="AQ56" s="283"/>
      <c r="AR56" s="277">
        <f t="shared" si="11"/>
        <v>0</v>
      </c>
    </row>
    <row r="57" spans="3:44" x14ac:dyDescent="0.3">
      <c r="C57" s="885" t="s">
        <v>185</v>
      </c>
      <c r="D57" s="280">
        <f>IFERROR('Group Inputs'!C69,"")</f>
        <v>0</v>
      </c>
      <c r="E57" s="280"/>
      <c r="F57" s="280">
        <f t="shared" si="16"/>
        <v>0</v>
      </c>
      <c r="G57" s="280"/>
      <c r="H57" s="1188"/>
      <c r="I57" s="280"/>
      <c r="J57" s="280"/>
      <c r="K57" s="280"/>
      <c r="L57" s="280"/>
      <c r="M57" s="280"/>
      <c r="N57" s="280"/>
      <c r="O57" s="280"/>
      <c r="P57" s="280"/>
      <c r="Q57" s="280"/>
      <c r="R57" s="280"/>
      <c r="S57" s="281"/>
      <c r="T57" s="276">
        <f t="shared" si="15"/>
        <v>0</v>
      </c>
      <c r="U57" s="277"/>
      <c r="V57" s="277"/>
      <c r="W57" s="282"/>
      <c r="X57" s="282"/>
      <c r="Y57" s="282"/>
      <c r="Z57" s="282"/>
      <c r="AA57" s="282"/>
      <c r="AB57" s="282"/>
      <c r="AC57" s="282">
        <f>+T57</f>
        <v>0</v>
      </c>
      <c r="AD57" s="282"/>
      <c r="AE57" s="282"/>
      <c r="AF57" s="282"/>
      <c r="AG57" s="282"/>
      <c r="AH57" s="282"/>
      <c r="AI57" s="786"/>
      <c r="AJ57" s="786"/>
      <c r="AK57" s="282"/>
      <c r="AL57" s="282"/>
      <c r="AM57" s="282"/>
      <c r="AN57" s="282"/>
      <c r="AO57" s="282"/>
      <c r="AP57" s="282"/>
      <c r="AQ57" s="283"/>
      <c r="AR57" s="277">
        <f t="shared" si="11"/>
        <v>0</v>
      </c>
    </row>
    <row r="58" spans="3:44" x14ac:dyDescent="0.3">
      <c r="C58" s="885" t="s">
        <v>124</v>
      </c>
      <c r="D58" s="280">
        <f>IFERROR('Group Inputs'!C70,"")</f>
        <v>0</v>
      </c>
      <c r="E58" s="280"/>
      <c r="F58" s="280">
        <f t="shared" ref="F58" si="17">D58-E58</f>
        <v>0</v>
      </c>
      <c r="H58" s="1188"/>
      <c r="I58" s="280"/>
      <c r="J58" s="280"/>
      <c r="K58" s="280"/>
      <c r="L58" s="280"/>
      <c r="M58" s="280"/>
      <c r="N58" s="280"/>
      <c r="O58" s="280"/>
      <c r="P58" s="280"/>
      <c r="Q58" s="280"/>
      <c r="R58" s="280"/>
      <c r="S58" s="281"/>
      <c r="T58" s="276"/>
      <c r="U58" s="277"/>
      <c r="V58" s="277"/>
      <c r="W58" s="282"/>
      <c r="X58" s="282"/>
      <c r="Y58" s="282"/>
      <c r="Z58" s="282"/>
      <c r="AA58" s="282"/>
      <c r="AB58" s="282"/>
      <c r="AC58" s="282"/>
      <c r="AD58" s="282"/>
      <c r="AE58" s="282"/>
      <c r="AF58" s="282"/>
      <c r="AG58" s="282"/>
      <c r="AH58" s="282"/>
      <c r="AI58" s="786"/>
      <c r="AJ58" s="786"/>
      <c r="AK58" s="282"/>
      <c r="AL58" s="282"/>
      <c r="AM58" s="282"/>
      <c r="AN58" s="282"/>
      <c r="AO58" s="282"/>
      <c r="AP58" s="282"/>
      <c r="AQ58" s="283"/>
      <c r="AR58" s="277">
        <f t="shared" si="11"/>
        <v>0</v>
      </c>
    </row>
    <row r="59" spans="3:44" x14ac:dyDescent="0.3">
      <c r="C59" s="885"/>
      <c r="D59" s="280"/>
      <c r="E59" s="280"/>
      <c r="F59" s="280"/>
      <c r="G59" s="280"/>
      <c r="H59" s="1188"/>
      <c r="I59" s="280"/>
      <c r="J59" s="280"/>
      <c r="K59" s="280"/>
      <c r="L59" s="280"/>
      <c r="M59" s="280"/>
      <c r="N59" s="280"/>
      <c r="O59" s="280"/>
      <c r="P59" s="280"/>
      <c r="Q59" s="280"/>
      <c r="R59" s="280"/>
      <c r="S59" s="281"/>
      <c r="T59" s="276"/>
      <c r="U59" s="277"/>
      <c r="V59" s="277"/>
      <c r="W59" s="282"/>
      <c r="X59" s="282"/>
      <c r="Y59" s="282"/>
      <c r="Z59" s="282"/>
      <c r="AA59" s="282"/>
      <c r="AB59" s="282"/>
      <c r="AC59" s="282"/>
      <c r="AD59" s="282"/>
      <c r="AE59" s="282"/>
      <c r="AF59" s="282"/>
      <c r="AG59" s="282"/>
      <c r="AH59" s="282"/>
      <c r="AI59" s="786"/>
      <c r="AJ59" s="786"/>
      <c r="AK59" s="282"/>
      <c r="AL59" s="282"/>
      <c r="AM59" s="282"/>
      <c r="AN59" s="282"/>
      <c r="AO59" s="282"/>
      <c r="AP59" s="282"/>
      <c r="AQ59" s="283"/>
      <c r="AR59" s="277">
        <f t="shared" si="11"/>
        <v>0</v>
      </c>
    </row>
    <row r="60" spans="3:44" x14ac:dyDescent="0.3">
      <c r="C60" s="1180" t="str">
        <f>'Group Inputs'!B73</f>
        <v>6. Other Revenue and Expenses</v>
      </c>
      <c r="D60" s="271"/>
      <c r="E60" s="271"/>
      <c r="F60" s="271"/>
      <c r="G60" s="271"/>
      <c r="H60" s="271"/>
      <c r="I60" s="271"/>
      <c r="J60" s="271"/>
      <c r="K60" s="271"/>
      <c r="L60" s="271"/>
      <c r="M60" s="271"/>
      <c r="N60" s="271"/>
      <c r="O60" s="271"/>
      <c r="P60" s="271"/>
      <c r="Q60" s="271"/>
      <c r="R60" s="271"/>
      <c r="S60" s="271"/>
      <c r="T60" s="271"/>
      <c r="U60" s="271"/>
      <c r="V60" s="271"/>
      <c r="W60" s="272"/>
      <c r="X60" s="272"/>
      <c r="Y60" s="272"/>
      <c r="Z60" s="272"/>
      <c r="AA60" s="272"/>
      <c r="AB60" s="272"/>
      <c r="AC60" s="272"/>
      <c r="AD60" s="272"/>
      <c r="AE60" s="272"/>
      <c r="AF60" s="272"/>
      <c r="AG60" s="272"/>
      <c r="AH60" s="272"/>
      <c r="AI60" s="272"/>
      <c r="AJ60" s="272"/>
      <c r="AK60" s="272"/>
      <c r="AL60" s="272"/>
      <c r="AM60" s="272"/>
      <c r="AN60" s="272"/>
      <c r="AO60" s="272"/>
      <c r="AP60" s="272"/>
      <c r="AQ60" s="273"/>
      <c r="AR60" s="277">
        <f t="shared" si="11"/>
        <v>0</v>
      </c>
    </row>
    <row r="61" spans="3:44" x14ac:dyDescent="0.3">
      <c r="C61" s="1182" t="s">
        <v>154</v>
      </c>
      <c r="D61" s="274"/>
      <c r="E61" s="274"/>
      <c r="F61" s="274"/>
      <c r="G61" s="274"/>
      <c r="H61" s="1187"/>
      <c r="I61" s="274"/>
      <c r="J61" s="274"/>
      <c r="K61" s="274"/>
      <c r="L61" s="274"/>
      <c r="M61" s="274"/>
      <c r="N61" s="274"/>
      <c r="O61" s="274"/>
      <c r="P61" s="274"/>
      <c r="Q61" s="274"/>
      <c r="R61" s="274"/>
      <c r="S61" s="275"/>
      <c r="T61" s="276"/>
      <c r="U61" s="277"/>
      <c r="V61" s="277"/>
      <c r="W61" s="278"/>
      <c r="X61" s="278"/>
      <c r="Y61" s="278"/>
      <c r="Z61" s="278"/>
      <c r="AA61" s="278"/>
      <c r="AB61" s="278"/>
      <c r="AC61" s="278"/>
      <c r="AD61" s="278"/>
      <c r="AE61" s="278"/>
      <c r="AF61" s="278"/>
      <c r="AG61" s="278"/>
      <c r="AH61" s="278"/>
      <c r="AI61" s="785"/>
      <c r="AJ61" s="785"/>
      <c r="AK61" s="278"/>
      <c r="AL61" s="278"/>
      <c r="AM61" s="278"/>
      <c r="AN61" s="278"/>
      <c r="AO61" s="278"/>
      <c r="AP61" s="278"/>
      <c r="AQ61" s="279"/>
      <c r="AR61" s="277">
        <f t="shared" si="11"/>
        <v>0</v>
      </c>
    </row>
    <row r="62" spans="3:44" x14ac:dyDescent="0.3">
      <c r="C62" s="885" t="s">
        <v>355</v>
      </c>
      <c r="D62" s="280">
        <f>IFERROR('Group Inputs'!C75,"")</f>
        <v>0</v>
      </c>
      <c r="E62" s="280"/>
      <c r="F62" s="280">
        <f t="shared" ref="F62:F99" si="18">D62-E62</f>
        <v>0</v>
      </c>
      <c r="G62" s="280"/>
      <c r="H62" s="1188"/>
      <c r="I62" s="280"/>
      <c r="J62" s="280"/>
      <c r="K62" s="280"/>
      <c r="L62" s="280"/>
      <c r="M62" s="280"/>
      <c r="N62" s="280"/>
      <c r="O62" s="280"/>
      <c r="P62" s="280"/>
      <c r="Q62" s="280"/>
      <c r="R62" s="280"/>
      <c r="S62" s="281"/>
      <c r="T62" s="276">
        <f>SUM(F62:S62)</f>
        <v>0</v>
      </c>
      <c r="U62" s="277"/>
      <c r="V62" s="277"/>
      <c r="W62" s="282"/>
      <c r="X62" s="282"/>
      <c r="Y62" s="282"/>
      <c r="Z62" s="282"/>
      <c r="AA62" s="282"/>
      <c r="AB62" s="282"/>
      <c r="AC62" s="282"/>
      <c r="AD62" s="282"/>
      <c r="AE62" s="282"/>
      <c r="AF62" s="282"/>
      <c r="AG62" s="282">
        <f>+T62</f>
        <v>0</v>
      </c>
      <c r="AH62" s="282"/>
      <c r="AI62" s="786"/>
      <c r="AJ62" s="786"/>
      <c r="AK62" s="282"/>
      <c r="AL62" s="282"/>
      <c r="AM62" s="282"/>
      <c r="AN62" s="282"/>
      <c r="AO62" s="282"/>
      <c r="AP62" s="282"/>
      <c r="AQ62" s="283"/>
      <c r="AR62" s="277">
        <f t="shared" si="11"/>
        <v>0</v>
      </c>
    </row>
    <row r="63" spans="3:44" x14ac:dyDescent="0.3">
      <c r="C63" s="885" t="s">
        <v>1064</v>
      </c>
      <c r="D63" s="280">
        <f>IFERROR('Group Inputs'!C76,"")</f>
        <v>0</v>
      </c>
      <c r="E63" s="280"/>
      <c r="F63" s="280">
        <f t="shared" si="18"/>
        <v>0</v>
      </c>
      <c r="G63" s="280"/>
      <c r="H63" s="1188"/>
      <c r="I63" s="280"/>
      <c r="J63" s="280"/>
      <c r="K63" s="280">
        <f>-K113</f>
        <v>0</v>
      </c>
      <c r="L63" s="280"/>
      <c r="M63" s="280"/>
      <c r="N63" s="280"/>
      <c r="O63" s="280"/>
      <c r="P63" s="280"/>
      <c r="Q63" s="280"/>
      <c r="R63" s="280"/>
      <c r="S63" s="281"/>
      <c r="T63" s="276">
        <f>SUM(F63:S63)</f>
        <v>0</v>
      </c>
      <c r="U63" s="277"/>
      <c r="V63" s="277"/>
      <c r="W63" s="282"/>
      <c r="X63" s="282"/>
      <c r="Y63" s="282"/>
      <c r="Z63" s="282"/>
      <c r="AA63" s="282"/>
      <c r="AB63" s="282"/>
      <c r="AC63" s="282"/>
      <c r="AD63" s="282"/>
      <c r="AE63" s="282">
        <f>+T63</f>
        <v>0</v>
      </c>
      <c r="AF63" s="282"/>
      <c r="AG63" s="282"/>
      <c r="AH63" s="282"/>
      <c r="AI63" s="786"/>
      <c r="AJ63" s="786"/>
      <c r="AK63" s="282"/>
      <c r="AL63" s="282"/>
      <c r="AM63" s="282"/>
      <c r="AN63" s="282"/>
      <c r="AO63" s="282"/>
      <c r="AP63" s="282"/>
      <c r="AQ63" s="283"/>
      <c r="AR63" s="277">
        <f t="shared" si="11"/>
        <v>0</v>
      </c>
    </row>
    <row r="64" spans="3:44" x14ac:dyDescent="0.3">
      <c r="C64" s="885" t="s">
        <v>193</v>
      </c>
      <c r="D64" s="280">
        <f>IFERROR('Group Inputs'!C77,"")</f>
        <v>0</v>
      </c>
      <c r="E64" s="280"/>
      <c r="F64" s="280">
        <f>D64-E64</f>
        <v>0</v>
      </c>
      <c r="G64" s="280"/>
      <c r="H64" s="1188"/>
      <c r="I64" s="280"/>
      <c r="J64" s="280"/>
      <c r="K64" s="280">
        <f>-K115</f>
        <v>0</v>
      </c>
      <c r="L64" s="280"/>
      <c r="M64" s="280"/>
      <c r="N64" s="280"/>
      <c r="O64" s="280"/>
      <c r="P64" s="280"/>
      <c r="Q64" s="280"/>
      <c r="R64" s="280"/>
      <c r="S64" s="281"/>
      <c r="T64" s="276">
        <f>SUM(F64:S64)</f>
        <v>0</v>
      </c>
      <c r="U64" s="277"/>
      <c r="V64" s="277"/>
      <c r="W64" s="282"/>
      <c r="X64" s="282"/>
      <c r="Y64" s="282"/>
      <c r="Z64" s="282"/>
      <c r="AA64" s="282"/>
      <c r="AB64" s="282"/>
      <c r="AC64" s="282"/>
      <c r="AD64" s="282"/>
      <c r="AE64" s="282"/>
      <c r="AF64" s="282"/>
      <c r="AG64" s="282"/>
      <c r="AH64" s="282"/>
      <c r="AI64" s="786"/>
      <c r="AJ64" s="786"/>
      <c r="AK64" s="282"/>
      <c r="AL64" s="282"/>
      <c r="AM64" s="282"/>
      <c r="AN64" s="282"/>
      <c r="AO64" s="282"/>
      <c r="AP64" s="282"/>
      <c r="AQ64" s="283"/>
      <c r="AR64" s="277">
        <f t="shared" si="11"/>
        <v>0</v>
      </c>
    </row>
    <row r="65" spans="3:44" x14ac:dyDescent="0.3">
      <c r="C65" s="885" t="s">
        <v>162</v>
      </c>
      <c r="D65" s="280">
        <f>IFERROR('Group Inputs'!C78,"")</f>
        <v>0</v>
      </c>
      <c r="E65" s="280"/>
      <c r="F65" s="280">
        <f t="shared" si="18"/>
        <v>0</v>
      </c>
      <c r="G65" s="280"/>
      <c r="H65" s="1188"/>
      <c r="I65" s="280"/>
      <c r="J65" s="280"/>
      <c r="K65" s="280">
        <f>-K116</f>
        <v>0</v>
      </c>
      <c r="L65" s="280"/>
      <c r="M65" s="280"/>
      <c r="N65" s="280"/>
      <c r="O65" s="280"/>
      <c r="P65" s="280"/>
      <c r="Q65" s="280"/>
      <c r="R65" s="280"/>
      <c r="S65" s="281"/>
      <c r="T65" s="276">
        <f>SUM(F65:S65)</f>
        <v>0</v>
      </c>
      <c r="U65" s="277"/>
      <c r="V65" s="277"/>
      <c r="W65" s="282"/>
      <c r="X65" s="282">
        <f>+T65</f>
        <v>0</v>
      </c>
      <c r="Y65" s="282"/>
      <c r="Z65" s="282"/>
      <c r="AA65" s="282"/>
      <c r="AB65" s="282"/>
      <c r="AC65" s="282"/>
      <c r="AD65" s="282"/>
      <c r="AE65" s="282"/>
      <c r="AF65" s="282"/>
      <c r="AG65" s="282"/>
      <c r="AH65" s="282"/>
      <c r="AI65" s="786"/>
      <c r="AJ65" s="786"/>
      <c r="AK65" s="282"/>
      <c r="AL65" s="282"/>
      <c r="AM65" s="282"/>
      <c r="AN65" s="282"/>
      <c r="AO65" s="282"/>
      <c r="AP65" s="282"/>
      <c r="AQ65" s="283"/>
      <c r="AR65" s="277">
        <f t="shared" si="11"/>
        <v>0</v>
      </c>
    </row>
    <row r="66" spans="3:44" x14ac:dyDescent="0.3">
      <c r="C66" s="885" t="s">
        <v>194</v>
      </c>
      <c r="D66" s="280">
        <f>IFERROR('Group Inputs'!C79,"")</f>
        <v>0</v>
      </c>
      <c r="E66" s="280"/>
      <c r="F66" s="280">
        <f>D66-E66</f>
        <v>0</v>
      </c>
      <c r="G66" s="280">
        <f>-F66</f>
        <v>0</v>
      </c>
      <c r="H66" s="1188"/>
      <c r="I66" s="280"/>
      <c r="J66" s="280"/>
      <c r="K66" s="280"/>
      <c r="L66" s="280"/>
      <c r="M66" s="280"/>
      <c r="N66" s="280"/>
      <c r="O66" s="280"/>
      <c r="P66" s="280"/>
      <c r="Q66" s="280"/>
      <c r="R66" s="280"/>
      <c r="S66" s="281"/>
      <c r="T66" s="276">
        <f>SUM(F66:S66)</f>
        <v>0</v>
      </c>
      <c r="U66" s="277"/>
      <c r="V66" s="277"/>
      <c r="W66" s="282"/>
      <c r="X66" s="282"/>
      <c r="Y66" s="282"/>
      <c r="Z66" s="282"/>
      <c r="AA66" s="282"/>
      <c r="AB66" s="282"/>
      <c r="AC66" s="282"/>
      <c r="AD66" s="282"/>
      <c r="AE66" s="282"/>
      <c r="AF66" s="282"/>
      <c r="AG66" s="282"/>
      <c r="AH66" s="282"/>
      <c r="AI66" s="786"/>
      <c r="AJ66" s="786"/>
      <c r="AK66" s="282"/>
      <c r="AL66" s="282"/>
      <c r="AM66" s="282"/>
      <c r="AN66" s="282"/>
      <c r="AO66" s="282"/>
      <c r="AP66" s="282"/>
      <c r="AQ66" s="283"/>
      <c r="AR66" s="277">
        <f t="shared" si="11"/>
        <v>0</v>
      </c>
    </row>
    <row r="67" spans="3:44" x14ac:dyDescent="0.3">
      <c r="C67" s="885"/>
      <c r="D67" s="280"/>
      <c r="E67" s="280"/>
      <c r="F67" s="280"/>
      <c r="G67" s="280"/>
      <c r="H67" s="1188"/>
      <c r="I67" s="280"/>
      <c r="J67" s="280"/>
      <c r="K67" s="280"/>
      <c r="L67" s="280"/>
      <c r="M67" s="280"/>
      <c r="N67" s="280"/>
      <c r="O67" s="280"/>
      <c r="P67" s="280"/>
      <c r="Q67" s="280"/>
      <c r="R67" s="280"/>
      <c r="S67" s="281"/>
      <c r="T67" s="276"/>
      <c r="U67" s="277"/>
      <c r="V67" s="277"/>
      <c r="W67" s="282"/>
      <c r="X67" s="282"/>
      <c r="Y67" s="282"/>
      <c r="Z67" s="282"/>
      <c r="AA67" s="282"/>
      <c r="AB67" s="282"/>
      <c r="AC67" s="282"/>
      <c r="AD67" s="282"/>
      <c r="AE67" s="282"/>
      <c r="AF67" s="282"/>
      <c r="AG67" s="282"/>
      <c r="AH67" s="282"/>
      <c r="AI67" s="786"/>
      <c r="AJ67" s="786"/>
      <c r="AK67" s="282"/>
      <c r="AL67" s="282"/>
      <c r="AM67" s="282"/>
      <c r="AN67" s="282"/>
      <c r="AO67" s="282"/>
      <c r="AP67" s="282"/>
      <c r="AQ67" s="283"/>
      <c r="AR67" s="277">
        <f t="shared" si="11"/>
        <v>0</v>
      </c>
    </row>
    <row r="68" spans="3:44" x14ac:dyDescent="0.3">
      <c r="C68" s="1182" t="s">
        <v>166</v>
      </c>
      <c r="D68" s="274"/>
      <c r="E68" s="274"/>
      <c r="F68" s="274"/>
      <c r="G68" s="274"/>
      <c r="H68" s="1187"/>
      <c r="I68" s="274"/>
      <c r="J68" s="274"/>
      <c r="K68" s="274"/>
      <c r="L68" s="274"/>
      <c r="M68" s="274"/>
      <c r="N68" s="274"/>
      <c r="O68" s="274"/>
      <c r="P68" s="274"/>
      <c r="Q68" s="274"/>
      <c r="R68" s="274"/>
      <c r="S68" s="275"/>
      <c r="T68" s="276"/>
      <c r="U68" s="277"/>
      <c r="V68" s="277"/>
      <c r="W68" s="278"/>
      <c r="X68" s="278"/>
      <c r="Y68" s="278"/>
      <c r="Z68" s="278"/>
      <c r="AA68" s="278"/>
      <c r="AB68" s="278"/>
      <c r="AC68" s="278"/>
      <c r="AD68" s="278"/>
      <c r="AE68" s="278"/>
      <c r="AF68" s="278"/>
      <c r="AG68" s="278"/>
      <c r="AH68" s="278"/>
      <c r="AI68" s="785"/>
      <c r="AJ68" s="785"/>
      <c r="AK68" s="278"/>
      <c r="AL68" s="278"/>
      <c r="AM68" s="278"/>
      <c r="AN68" s="278"/>
      <c r="AO68" s="278"/>
      <c r="AP68" s="278"/>
      <c r="AQ68" s="279"/>
      <c r="AR68" s="277">
        <f t="shared" si="11"/>
        <v>0</v>
      </c>
    </row>
    <row r="69" spans="3:44" x14ac:dyDescent="0.3">
      <c r="C69" s="885" t="s">
        <v>323</v>
      </c>
      <c r="D69" s="280">
        <f>IFERROR('Group Inputs'!C83,"")</f>
        <v>0</v>
      </c>
      <c r="E69" s="280"/>
      <c r="F69" s="280">
        <f t="shared" si="18"/>
        <v>0</v>
      </c>
      <c r="G69" s="280"/>
      <c r="H69" s="1188"/>
      <c r="I69" s="280"/>
      <c r="J69" s="280"/>
      <c r="K69" s="280"/>
      <c r="L69" s="280"/>
      <c r="M69" s="280"/>
      <c r="N69" s="280"/>
      <c r="O69" s="280"/>
      <c r="P69" s="280"/>
      <c r="Q69" s="280"/>
      <c r="R69" s="280"/>
      <c r="S69" s="281"/>
      <c r="T69" s="276">
        <f t="shared" ref="T69:T74" si="19">SUM(F69:S69)</f>
        <v>0</v>
      </c>
      <c r="U69" s="277"/>
      <c r="V69" s="277"/>
      <c r="W69" s="282"/>
      <c r="X69" s="282"/>
      <c r="Y69" s="282"/>
      <c r="Z69" s="282"/>
      <c r="AA69" s="282"/>
      <c r="AB69" s="282"/>
      <c r="AC69" s="282"/>
      <c r="AD69" s="282">
        <f>+T69</f>
        <v>0</v>
      </c>
      <c r="AE69" s="282"/>
      <c r="AF69" s="282"/>
      <c r="AG69" s="282"/>
      <c r="AH69" s="282"/>
      <c r="AI69" s="786"/>
      <c r="AJ69" s="786"/>
      <c r="AK69" s="282"/>
      <c r="AL69" s="282"/>
      <c r="AM69" s="282"/>
      <c r="AN69" s="282"/>
      <c r="AO69" s="282"/>
      <c r="AP69" s="282"/>
      <c r="AQ69" s="283"/>
      <c r="AR69" s="277">
        <f t="shared" si="11"/>
        <v>0</v>
      </c>
    </row>
    <row r="70" spans="3:44" x14ac:dyDescent="0.3">
      <c r="C70" s="885" t="s">
        <v>195</v>
      </c>
      <c r="D70" s="280">
        <f>IFERROR('Group Inputs'!C84,"")</f>
        <v>0</v>
      </c>
      <c r="E70" s="280"/>
      <c r="F70" s="280">
        <f t="shared" si="18"/>
        <v>0</v>
      </c>
      <c r="G70" s="280">
        <f>-F70</f>
        <v>0</v>
      </c>
      <c r="H70" s="1188"/>
      <c r="I70" s="280"/>
      <c r="J70" s="280"/>
      <c r="K70" s="280"/>
      <c r="L70" s="280"/>
      <c r="M70" s="280"/>
      <c r="N70" s="280"/>
      <c r="O70" s="280"/>
      <c r="P70" s="280"/>
      <c r="Q70" s="280"/>
      <c r="R70" s="280"/>
      <c r="S70" s="281"/>
      <c r="T70" s="284">
        <f t="shared" si="19"/>
        <v>0</v>
      </c>
      <c r="U70" s="277"/>
      <c r="V70" s="277"/>
      <c r="W70" s="282"/>
      <c r="X70" s="282"/>
      <c r="Y70" s="282"/>
      <c r="Z70" s="282"/>
      <c r="AA70" s="282"/>
      <c r="AB70" s="282"/>
      <c r="AC70" s="282"/>
      <c r="AD70" s="282"/>
      <c r="AE70" s="282"/>
      <c r="AF70" s="282"/>
      <c r="AG70" s="282"/>
      <c r="AH70" s="282"/>
      <c r="AI70" s="786"/>
      <c r="AJ70" s="786"/>
      <c r="AK70" s="282"/>
      <c r="AL70" s="282"/>
      <c r="AM70" s="282"/>
      <c r="AN70" s="282"/>
      <c r="AO70" s="282"/>
      <c r="AP70" s="282"/>
      <c r="AQ70" s="283"/>
      <c r="AR70" s="277">
        <f t="shared" ref="AR70:AR85" si="20">T70-SUM(W70:AQ70)</f>
        <v>0</v>
      </c>
    </row>
    <row r="71" spans="3:44" x14ac:dyDescent="0.3">
      <c r="C71" s="885" t="s">
        <v>196</v>
      </c>
      <c r="D71" s="280">
        <f>IFERROR('Group Inputs'!C85,"")</f>
        <v>0</v>
      </c>
      <c r="E71" s="280"/>
      <c r="F71" s="280">
        <f t="shared" si="18"/>
        <v>0</v>
      </c>
      <c r="G71" s="280"/>
      <c r="H71" s="1188"/>
      <c r="I71" s="280"/>
      <c r="J71" s="280"/>
      <c r="K71" s="280"/>
      <c r="L71" s="280"/>
      <c r="M71" s="280"/>
      <c r="N71" s="280"/>
      <c r="O71" s="280"/>
      <c r="P71" s="280"/>
      <c r="Q71" s="280"/>
      <c r="R71" s="280"/>
      <c r="S71" s="281"/>
      <c r="T71" s="276">
        <f t="shared" si="19"/>
        <v>0</v>
      </c>
      <c r="U71" s="277"/>
      <c r="V71" s="277"/>
      <c r="W71" s="282"/>
      <c r="X71" s="282"/>
      <c r="Y71" s="282"/>
      <c r="Z71" s="282"/>
      <c r="AA71" s="282"/>
      <c r="AB71" s="282"/>
      <c r="AC71" s="282"/>
      <c r="AD71" s="282"/>
      <c r="AE71" s="282"/>
      <c r="AF71" s="282"/>
      <c r="AG71" s="282">
        <f>+T71</f>
        <v>0</v>
      </c>
      <c r="AH71" s="282"/>
      <c r="AI71" s="786"/>
      <c r="AJ71" s="786"/>
      <c r="AK71" s="282"/>
      <c r="AL71" s="282"/>
      <c r="AM71" s="282"/>
      <c r="AN71" s="282"/>
      <c r="AO71" s="282"/>
      <c r="AP71" s="282"/>
      <c r="AQ71" s="283"/>
      <c r="AR71" s="277">
        <f t="shared" si="20"/>
        <v>0</v>
      </c>
    </row>
    <row r="72" spans="3:44" x14ac:dyDescent="0.3">
      <c r="C72" s="885" t="s">
        <v>356</v>
      </c>
      <c r="D72" s="280">
        <f>IFERROR('Group Inputs'!C86,"")</f>
        <v>0</v>
      </c>
      <c r="E72" s="280"/>
      <c r="F72" s="280">
        <f t="shared" si="18"/>
        <v>0</v>
      </c>
      <c r="G72" s="280">
        <f>-F72</f>
        <v>0</v>
      </c>
      <c r="H72" s="1188"/>
      <c r="I72" s="280"/>
      <c r="J72" s="280"/>
      <c r="K72" s="280"/>
      <c r="L72" s="280"/>
      <c r="M72" s="280"/>
      <c r="N72" s="280"/>
      <c r="O72" s="280"/>
      <c r="P72" s="280"/>
      <c r="Q72" s="280"/>
      <c r="R72" s="280"/>
      <c r="S72" s="365"/>
      <c r="T72" s="284">
        <f t="shared" si="19"/>
        <v>0</v>
      </c>
      <c r="U72" s="277"/>
      <c r="V72" s="277"/>
      <c r="W72" s="282"/>
      <c r="X72" s="282"/>
      <c r="Y72" s="282"/>
      <c r="Z72" s="282"/>
      <c r="AA72" s="282"/>
      <c r="AB72" s="282"/>
      <c r="AC72" s="282"/>
      <c r="AD72" s="282"/>
      <c r="AE72" s="282"/>
      <c r="AF72" s="282"/>
      <c r="AG72" s="282"/>
      <c r="AH72" s="282"/>
      <c r="AI72" s="786"/>
      <c r="AJ72" s="786"/>
      <c r="AK72" s="282"/>
      <c r="AL72" s="282"/>
      <c r="AM72" s="282"/>
      <c r="AN72" s="282"/>
      <c r="AO72" s="282"/>
      <c r="AP72" s="282"/>
      <c r="AQ72" s="283"/>
      <c r="AR72" s="277">
        <f t="shared" si="20"/>
        <v>0</v>
      </c>
    </row>
    <row r="73" spans="3:44" x14ac:dyDescent="0.3">
      <c r="C73" s="885" t="s">
        <v>1065</v>
      </c>
      <c r="D73" s="280">
        <f>IFERROR('Group Inputs'!C87,"")</f>
        <v>0</v>
      </c>
      <c r="E73" s="280"/>
      <c r="F73" s="280">
        <f>D73-E73</f>
        <v>0</v>
      </c>
      <c r="G73" s="640">
        <f>IF(SUM(G165:G165)&gt;0,SUM(G165:G165),0)</f>
        <v>0</v>
      </c>
      <c r="H73" s="1188"/>
      <c r="I73" s="280"/>
      <c r="J73" s="280"/>
      <c r="K73" s="280"/>
      <c r="L73" s="280"/>
      <c r="M73" s="280"/>
      <c r="N73" s="280"/>
      <c r="O73" s="280"/>
      <c r="P73" s="280"/>
      <c r="Q73" s="280"/>
      <c r="R73" s="280"/>
      <c r="S73" s="365"/>
      <c r="T73" s="284">
        <f t="shared" si="19"/>
        <v>0</v>
      </c>
      <c r="U73" s="277"/>
      <c r="V73" s="277"/>
      <c r="W73" s="282"/>
      <c r="X73" s="282"/>
      <c r="Y73" s="282"/>
      <c r="Z73" s="282"/>
      <c r="AA73" s="282"/>
      <c r="AB73" s="282"/>
      <c r="AC73" s="282"/>
      <c r="AD73" s="282"/>
      <c r="AE73" s="282"/>
      <c r="AF73" s="282"/>
      <c r="AG73" s="282"/>
      <c r="AH73" s="282"/>
      <c r="AI73" s="786"/>
      <c r="AJ73" s="786"/>
      <c r="AK73" s="282"/>
      <c r="AL73" s="282"/>
      <c r="AM73" s="282"/>
      <c r="AN73" s="282"/>
      <c r="AO73" s="282"/>
      <c r="AP73" s="282"/>
      <c r="AQ73" s="283"/>
      <c r="AR73" s="277">
        <f t="shared" si="20"/>
        <v>0</v>
      </c>
    </row>
    <row r="74" spans="3:44" ht="14" thickBot="1" x14ac:dyDescent="0.35">
      <c r="C74" s="885" t="s">
        <v>199</v>
      </c>
      <c r="D74" s="280">
        <f>IFERROR('Group Inputs'!C88,"")</f>
        <v>0</v>
      </c>
      <c r="E74" s="280"/>
      <c r="F74" s="280">
        <f t="shared" si="18"/>
        <v>0</v>
      </c>
      <c r="G74" s="280"/>
      <c r="H74" s="1188"/>
      <c r="I74" s="280"/>
      <c r="J74" s="280"/>
      <c r="K74" s="280"/>
      <c r="L74" s="280"/>
      <c r="M74" s="280"/>
      <c r="N74" s="280"/>
      <c r="O74" s="280"/>
      <c r="P74" s="280"/>
      <c r="Q74" s="280"/>
      <c r="R74" s="280"/>
      <c r="S74" s="365"/>
      <c r="T74" s="276">
        <f t="shared" si="19"/>
        <v>0</v>
      </c>
      <c r="U74" s="277"/>
      <c r="V74" s="277"/>
      <c r="W74" s="282"/>
      <c r="X74" s="282"/>
      <c r="Y74" s="282"/>
      <c r="Z74" s="282"/>
      <c r="AA74" s="282"/>
      <c r="AB74" s="282"/>
      <c r="AC74" s="282">
        <f>T74</f>
        <v>0</v>
      </c>
      <c r="AD74" s="282"/>
      <c r="AE74" s="282"/>
      <c r="AF74" s="282"/>
      <c r="AG74" s="282"/>
      <c r="AH74" s="282"/>
      <c r="AI74" s="786"/>
      <c r="AJ74" s="786"/>
      <c r="AK74" s="282"/>
      <c r="AL74" s="282"/>
      <c r="AM74" s="282"/>
      <c r="AN74" s="282"/>
      <c r="AO74" s="282"/>
      <c r="AP74" s="282"/>
      <c r="AQ74" s="283"/>
      <c r="AR74" s="277">
        <f t="shared" si="20"/>
        <v>0</v>
      </c>
    </row>
    <row r="75" spans="3:44" ht="14.5" thickTop="1" thickBot="1" x14ac:dyDescent="0.35">
      <c r="C75" s="885" t="s">
        <v>200</v>
      </c>
      <c r="D75" s="280">
        <f>IFERROR('Group Inputs'!C89,"")</f>
        <v>0</v>
      </c>
      <c r="E75" s="280"/>
      <c r="F75" s="280">
        <f t="shared" ref="F75" si="21">D75-E75</f>
        <v>0</v>
      </c>
      <c r="G75" s="280"/>
      <c r="H75" s="1230"/>
      <c r="I75" s="280"/>
      <c r="J75" s="280"/>
      <c r="K75" s="280"/>
      <c r="L75" s="280"/>
      <c r="M75" s="280"/>
      <c r="N75" s="280"/>
      <c r="O75" s="280"/>
      <c r="P75" s="280"/>
      <c r="Q75" s="280"/>
      <c r="R75" s="280"/>
      <c r="S75" s="365"/>
      <c r="T75" s="276">
        <f t="shared" ref="T75" si="22">SUM(F75:S75)</f>
        <v>0</v>
      </c>
      <c r="U75" s="277"/>
      <c r="V75" s="277"/>
      <c r="W75" s="282"/>
      <c r="X75" s="282"/>
      <c r="Y75" s="282"/>
      <c r="Z75" s="282"/>
      <c r="AA75" s="282"/>
      <c r="AB75" s="282"/>
      <c r="AC75" s="282">
        <f>T75</f>
        <v>0</v>
      </c>
      <c r="AD75" s="282"/>
      <c r="AE75" s="282"/>
      <c r="AF75" s="282"/>
      <c r="AG75" s="282"/>
      <c r="AH75" s="282"/>
      <c r="AI75" s="786"/>
      <c r="AJ75" s="786"/>
      <c r="AK75" s="282"/>
      <c r="AL75" s="282"/>
      <c r="AM75" s="282"/>
      <c r="AN75" s="282"/>
      <c r="AO75" s="282"/>
      <c r="AP75" s="282"/>
      <c r="AQ75" s="283"/>
      <c r="AR75" s="277">
        <f t="shared" si="20"/>
        <v>0</v>
      </c>
    </row>
    <row r="76" spans="3:44" ht="14" thickTop="1" x14ac:dyDescent="0.3">
      <c r="C76" s="885"/>
      <c r="D76" s="280"/>
      <c r="E76" s="280"/>
      <c r="F76" s="280"/>
      <c r="G76" s="280"/>
      <c r="H76" s="1188"/>
      <c r="I76" s="280"/>
      <c r="J76" s="280"/>
      <c r="K76" s="280"/>
      <c r="L76" s="280"/>
      <c r="M76" s="280"/>
      <c r="N76" s="280"/>
      <c r="O76" s="280"/>
      <c r="P76" s="280"/>
      <c r="Q76" s="280"/>
      <c r="R76" s="280"/>
      <c r="S76" s="281"/>
      <c r="T76" s="276"/>
      <c r="U76" s="277"/>
      <c r="V76" s="277"/>
      <c r="W76" s="282"/>
      <c r="X76" s="282"/>
      <c r="Y76" s="282"/>
      <c r="Z76" s="282"/>
      <c r="AA76" s="282"/>
      <c r="AB76" s="282"/>
      <c r="AC76" s="282"/>
      <c r="AD76" s="282"/>
      <c r="AE76" s="282"/>
      <c r="AF76" s="282"/>
      <c r="AG76" s="282"/>
      <c r="AH76" s="282"/>
      <c r="AI76" s="786"/>
      <c r="AJ76" s="786"/>
      <c r="AK76" s="282"/>
      <c r="AL76" s="282"/>
      <c r="AM76" s="282"/>
      <c r="AN76" s="282"/>
      <c r="AO76" s="282"/>
      <c r="AP76" s="282"/>
      <c r="AQ76" s="283"/>
      <c r="AR76" s="277">
        <f t="shared" si="20"/>
        <v>0</v>
      </c>
    </row>
    <row r="77" spans="3:44" x14ac:dyDescent="0.3">
      <c r="C77" s="1180" t="str">
        <f>'Group Inputs'!B92</f>
        <v>7. Property</v>
      </c>
      <c r="D77" s="271"/>
      <c r="E77" s="271"/>
      <c r="F77" s="271"/>
      <c r="G77" s="271"/>
      <c r="H77" s="271"/>
      <c r="I77" s="271"/>
      <c r="J77" s="271"/>
      <c r="K77" s="271"/>
      <c r="L77" s="271"/>
      <c r="M77" s="271"/>
      <c r="N77" s="271"/>
      <c r="O77" s="271"/>
      <c r="P77" s="271"/>
      <c r="Q77" s="271"/>
      <c r="R77" s="271"/>
      <c r="S77" s="271"/>
      <c r="T77" s="271"/>
      <c r="U77" s="271"/>
      <c r="V77" s="271"/>
      <c r="W77" s="272"/>
      <c r="X77" s="272"/>
      <c r="Y77" s="272"/>
      <c r="Z77" s="272"/>
      <c r="AA77" s="272"/>
      <c r="AB77" s="272"/>
      <c r="AC77" s="272"/>
      <c r="AD77" s="272"/>
      <c r="AE77" s="272"/>
      <c r="AF77" s="272"/>
      <c r="AG77" s="272"/>
      <c r="AH77" s="272"/>
      <c r="AI77" s="272"/>
      <c r="AJ77" s="272"/>
      <c r="AK77" s="272"/>
      <c r="AL77" s="272"/>
      <c r="AM77" s="272"/>
      <c r="AN77" s="272"/>
      <c r="AO77" s="272"/>
      <c r="AP77" s="272"/>
      <c r="AQ77" s="273"/>
      <c r="AR77" s="277">
        <f t="shared" si="20"/>
        <v>0</v>
      </c>
    </row>
    <row r="78" spans="3:44" x14ac:dyDescent="0.3">
      <c r="C78" s="1182" t="s">
        <v>166</v>
      </c>
      <c r="D78" s="274"/>
      <c r="E78" s="274"/>
      <c r="F78" s="274"/>
      <c r="G78" s="274"/>
      <c r="H78" s="1187"/>
      <c r="I78" s="274"/>
      <c r="J78" s="274"/>
      <c r="K78" s="274"/>
      <c r="L78" s="274"/>
      <c r="M78" s="274"/>
      <c r="N78" s="274"/>
      <c r="O78" s="274"/>
      <c r="P78" s="274"/>
      <c r="Q78" s="274"/>
      <c r="R78" s="274"/>
      <c r="S78" s="275"/>
      <c r="T78" s="276"/>
      <c r="U78" s="277"/>
      <c r="V78" s="277"/>
      <c r="W78" s="278"/>
      <c r="X78" s="278"/>
      <c r="Y78" s="278"/>
      <c r="Z78" s="278"/>
      <c r="AA78" s="278"/>
      <c r="AB78" s="278"/>
      <c r="AC78" s="278"/>
      <c r="AD78" s="278"/>
      <c r="AE78" s="278"/>
      <c r="AF78" s="278"/>
      <c r="AG78" s="278"/>
      <c r="AH78" s="278"/>
      <c r="AI78" s="785"/>
      <c r="AJ78" s="785"/>
      <c r="AK78" s="278"/>
      <c r="AL78" s="278"/>
      <c r="AM78" s="278"/>
      <c r="AN78" s="278"/>
      <c r="AO78" s="278"/>
      <c r="AP78" s="278"/>
      <c r="AQ78" s="279"/>
      <c r="AR78" s="277">
        <f t="shared" si="20"/>
        <v>0</v>
      </c>
    </row>
    <row r="79" spans="3:44" x14ac:dyDescent="0.3">
      <c r="C79" s="885" t="s">
        <v>202</v>
      </c>
      <c r="D79" s="280">
        <f>IFERROR('Group Inputs'!C94,"")</f>
        <v>0</v>
      </c>
      <c r="E79" s="280"/>
      <c r="F79" s="280">
        <f t="shared" si="18"/>
        <v>0</v>
      </c>
      <c r="G79" s="280"/>
      <c r="H79" s="1188"/>
      <c r="I79" s="280"/>
      <c r="J79" s="280"/>
      <c r="K79" s="280"/>
      <c r="L79" s="280"/>
      <c r="M79" s="280"/>
      <c r="N79" s="280"/>
      <c r="O79" s="280"/>
      <c r="P79" s="280"/>
      <c r="Q79" s="280"/>
      <c r="R79" s="280"/>
      <c r="S79" s="281"/>
      <c r="T79" s="276">
        <f t="shared" ref="T79:T86" si="23">SUM(F79:S79)</f>
        <v>0</v>
      </c>
      <c r="U79" s="277"/>
      <c r="V79" s="277"/>
      <c r="W79" s="282"/>
      <c r="X79" s="282"/>
      <c r="Y79" s="282"/>
      <c r="Z79" s="282"/>
      <c r="AA79" s="282"/>
      <c r="AB79" s="282"/>
      <c r="AC79" s="282">
        <f t="shared" ref="AC79:AC86" si="24">+T79</f>
        <v>0</v>
      </c>
      <c r="AD79" s="282"/>
      <c r="AE79" s="282"/>
      <c r="AF79" s="282"/>
      <c r="AG79" s="282"/>
      <c r="AH79" s="282"/>
      <c r="AI79" s="786"/>
      <c r="AJ79" s="786"/>
      <c r="AK79" s="282"/>
      <c r="AL79" s="282"/>
      <c r="AM79" s="282"/>
      <c r="AN79" s="282"/>
      <c r="AO79" s="282"/>
      <c r="AP79" s="282"/>
      <c r="AQ79" s="283"/>
      <c r="AR79" s="277">
        <f t="shared" si="20"/>
        <v>0</v>
      </c>
    </row>
    <row r="80" spans="3:44" x14ac:dyDescent="0.3">
      <c r="C80" s="885" t="s">
        <v>324</v>
      </c>
      <c r="D80" s="280">
        <f>IFERROR('Group Inputs'!C95,"")</f>
        <v>0</v>
      </c>
      <c r="E80" s="280"/>
      <c r="F80" s="280">
        <f t="shared" si="18"/>
        <v>0</v>
      </c>
      <c r="G80" s="280">
        <f>-F80</f>
        <v>0</v>
      </c>
      <c r="H80" s="1188"/>
      <c r="I80" s="280"/>
      <c r="J80" s="280"/>
      <c r="K80" s="280"/>
      <c r="L80" s="280"/>
      <c r="M80" s="280"/>
      <c r="N80" s="280">
        <f>-N194-N195</f>
        <v>0</v>
      </c>
      <c r="O80" s="280"/>
      <c r="P80" s="280"/>
      <c r="Q80" s="280"/>
      <c r="R80" s="280"/>
      <c r="S80" s="281"/>
      <c r="T80" s="276">
        <f t="shared" si="23"/>
        <v>0</v>
      </c>
      <c r="U80" s="277"/>
      <c r="V80" s="277"/>
      <c r="W80" s="282"/>
      <c r="X80" s="282"/>
      <c r="Y80" s="282"/>
      <c r="Z80" s="282"/>
      <c r="AA80" s="282"/>
      <c r="AB80" s="282"/>
      <c r="AC80" s="282">
        <f t="shared" si="24"/>
        <v>0</v>
      </c>
      <c r="AD80" s="282"/>
      <c r="AE80" s="282"/>
      <c r="AF80" s="282"/>
      <c r="AG80" s="282"/>
      <c r="AH80" s="282"/>
      <c r="AI80" s="786"/>
      <c r="AJ80" s="786"/>
      <c r="AK80" s="282"/>
      <c r="AL80" s="282"/>
      <c r="AM80" s="282"/>
      <c r="AN80" s="282"/>
      <c r="AO80" s="282"/>
      <c r="AP80" s="282"/>
      <c r="AQ80" s="283"/>
      <c r="AR80" s="277">
        <f t="shared" si="20"/>
        <v>0</v>
      </c>
    </row>
    <row r="81" spans="3:44" x14ac:dyDescent="0.3">
      <c r="C81" s="885" t="s">
        <v>203</v>
      </c>
      <c r="D81" s="280">
        <f>IFERROR('Group Inputs'!C96,"")</f>
        <v>0</v>
      </c>
      <c r="E81" s="280"/>
      <c r="F81" s="280">
        <f t="shared" si="18"/>
        <v>0</v>
      </c>
      <c r="G81" s="280"/>
      <c r="H81" s="1188"/>
      <c r="I81" s="280"/>
      <c r="J81" s="280"/>
      <c r="K81" s="280"/>
      <c r="L81" s="280"/>
      <c r="M81" s="280"/>
      <c r="N81" s="280"/>
      <c r="O81" s="280"/>
      <c r="P81" s="280"/>
      <c r="Q81" s="280"/>
      <c r="R81" s="280"/>
      <c r="S81" s="281"/>
      <c r="T81" s="276">
        <f t="shared" si="23"/>
        <v>0</v>
      </c>
      <c r="U81" s="277"/>
      <c r="V81" s="277"/>
      <c r="W81" s="282"/>
      <c r="X81" s="282"/>
      <c r="Y81" s="282"/>
      <c r="Z81" s="282"/>
      <c r="AA81" s="282"/>
      <c r="AB81" s="282"/>
      <c r="AC81" s="282">
        <f t="shared" si="24"/>
        <v>0</v>
      </c>
      <c r="AD81" s="282"/>
      <c r="AE81" s="282"/>
      <c r="AF81" s="282"/>
      <c r="AG81" s="282"/>
      <c r="AH81" s="282"/>
      <c r="AI81" s="786"/>
      <c r="AJ81" s="786"/>
      <c r="AK81" s="282"/>
      <c r="AL81" s="282"/>
      <c r="AM81" s="282"/>
      <c r="AN81" s="282"/>
      <c r="AO81" s="282"/>
      <c r="AP81" s="282"/>
      <c r="AQ81" s="283"/>
      <c r="AR81" s="277">
        <f t="shared" si="20"/>
        <v>0</v>
      </c>
    </row>
    <row r="82" spans="3:44" x14ac:dyDescent="0.3">
      <c r="C82" s="885" t="s">
        <v>135</v>
      </c>
      <c r="D82" s="280">
        <f>IFERROR('Group Inputs'!C97,"")</f>
        <v>0</v>
      </c>
      <c r="E82" s="280"/>
      <c r="F82" s="280">
        <f t="shared" si="18"/>
        <v>0</v>
      </c>
      <c r="G82" s="280"/>
      <c r="H82" s="1188"/>
      <c r="I82" s="280"/>
      <c r="J82" s="280"/>
      <c r="K82" s="280"/>
      <c r="L82" s="280"/>
      <c r="M82" s="280"/>
      <c r="N82" s="256"/>
      <c r="O82" s="280"/>
      <c r="P82" s="280"/>
      <c r="Q82" s="280"/>
      <c r="R82" s="280"/>
      <c r="S82" s="281"/>
      <c r="T82" s="276">
        <f t="shared" si="23"/>
        <v>0</v>
      </c>
      <c r="U82" s="277"/>
      <c r="V82" s="277"/>
      <c r="W82" s="282"/>
      <c r="X82" s="282"/>
      <c r="Y82" s="282"/>
      <c r="Z82" s="282"/>
      <c r="AA82" s="282"/>
      <c r="AB82" s="282"/>
      <c r="AC82" s="282">
        <f t="shared" si="24"/>
        <v>0</v>
      </c>
      <c r="AD82" s="282"/>
      <c r="AE82" s="282"/>
      <c r="AF82" s="282"/>
      <c r="AG82" s="282"/>
      <c r="AH82" s="282"/>
      <c r="AI82" s="786"/>
      <c r="AJ82" s="786"/>
      <c r="AK82" s="282"/>
      <c r="AL82" s="282"/>
      <c r="AM82" s="282"/>
      <c r="AN82" s="282"/>
      <c r="AO82" s="282"/>
      <c r="AP82" s="282"/>
      <c r="AQ82" s="283"/>
      <c r="AR82" s="277">
        <f t="shared" si="20"/>
        <v>0</v>
      </c>
    </row>
    <row r="83" spans="3:44" x14ac:dyDescent="0.3">
      <c r="C83" s="885" t="s">
        <v>204</v>
      </c>
      <c r="D83" s="280">
        <f>IFERROR('Group Inputs'!C98,"")</f>
        <v>0</v>
      </c>
      <c r="E83" s="280"/>
      <c r="F83" s="280">
        <f t="shared" si="18"/>
        <v>0</v>
      </c>
      <c r="G83" s="280"/>
      <c r="H83" s="1188"/>
      <c r="I83" s="280"/>
      <c r="J83" s="280"/>
      <c r="K83" s="280"/>
      <c r="L83" s="280"/>
      <c r="M83" s="280"/>
      <c r="N83" s="280"/>
      <c r="O83" s="280"/>
      <c r="P83" s="280"/>
      <c r="Q83" s="280"/>
      <c r="R83" s="280"/>
      <c r="S83" s="281"/>
      <c r="T83" s="276">
        <f t="shared" si="23"/>
        <v>0</v>
      </c>
      <c r="U83" s="277"/>
      <c r="V83" s="277"/>
      <c r="W83" s="282"/>
      <c r="X83" s="282"/>
      <c r="Y83" s="282"/>
      <c r="Z83" s="282"/>
      <c r="AA83" s="282"/>
      <c r="AB83" s="282"/>
      <c r="AC83" s="282">
        <f t="shared" si="24"/>
        <v>0</v>
      </c>
      <c r="AD83" s="282"/>
      <c r="AE83" s="282"/>
      <c r="AF83" s="282"/>
      <c r="AG83" s="282"/>
      <c r="AH83" s="282"/>
      <c r="AI83" s="786"/>
      <c r="AJ83" s="786"/>
      <c r="AK83" s="282"/>
      <c r="AL83" s="282"/>
      <c r="AM83" s="282"/>
      <c r="AN83" s="282"/>
      <c r="AO83" s="282"/>
      <c r="AP83" s="282"/>
      <c r="AQ83" s="283"/>
      <c r="AR83" s="277">
        <f t="shared" si="20"/>
        <v>0</v>
      </c>
    </row>
    <row r="84" spans="3:44" x14ac:dyDescent="0.3">
      <c r="C84" s="885" t="s">
        <v>136</v>
      </c>
      <c r="D84" s="280">
        <f>IFERROR('Group Inputs'!C99,"")</f>
        <v>0</v>
      </c>
      <c r="E84" s="280"/>
      <c r="F84" s="280">
        <f t="shared" si="18"/>
        <v>0</v>
      </c>
      <c r="G84" s="280">
        <f>-F84</f>
        <v>0</v>
      </c>
      <c r="H84" s="1188"/>
      <c r="I84" s="280"/>
      <c r="J84" s="280"/>
      <c r="K84" s="280"/>
      <c r="L84" s="280"/>
      <c r="M84" s="280"/>
      <c r="N84" s="280"/>
      <c r="O84" s="280"/>
      <c r="P84" s="280"/>
      <c r="Q84" s="280"/>
      <c r="R84" s="280"/>
      <c r="S84" s="281"/>
      <c r="T84" s="284">
        <f t="shared" si="23"/>
        <v>0</v>
      </c>
      <c r="U84" s="277"/>
      <c r="V84" s="277"/>
      <c r="W84" s="282"/>
      <c r="X84" s="282"/>
      <c r="Y84" s="282"/>
      <c r="Z84" s="282"/>
      <c r="AA84" s="282"/>
      <c r="AB84" s="282"/>
      <c r="AC84" s="282">
        <f t="shared" si="24"/>
        <v>0</v>
      </c>
      <c r="AD84" s="282"/>
      <c r="AE84" s="282"/>
      <c r="AF84" s="282"/>
      <c r="AG84" s="282"/>
      <c r="AH84" s="282"/>
      <c r="AI84" s="786"/>
      <c r="AJ84" s="786"/>
      <c r="AK84" s="282"/>
      <c r="AL84" s="282"/>
      <c r="AM84" s="282"/>
      <c r="AN84" s="282"/>
      <c r="AO84" s="282"/>
      <c r="AP84" s="282"/>
      <c r="AQ84" s="283"/>
      <c r="AR84" s="277">
        <f t="shared" si="20"/>
        <v>0</v>
      </c>
    </row>
    <row r="85" spans="3:44" x14ac:dyDescent="0.3">
      <c r="C85" s="885" t="s">
        <v>181</v>
      </c>
      <c r="D85" s="280">
        <f>IFERROR('Group Inputs'!C100,"")</f>
        <v>0</v>
      </c>
      <c r="E85" s="280"/>
      <c r="F85" s="280">
        <f t="shared" si="18"/>
        <v>0</v>
      </c>
      <c r="G85" s="280"/>
      <c r="H85" s="1188"/>
      <c r="I85" s="280"/>
      <c r="J85" s="280"/>
      <c r="K85" s="280"/>
      <c r="L85" s="280"/>
      <c r="M85" s="280"/>
      <c r="N85" s="280"/>
      <c r="O85" s="280"/>
      <c r="P85" s="280"/>
      <c r="Q85" s="280"/>
      <c r="R85" s="280"/>
      <c r="S85" s="281"/>
      <c r="T85" s="276">
        <f t="shared" si="23"/>
        <v>0</v>
      </c>
      <c r="U85" s="277"/>
      <c r="V85" s="277"/>
      <c r="W85" s="282"/>
      <c r="X85" s="282"/>
      <c r="Y85" s="282"/>
      <c r="Z85" s="282"/>
      <c r="AA85" s="282"/>
      <c r="AB85" s="282">
        <f>+T85</f>
        <v>0</v>
      </c>
      <c r="AD85" s="282"/>
      <c r="AE85" s="282"/>
      <c r="AF85" s="282"/>
      <c r="AG85" s="282"/>
      <c r="AH85" s="282"/>
      <c r="AI85" s="786"/>
      <c r="AJ85" s="786"/>
      <c r="AK85" s="282"/>
      <c r="AL85" s="282"/>
      <c r="AM85" s="282"/>
      <c r="AN85" s="282"/>
      <c r="AO85" s="282"/>
      <c r="AP85" s="282"/>
      <c r="AQ85" s="283"/>
      <c r="AR85" s="277">
        <f t="shared" si="20"/>
        <v>0</v>
      </c>
    </row>
    <row r="86" spans="3:44" x14ac:dyDescent="0.3">
      <c r="C86" s="885" t="s">
        <v>205</v>
      </c>
      <c r="D86" s="280">
        <f>IFERROR('Group Inputs'!C101,"")</f>
        <v>0</v>
      </c>
      <c r="E86" s="280"/>
      <c r="F86" s="280">
        <f t="shared" si="18"/>
        <v>0</v>
      </c>
      <c r="G86" s="280"/>
      <c r="H86" s="1188"/>
      <c r="I86" s="280"/>
      <c r="J86" s="280"/>
      <c r="K86" s="280"/>
      <c r="L86" s="280"/>
      <c r="M86" s="280"/>
      <c r="N86" s="280"/>
      <c r="O86" s="280"/>
      <c r="P86" s="280"/>
      <c r="Q86" s="280"/>
      <c r="R86" s="280"/>
      <c r="S86" s="281"/>
      <c r="T86" s="276">
        <f t="shared" si="23"/>
        <v>0</v>
      </c>
      <c r="U86" s="277"/>
      <c r="V86" s="277"/>
      <c r="W86" s="282"/>
      <c r="X86" s="282"/>
      <c r="Y86" s="282"/>
      <c r="Z86" s="282"/>
      <c r="AA86" s="282"/>
      <c r="AB86" s="282"/>
      <c r="AC86" s="282">
        <f t="shared" si="24"/>
        <v>0</v>
      </c>
      <c r="AD86" s="282"/>
      <c r="AE86" s="282"/>
      <c r="AF86" s="282"/>
      <c r="AG86" s="282"/>
      <c r="AH86" s="282"/>
      <c r="AI86" s="786"/>
      <c r="AJ86" s="786"/>
      <c r="AK86" s="282"/>
      <c r="AL86" s="282"/>
      <c r="AM86" s="282"/>
      <c r="AN86" s="282"/>
      <c r="AO86" s="282"/>
      <c r="AP86" s="282"/>
      <c r="AQ86" s="283"/>
      <c r="AR86" s="277"/>
    </row>
    <row r="87" spans="3:44" x14ac:dyDescent="0.3">
      <c r="C87" s="885"/>
      <c r="D87" s="280"/>
      <c r="E87" s="280"/>
      <c r="F87" s="280"/>
      <c r="G87" s="280"/>
      <c r="H87" s="1188"/>
      <c r="I87" s="280"/>
      <c r="J87" s="280"/>
      <c r="K87" s="280"/>
      <c r="L87" s="280"/>
      <c r="M87" s="280"/>
      <c r="N87" s="280"/>
      <c r="O87" s="280"/>
      <c r="P87" s="280"/>
      <c r="Q87" s="280"/>
      <c r="R87" s="280"/>
      <c r="S87" s="281"/>
      <c r="T87" s="276"/>
      <c r="U87" s="277"/>
      <c r="V87" s="277"/>
      <c r="W87" s="282"/>
      <c r="X87" s="282"/>
      <c r="Y87" s="282"/>
      <c r="Z87" s="282"/>
      <c r="AA87" s="282"/>
      <c r="AB87" s="282"/>
      <c r="AC87" s="282"/>
      <c r="AD87" s="282"/>
      <c r="AE87" s="282"/>
      <c r="AF87" s="282"/>
      <c r="AG87" s="282"/>
      <c r="AH87" s="282"/>
      <c r="AI87" s="786"/>
      <c r="AJ87" s="786"/>
      <c r="AK87" s="282"/>
      <c r="AL87" s="282"/>
      <c r="AM87" s="282"/>
      <c r="AN87" s="282"/>
      <c r="AO87" s="282"/>
      <c r="AP87" s="282"/>
      <c r="AQ87" s="283"/>
      <c r="AR87" s="277">
        <f t="shared" ref="AR87:AR118" si="25">T87-SUM(W87:AQ87)</f>
        <v>0</v>
      </c>
    </row>
    <row r="88" spans="3:44" x14ac:dyDescent="0.3">
      <c r="C88" s="1180" t="str">
        <f>'Group Inputs'!B104</f>
        <v>8. Depreciation</v>
      </c>
      <c r="D88" s="271"/>
      <c r="E88" s="271"/>
      <c r="F88" s="271"/>
      <c r="G88" s="271"/>
      <c r="H88" s="271"/>
      <c r="I88" s="271"/>
      <c r="J88" s="271"/>
      <c r="K88" s="271"/>
      <c r="L88" s="271"/>
      <c r="M88" s="271"/>
      <c r="N88" s="271"/>
      <c r="O88" s="271"/>
      <c r="P88" s="271"/>
      <c r="Q88" s="271"/>
      <c r="R88" s="271"/>
      <c r="S88" s="271"/>
      <c r="T88" s="271"/>
      <c r="U88" s="271"/>
      <c r="V88" s="271"/>
      <c r="W88" s="272"/>
      <c r="X88" s="272"/>
      <c r="Y88" s="272"/>
      <c r="Z88" s="272"/>
      <c r="AA88" s="272"/>
      <c r="AB88" s="272"/>
      <c r="AC88" s="272"/>
      <c r="AD88" s="272"/>
      <c r="AE88" s="272"/>
      <c r="AF88" s="272"/>
      <c r="AG88" s="272"/>
      <c r="AH88" s="272"/>
      <c r="AI88" s="272"/>
      <c r="AJ88" s="272"/>
      <c r="AK88" s="272"/>
      <c r="AL88" s="272"/>
      <c r="AM88" s="272"/>
      <c r="AN88" s="272"/>
      <c r="AO88" s="272"/>
      <c r="AP88" s="272"/>
      <c r="AQ88" s="273"/>
      <c r="AR88" s="277">
        <f t="shared" si="25"/>
        <v>0</v>
      </c>
    </row>
    <row r="89" spans="3:44" x14ac:dyDescent="0.3">
      <c r="C89" s="1182" t="s">
        <v>166</v>
      </c>
      <c r="D89" s="274"/>
      <c r="E89" s="274"/>
      <c r="F89" s="274"/>
      <c r="G89" s="274"/>
      <c r="H89" s="1187"/>
      <c r="I89" s="274"/>
      <c r="J89" s="274"/>
      <c r="K89" s="274"/>
      <c r="L89" s="274"/>
      <c r="M89" s="274"/>
      <c r="N89" s="274"/>
      <c r="O89" s="274"/>
      <c r="P89" s="274"/>
      <c r="Q89" s="274"/>
      <c r="R89" s="274"/>
      <c r="S89" s="275"/>
      <c r="T89" s="276"/>
      <c r="U89" s="277"/>
      <c r="V89" s="277"/>
      <c r="W89" s="278"/>
      <c r="X89" s="278"/>
      <c r="Y89" s="278"/>
      <c r="Z89" s="278"/>
      <c r="AA89" s="278"/>
      <c r="AB89" s="278"/>
      <c r="AC89" s="278"/>
      <c r="AD89" s="278"/>
      <c r="AE89" s="278"/>
      <c r="AF89" s="278"/>
      <c r="AG89" s="278"/>
      <c r="AH89" s="278"/>
      <c r="AI89" s="785"/>
      <c r="AJ89" s="785"/>
      <c r="AK89" s="278"/>
      <c r="AL89" s="278"/>
      <c r="AM89" s="278"/>
      <c r="AN89" s="278"/>
      <c r="AO89" s="278"/>
      <c r="AP89" s="278"/>
      <c r="AQ89" s="279"/>
      <c r="AR89" s="277">
        <f t="shared" si="25"/>
        <v>0</v>
      </c>
    </row>
    <row r="90" spans="3:44" x14ac:dyDescent="0.3">
      <c r="C90" s="885" t="s">
        <v>207</v>
      </c>
      <c r="D90" s="280">
        <f>IFERROR('Group Inputs'!C106,"")</f>
        <v>0</v>
      </c>
      <c r="E90" s="280"/>
      <c r="F90" s="280">
        <f t="shared" si="18"/>
        <v>0</v>
      </c>
      <c r="G90" s="280">
        <f>-F90</f>
        <v>0</v>
      </c>
      <c r="H90" s="1188"/>
      <c r="I90" s="280"/>
      <c r="J90" s="280"/>
      <c r="K90" s="280"/>
      <c r="L90" s="280"/>
      <c r="M90" s="280"/>
      <c r="N90" s="280"/>
      <c r="O90" s="280"/>
      <c r="P90" s="280"/>
      <c r="Q90" s="280"/>
      <c r="R90" s="280"/>
      <c r="S90" s="281"/>
      <c r="T90" s="284">
        <f t="shared" ref="T90:T99" si="26">SUM(F90:S90)</f>
        <v>0</v>
      </c>
      <c r="U90" s="277"/>
      <c r="V90" s="277"/>
      <c r="W90" s="282"/>
      <c r="X90" s="282"/>
      <c r="Y90" s="282"/>
      <c r="Z90" s="282"/>
      <c r="AA90" s="282"/>
      <c r="AB90" s="282"/>
      <c r="AC90" s="282"/>
      <c r="AD90" s="282"/>
      <c r="AE90" s="282"/>
      <c r="AF90" s="282"/>
      <c r="AG90" s="282"/>
      <c r="AH90" s="282"/>
      <c r="AI90" s="786"/>
      <c r="AJ90" s="786"/>
      <c r="AK90" s="282"/>
      <c r="AL90" s="282"/>
      <c r="AM90" s="282"/>
      <c r="AN90" s="282"/>
      <c r="AO90" s="282"/>
      <c r="AP90" s="282"/>
      <c r="AQ90" s="283"/>
      <c r="AR90" s="277">
        <f t="shared" si="25"/>
        <v>0</v>
      </c>
    </row>
    <row r="91" spans="3:44" x14ac:dyDescent="0.3">
      <c r="C91" s="885" t="s">
        <v>208</v>
      </c>
      <c r="D91" s="280">
        <f>IFERROR('Group Inputs'!C107,"")</f>
        <v>0</v>
      </c>
      <c r="E91" s="280"/>
      <c r="F91" s="280">
        <f t="shared" si="18"/>
        <v>0</v>
      </c>
      <c r="G91" s="280">
        <f t="shared" ref="G91:G99" si="27">-F91</f>
        <v>0</v>
      </c>
      <c r="H91" s="1188"/>
      <c r="I91" s="280"/>
      <c r="J91" s="280"/>
      <c r="K91" s="280"/>
      <c r="L91" s="280"/>
      <c r="M91" s="280"/>
      <c r="N91" s="280"/>
      <c r="O91" s="280"/>
      <c r="P91" s="280"/>
      <c r="Q91" s="280"/>
      <c r="R91" s="280"/>
      <c r="S91" s="281"/>
      <c r="T91" s="284">
        <f t="shared" si="26"/>
        <v>0</v>
      </c>
      <c r="U91" s="277"/>
      <c r="V91" s="277"/>
      <c r="W91" s="282"/>
      <c r="X91" s="282"/>
      <c r="Y91" s="282"/>
      <c r="Z91" s="282"/>
      <c r="AA91" s="282"/>
      <c r="AB91" s="282"/>
      <c r="AC91" s="282"/>
      <c r="AD91" s="282"/>
      <c r="AE91" s="282"/>
      <c r="AF91" s="282"/>
      <c r="AG91" s="282"/>
      <c r="AH91" s="282"/>
      <c r="AI91" s="786"/>
      <c r="AJ91" s="786"/>
      <c r="AK91" s="282"/>
      <c r="AL91" s="282"/>
      <c r="AM91" s="282"/>
      <c r="AN91" s="282"/>
      <c r="AO91" s="282"/>
      <c r="AP91" s="282"/>
      <c r="AQ91" s="283"/>
      <c r="AR91" s="277">
        <f t="shared" si="25"/>
        <v>0</v>
      </c>
    </row>
    <row r="92" spans="3:44" x14ac:dyDescent="0.3">
      <c r="C92" s="885" t="s">
        <v>209</v>
      </c>
      <c r="D92" s="280">
        <f>IFERROR('Group Inputs'!C108,"")</f>
        <v>0</v>
      </c>
      <c r="E92" s="280"/>
      <c r="F92" s="280">
        <f t="shared" ref="F92" si="28">D92-E92</f>
        <v>0</v>
      </c>
      <c r="G92" s="280">
        <f t="shared" ref="G92:G93" si="29">-F92</f>
        <v>0</v>
      </c>
      <c r="H92" s="1188"/>
      <c r="I92" s="280"/>
      <c r="J92" s="280"/>
      <c r="K92" s="280"/>
      <c r="L92" s="280"/>
      <c r="M92" s="280"/>
      <c r="N92" s="280"/>
      <c r="O92" s="280"/>
      <c r="P92" s="280"/>
      <c r="Q92" s="280"/>
      <c r="R92" s="280"/>
      <c r="S92" s="281"/>
      <c r="T92" s="284">
        <f t="shared" si="26"/>
        <v>0</v>
      </c>
      <c r="U92" s="277"/>
      <c r="V92" s="277"/>
      <c r="W92" s="282"/>
      <c r="X92" s="282"/>
      <c r="Y92" s="282"/>
      <c r="Z92" s="282"/>
      <c r="AA92" s="282"/>
      <c r="AB92" s="282"/>
      <c r="AC92" s="282"/>
      <c r="AD92" s="282"/>
      <c r="AE92" s="282"/>
      <c r="AF92" s="282"/>
      <c r="AG92" s="282"/>
      <c r="AH92" s="282"/>
      <c r="AI92" s="786"/>
      <c r="AJ92" s="786"/>
      <c r="AK92" s="282"/>
      <c r="AL92" s="282"/>
      <c r="AM92" s="282"/>
      <c r="AN92" s="282"/>
      <c r="AO92" s="282"/>
      <c r="AP92" s="282"/>
      <c r="AQ92" s="283"/>
      <c r="AR92" s="277">
        <f t="shared" si="25"/>
        <v>0</v>
      </c>
    </row>
    <row r="93" spans="3:44" x14ac:dyDescent="0.3">
      <c r="C93" s="885" t="s">
        <v>210</v>
      </c>
      <c r="D93" s="280">
        <f>IFERROR('Group Inputs'!C109,"")</f>
        <v>0</v>
      </c>
      <c r="E93" s="280"/>
      <c r="F93" s="280">
        <f t="shared" si="18"/>
        <v>0</v>
      </c>
      <c r="G93" s="280">
        <f t="shared" si="29"/>
        <v>0</v>
      </c>
      <c r="H93" s="1188"/>
      <c r="I93" s="280"/>
      <c r="J93" s="280"/>
      <c r="K93" s="280"/>
      <c r="L93" s="280"/>
      <c r="M93" s="280"/>
      <c r="N93" s="280"/>
      <c r="O93" s="280"/>
      <c r="P93" s="280"/>
      <c r="Q93" s="280"/>
      <c r="R93" s="280"/>
      <c r="S93" s="281"/>
      <c r="T93" s="284">
        <f t="shared" si="26"/>
        <v>0</v>
      </c>
      <c r="U93" s="277"/>
      <c r="V93" s="277"/>
      <c r="W93" s="282"/>
      <c r="X93" s="282"/>
      <c r="Y93" s="282"/>
      <c r="Z93" s="282"/>
      <c r="AA93" s="282"/>
      <c r="AB93" s="282"/>
      <c r="AC93" s="282"/>
      <c r="AD93" s="282"/>
      <c r="AE93" s="282"/>
      <c r="AF93" s="282"/>
      <c r="AG93" s="282"/>
      <c r="AH93" s="282"/>
      <c r="AI93" s="786"/>
      <c r="AJ93" s="786"/>
      <c r="AK93" s="282"/>
      <c r="AL93" s="282"/>
      <c r="AM93" s="282"/>
      <c r="AN93" s="282"/>
      <c r="AO93" s="282"/>
      <c r="AP93" s="282"/>
      <c r="AQ93" s="283"/>
      <c r="AR93" s="277">
        <f t="shared" si="25"/>
        <v>0</v>
      </c>
    </row>
    <row r="94" spans="3:44" x14ac:dyDescent="0.3">
      <c r="C94" s="885" t="s">
        <v>180</v>
      </c>
      <c r="D94" s="280">
        <f>IFERROR('Group Inputs'!C110,"")</f>
        <v>0</v>
      </c>
      <c r="E94" s="280"/>
      <c r="F94" s="280">
        <f t="shared" si="18"/>
        <v>0</v>
      </c>
      <c r="G94" s="280">
        <f t="shared" si="27"/>
        <v>0</v>
      </c>
      <c r="H94" s="1188"/>
      <c r="I94" s="280"/>
      <c r="J94" s="280"/>
      <c r="K94" s="280"/>
      <c r="L94" s="280"/>
      <c r="M94" s="280"/>
      <c r="N94" s="280"/>
      <c r="O94" s="280"/>
      <c r="P94" s="280"/>
      <c r="Q94" s="280"/>
      <c r="R94" s="280"/>
      <c r="S94" s="281"/>
      <c r="T94" s="284">
        <f t="shared" si="26"/>
        <v>0</v>
      </c>
      <c r="U94" s="277"/>
      <c r="V94" s="277"/>
      <c r="W94" s="282"/>
      <c r="X94" s="282"/>
      <c r="Y94" s="282"/>
      <c r="Z94" s="282"/>
      <c r="AA94" s="282"/>
      <c r="AB94" s="282"/>
      <c r="AC94" s="282"/>
      <c r="AD94" s="282"/>
      <c r="AE94" s="282"/>
      <c r="AF94" s="282"/>
      <c r="AG94" s="282"/>
      <c r="AH94" s="282"/>
      <c r="AI94" s="786"/>
      <c r="AJ94" s="786"/>
      <c r="AK94" s="282"/>
      <c r="AL94" s="282"/>
      <c r="AM94" s="282"/>
      <c r="AN94" s="282"/>
      <c r="AO94" s="282"/>
      <c r="AP94" s="282"/>
      <c r="AQ94" s="283"/>
      <c r="AR94" s="277">
        <f t="shared" si="25"/>
        <v>0</v>
      </c>
    </row>
    <row r="95" spans="3:44" x14ac:dyDescent="0.3">
      <c r="C95" s="885" t="s">
        <v>211</v>
      </c>
      <c r="D95" s="280">
        <f>IFERROR('Group Inputs'!C111,"")</f>
        <v>0</v>
      </c>
      <c r="E95" s="280"/>
      <c r="F95" s="280">
        <f>D95-E95</f>
        <v>0</v>
      </c>
      <c r="G95" s="280">
        <f>-F95</f>
        <v>0</v>
      </c>
      <c r="H95" s="1188"/>
      <c r="I95" s="280"/>
      <c r="J95" s="280"/>
      <c r="K95" s="280"/>
      <c r="L95" s="280"/>
      <c r="M95" s="280"/>
      <c r="N95" s="280"/>
      <c r="O95" s="280"/>
      <c r="P95" s="280"/>
      <c r="Q95" s="280"/>
      <c r="R95" s="280"/>
      <c r="S95" s="281"/>
      <c r="T95" s="276">
        <f>SUM(F95:S95)</f>
        <v>0</v>
      </c>
      <c r="U95" s="277"/>
      <c r="V95" s="277"/>
      <c r="W95" s="282"/>
      <c r="X95" s="282"/>
      <c r="Y95" s="282"/>
      <c r="Z95" s="282"/>
      <c r="AA95" s="282"/>
      <c r="AB95" s="282"/>
      <c r="AC95" s="282"/>
      <c r="AD95" s="282"/>
      <c r="AE95" s="282"/>
      <c r="AF95" s="282"/>
      <c r="AG95" s="282"/>
      <c r="AH95" s="282"/>
      <c r="AI95" s="786"/>
      <c r="AJ95" s="786"/>
      <c r="AK95" s="282"/>
      <c r="AL95" s="282"/>
      <c r="AM95" s="282"/>
      <c r="AN95" s="282"/>
      <c r="AO95" s="282"/>
      <c r="AP95" s="282"/>
      <c r="AQ95" s="283"/>
      <c r="AR95" s="277">
        <f t="shared" si="25"/>
        <v>0</v>
      </c>
    </row>
    <row r="96" spans="3:44" x14ac:dyDescent="0.3">
      <c r="C96" s="885" t="s">
        <v>141</v>
      </c>
      <c r="D96" s="280">
        <f>IFERROR('Group Inputs'!C112,"")</f>
        <v>0</v>
      </c>
      <c r="E96" s="280"/>
      <c r="F96" s="280">
        <f t="shared" si="18"/>
        <v>0</v>
      </c>
      <c r="G96" s="280">
        <f t="shared" si="27"/>
        <v>0</v>
      </c>
      <c r="H96" s="1188"/>
      <c r="I96" s="280"/>
      <c r="J96" s="280"/>
      <c r="K96" s="280"/>
      <c r="L96" s="280"/>
      <c r="M96" s="280"/>
      <c r="N96" s="280"/>
      <c r="O96" s="280"/>
      <c r="P96" s="280"/>
      <c r="Q96" s="280"/>
      <c r="R96" s="280"/>
      <c r="S96" s="281"/>
      <c r="T96" s="284">
        <f t="shared" si="26"/>
        <v>0</v>
      </c>
      <c r="U96" s="277"/>
      <c r="V96" s="277"/>
      <c r="W96" s="282"/>
      <c r="X96" s="282"/>
      <c r="Y96" s="282"/>
      <c r="Z96" s="282"/>
      <c r="AA96" s="282"/>
      <c r="AB96" s="282"/>
      <c r="AC96" s="282"/>
      <c r="AD96" s="282"/>
      <c r="AE96" s="282"/>
      <c r="AF96" s="282"/>
      <c r="AG96" s="282"/>
      <c r="AH96" s="282"/>
      <c r="AI96" s="786"/>
      <c r="AJ96" s="786"/>
      <c r="AK96" s="282"/>
      <c r="AL96" s="282"/>
      <c r="AM96" s="282"/>
      <c r="AN96" s="282"/>
      <c r="AO96" s="282"/>
      <c r="AP96" s="282"/>
      <c r="AQ96" s="283"/>
      <c r="AR96" s="277">
        <f t="shared" si="25"/>
        <v>0</v>
      </c>
    </row>
    <row r="97" spans="3:45" x14ac:dyDescent="0.3">
      <c r="C97" s="885" t="s">
        <v>142</v>
      </c>
      <c r="D97" s="280">
        <f>IFERROR('Group Inputs'!C113,"")</f>
        <v>0</v>
      </c>
      <c r="E97" s="280"/>
      <c r="F97" s="280">
        <f t="shared" si="18"/>
        <v>0</v>
      </c>
      <c r="G97" s="280">
        <f t="shared" si="27"/>
        <v>0</v>
      </c>
      <c r="H97" s="1188"/>
      <c r="I97" s="280"/>
      <c r="J97" s="280"/>
      <c r="K97" s="280"/>
      <c r="L97" s="280"/>
      <c r="M97" s="280"/>
      <c r="N97" s="280"/>
      <c r="O97" s="280"/>
      <c r="P97" s="280"/>
      <c r="Q97" s="280"/>
      <c r="R97" s="280"/>
      <c r="S97" s="281"/>
      <c r="T97" s="284">
        <f t="shared" si="26"/>
        <v>0</v>
      </c>
      <c r="U97" s="277"/>
      <c r="V97" s="277"/>
      <c r="W97" s="282"/>
      <c r="X97" s="282"/>
      <c r="Y97" s="282"/>
      <c r="Z97" s="282"/>
      <c r="AA97" s="282"/>
      <c r="AB97" s="282"/>
      <c r="AC97" s="282"/>
      <c r="AD97" s="282"/>
      <c r="AE97" s="282"/>
      <c r="AF97" s="282"/>
      <c r="AG97" s="282"/>
      <c r="AH97" s="282"/>
      <c r="AI97" s="786"/>
      <c r="AJ97" s="786"/>
      <c r="AK97" s="282"/>
      <c r="AL97" s="282"/>
      <c r="AM97" s="282"/>
      <c r="AN97" s="282"/>
      <c r="AO97" s="282"/>
      <c r="AP97" s="282"/>
      <c r="AQ97" s="283"/>
      <c r="AR97" s="277">
        <f t="shared" si="25"/>
        <v>0</v>
      </c>
    </row>
    <row r="98" spans="3:45" x14ac:dyDescent="0.3">
      <c r="C98" s="885" t="s">
        <v>140</v>
      </c>
      <c r="D98" s="280">
        <f>IFERROR('Group Inputs'!C114,"")</f>
        <v>0</v>
      </c>
      <c r="E98" s="280"/>
      <c r="F98" s="280">
        <f t="shared" si="18"/>
        <v>0</v>
      </c>
      <c r="G98" s="280">
        <f t="shared" si="27"/>
        <v>0</v>
      </c>
      <c r="H98" s="1188"/>
      <c r="I98" s="280"/>
      <c r="J98" s="280"/>
      <c r="K98" s="280"/>
      <c r="L98" s="280"/>
      <c r="M98" s="280"/>
      <c r="N98" s="280"/>
      <c r="O98" s="280"/>
      <c r="P98" s="280"/>
      <c r="Q98" s="280"/>
      <c r="R98" s="280"/>
      <c r="S98" s="281"/>
      <c r="T98" s="284">
        <f t="shared" si="26"/>
        <v>0</v>
      </c>
      <c r="U98" s="277"/>
      <c r="V98" s="277"/>
      <c r="W98" s="282"/>
      <c r="X98" s="282"/>
      <c r="Y98" s="282"/>
      <c r="Z98" s="282"/>
      <c r="AA98" s="282"/>
      <c r="AB98" s="282"/>
      <c r="AC98" s="282"/>
      <c r="AD98" s="282"/>
      <c r="AE98" s="282"/>
      <c r="AF98" s="282"/>
      <c r="AG98" s="282"/>
      <c r="AH98" s="282"/>
      <c r="AI98" s="786"/>
      <c r="AJ98" s="786"/>
      <c r="AK98" s="282"/>
      <c r="AL98" s="282"/>
      <c r="AM98" s="282"/>
      <c r="AN98" s="282"/>
      <c r="AO98" s="282"/>
      <c r="AP98" s="282"/>
      <c r="AQ98" s="283"/>
      <c r="AR98" s="277">
        <f t="shared" si="25"/>
        <v>0</v>
      </c>
    </row>
    <row r="99" spans="3:45" x14ac:dyDescent="0.3">
      <c r="C99" s="885" t="s">
        <v>139</v>
      </c>
      <c r="D99" s="280">
        <f>IFERROR('Group Inputs'!C115,"")</f>
        <v>0</v>
      </c>
      <c r="E99" s="280"/>
      <c r="F99" s="280">
        <f t="shared" si="18"/>
        <v>0</v>
      </c>
      <c r="G99" s="280">
        <f t="shared" si="27"/>
        <v>0</v>
      </c>
      <c r="H99" s="1188"/>
      <c r="I99" s="280"/>
      <c r="J99" s="280"/>
      <c r="K99" s="280"/>
      <c r="L99" s="280"/>
      <c r="M99" s="280"/>
      <c r="N99" s="280"/>
      <c r="O99" s="280"/>
      <c r="P99" s="280"/>
      <c r="Q99" s="280"/>
      <c r="R99" s="280"/>
      <c r="S99" s="281"/>
      <c r="T99" s="284">
        <f t="shared" si="26"/>
        <v>0</v>
      </c>
      <c r="U99" s="277"/>
      <c r="V99" s="277"/>
      <c r="W99" s="282"/>
      <c r="X99" s="282"/>
      <c r="Y99" s="282"/>
      <c r="Z99" s="282"/>
      <c r="AA99" s="282"/>
      <c r="AB99" s="282"/>
      <c r="AC99" s="282"/>
      <c r="AD99" s="282"/>
      <c r="AE99" s="282"/>
      <c r="AF99" s="282"/>
      <c r="AG99" s="282"/>
      <c r="AH99" s="282"/>
      <c r="AI99" s="786"/>
      <c r="AJ99" s="786"/>
      <c r="AK99" s="282"/>
      <c r="AL99" s="282"/>
      <c r="AM99" s="282"/>
      <c r="AN99" s="282"/>
      <c r="AO99" s="282"/>
      <c r="AP99" s="282"/>
      <c r="AQ99" s="283"/>
      <c r="AR99" s="277">
        <f t="shared" si="25"/>
        <v>0</v>
      </c>
    </row>
    <row r="100" spans="3:45" x14ac:dyDescent="0.3">
      <c r="C100" s="885"/>
      <c r="D100" s="280"/>
      <c r="E100" s="280"/>
      <c r="F100" s="280"/>
      <c r="G100" s="280"/>
      <c r="H100" s="1188"/>
      <c r="I100" s="280"/>
      <c r="J100" s="280"/>
      <c r="K100" s="280"/>
      <c r="L100" s="280"/>
      <c r="M100" s="280"/>
      <c r="N100" s="280"/>
      <c r="O100" s="280"/>
      <c r="P100" s="280"/>
      <c r="Q100" s="280"/>
      <c r="R100" s="280"/>
      <c r="S100" s="281"/>
      <c r="T100" s="276"/>
      <c r="U100" s="277"/>
      <c r="V100" s="277"/>
      <c r="W100" s="282"/>
      <c r="X100" s="282"/>
      <c r="Y100" s="282"/>
      <c r="Z100" s="282"/>
      <c r="AA100" s="282"/>
      <c r="AB100" s="282"/>
      <c r="AC100" s="282"/>
      <c r="AD100" s="282"/>
      <c r="AE100" s="282"/>
      <c r="AF100" s="282"/>
      <c r="AG100" s="282"/>
      <c r="AH100" s="282"/>
      <c r="AI100" s="786"/>
      <c r="AJ100" s="786"/>
      <c r="AK100" s="282"/>
      <c r="AL100" s="282"/>
      <c r="AM100" s="282"/>
      <c r="AN100" s="282"/>
      <c r="AO100" s="282"/>
      <c r="AP100" s="282"/>
      <c r="AQ100" s="283"/>
      <c r="AR100" s="277">
        <f t="shared" si="25"/>
        <v>0</v>
      </c>
    </row>
    <row r="101" spans="3:45" x14ac:dyDescent="0.3">
      <c r="C101" s="1184" t="s">
        <v>11</v>
      </c>
      <c r="D101" s="269">
        <f>FY</f>
        <v>2026</v>
      </c>
      <c r="E101" s="269">
        <f>FY-1</f>
        <v>2025</v>
      </c>
      <c r="F101" s="269"/>
      <c r="G101" s="269"/>
      <c r="H101" s="269"/>
      <c r="I101" s="269"/>
      <c r="J101" s="269"/>
      <c r="K101" s="269"/>
      <c r="L101" s="269"/>
      <c r="M101" s="269"/>
      <c r="N101" s="269"/>
      <c r="O101" s="269"/>
      <c r="P101" s="269"/>
      <c r="Q101" s="269"/>
      <c r="R101" s="269"/>
      <c r="S101" s="269"/>
      <c r="T101" s="269"/>
      <c r="U101" s="269"/>
      <c r="V101" s="269"/>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6"/>
      <c r="AR101" s="277">
        <f t="shared" si="25"/>
        <v>0</v>
      </c>
    </row>
    <row r="102" spans="3:45" x14ac:dyDescent="0.3">
      <c r="C102" s="1180" t="str">
        <f>'Group Inputs'!B119</f>
        <v>9. Cash and Cash Equivalents</v>
      </c>
      <c r="D102" s="271"/>
      <c r="E102" s="271"/>
      <c r="F102" s="271"/>
      <c r="G102" s="271"/>
      <c r="H102" s="271"/>
      <c r="I102" s="271"/>
      <c r="J102" s="271"/>
      <c r="K102" s="271"/>
      <c r="L102" s="271"/>
      <c r="M102" s="271"/>
      <c r="N102" s="271"/>
      <c r="O102" s="271"/>
      <c r="P102" s="271"/>
      <c r="Q102" s="271"/>
      <c r="R102" s="271"/>
      <c r="S102" s="271"/>
      <c r="T102" s="271"/>
      <c r="U102" s="271"/>
      <c r="V102" s="271"/>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3"/>
      <c r="AR102" s="277">
        <f t="shared" si="25"/>
        <v>0</v>
      </c>
    </row>
    <row r="103" spans="3:45" x14ac:dyDescent="0.3">
      <c r="C103" s="1182" t="s">
        <v>213</v>
      </c>
      <c r="D103" s="274"/>
      <c r="E103" s="274"/>
      <c r="F103" s="274"/>
      <c r="G103" s="274"/>
      <c r="H103" s="1187"/>
      <c r="I103" s="274"/>
      <c r="J103" s="274"/>
      <c r="K103" s="274"/>
      <c r="L103" s="274"/>
      <c r="M103" s="274"/>
      <c r="N103" s="274"/>
      <c r="O103" s="274"/>
      <c r="P103" s="274"/>
      <c r="Q103" s="274"/>
      <c r="R103" s="274"/>
      <c r="S103" s="275"/>
      <c r="T103" s="276"/>
      <c r="U103" s="277"/>
      <c r="V103" s="277"/>
      <c r="W103" s="278"/>
      <c r="X103" s="278"/>
      <c r="Y103" s="278"/>
      <c r="Z103" s="278"/>
      <c r="AA103" s="278"/>
      <c r="AB103" s="278"/>
      <c r="AC103" s="278"/>
      <c r="AD103" s="278"/>
      <c r="AE103" s="278"/>
      <c r="AF103" s="278"/>
      <c r="AG103" s="278"/>
      <c r="AH103" s="278"/>
      <c r="AI103" s="785"/>
      <c r="AJ103" s="785"/>
      <c r="AK103" s="278"/>
      <c r="AL103" s="278"/>
      <c r="AM103" s="278"/>
      <c r="AN103" s="278"/>
      <c r="AO103" s="278"/>
      <c r="AP103" s="278"/>
      <c r="AQ103" s="279"/>
      <c r="AR103" s="277">
        <f t="shared" si="25"/>
        <v>0</v>
      </c>
    </row>
    <row r="104" spans="3:45" x14ac:dyDescent="0.3">
      <c r="C104" s="885" t="s">
        <v>214</v>
      </c>
      <c r="D104" s="280">
        <f>IFERROR('Group Inputs'!C121,0)</f>
        <v>0</v>
      </c>
      <c r="E104" s="280">
        <f>IFERROR('Group Inputs'!E121,0)</f>
        <v>0</v>
      </c>
      <c r="F104" s="280">
        <f>D104-E104</f>
        <v>0</v>
      </c>
      <c r="G104" s="280"/>
      <c r="H104" s="1188"/>
      <c r="I104" s="280"/>
      <c r="J104" s="280"/>
      <c r="K104" s="280"/>
      <c r="L104" s="280"/>
      <c r="M104" s="280"/>
      <c r="N104" s="280"/>
      <c r="O104" s="280"/>
      <c r="P104" s="280"/>
      <c r="Q104" s="280"/>
      <c r="R104" s="280"/>
      <c r="S104" s="281"/>
      <c r="T104" s="276">
        <f>SUM(F104:S104)</f>
        <v>0</v>
      </c>
      <c r="U104" s="277"/>
      <c r="V104" s="277"/>
      <c r="W104" s="282"/>
      <c r="X104" s="282"/>
      <c r="Y104" s="282"/>
      <c r="Z104" s="282"/>
      <c r="AA104" s="282"/>
      <c r="AB104" s="282"/>
      <c r="AC104" s="282"/>
      <c r="AD104" s="282"/>
      <c r="AE104" s="282"/>
      <c r="AF104" s="282"/>
      <c r="AG104" s="282"/>
      <c r="AH104" s="282"/>
      <c r="AI104" s="786"/>
      <c r="AJ104" s="786"/>
      <c r="AK104" s="282"/>
      <c r="AL104" s="282"/>
      <c r="AM104" s="282"/>
      <c r="AN104" s="282"/>
      <c r="AO104" s="282"/>
      <c r="AP104" s="282"/>
      <c r="AQ104" s="283">
        <f>+T104</f>
        <v>0</v>
      </c>
      <c r="AR104" s="277">
        <f t="shared" si="25"/>
        <v>0</v>
      </c>
      <c r="AS104" s="510">
        <f>E104</f>
        <v>0</v>
      </c>
    </row>
    <row r="105" spans="3:45" x14ac:dyDescent="0.3">
      <c r="C105" s="885" t="s">
        <v>215</v>
      </c>
      <c r="D105" s="280">
        <f>IFERROR('Group Inputs'!C122,0)</f>
        <v>0</v>
      </c>
      <c r="E105" s="280">
        <f>IFERROR('Group Inputs'!E122,0)</f>
        <v>0</v>
      </c>
      <c r="F105" s="280">
        <f>D105-E105</f>
        <v>0</v>
      </c>
      <c r="G105" s="280"/>
      <c r="H105" s="1188"/>
      <c r="I105" s="280"/>
      <c r="J105" s="280"/>
      <c r="K105" s="280"/>
      <c r="L105" s="280"/>
      <c r="M105" s="280"/>
      <c r="N105" s="280"/>
      <c r="O105" s="280"/>
      <c r="P105" s="280"/>
      <c r="Q105" s="280"/>
      <c r="R105" s="280"/>
      <c r="S105" s="281"/>
      <c r="T105" s="276">
        <f>SUM(F105:S105)</f>
        <v>0</v>
      </c>
      <c r="U105" s="277"/>
      <c r="V105" s="277"/>
      <c r="W105" s="282"/>
      <c r="X105" s="282"/>
      <c r="Y105" s="282"/>
      <c r="Z105" s="282"/>
      <c r="AA105" s="282"/>
      <c r="AB105" s="282"/>
      <c r="AC105" s="282"/>
      <c r="AD105" s="282"/>
      <c r="AE105" s="282"/>
      <c r="AF105" s="282"/>
      <c r="AG105" s="282"/>
      <c r="AH105" s="282"/>
      <c r="AI105" s="786"/>
      <c r="AJ105" s="786"/>
      <c r="AK105" s="282"/>
      <c r="AL105" s="282"/>
      <c r="AM105" s="282"/>
      <c r="AN105" s="282"/>
      <c r="AO105" s="282"/>
      <c r="AP105" s="282"/>
      <c r="AQ105" s="283">
        <f>+T105</f>
        <v>0</v>
      </c>
      <c r="AR105" s="277">
        <f t="shared" si="25"/>
        <v>0</v>
      </c>
      <c r="AS105" s="510">
        <f>E105</f>
        <v>0</v>
      </c>
    </row>
    <row r="106" spans="3:45" x14ac:dyDescent="0.3">
      <c r="C106" s="885" t="s">
        <v>216</v>
      </c>
      <c r="D106" s="280">
        <f>IFERROR('Group Inputs'!C123,0)</f>
        <v>0</v>
      </c>
      <c r="E106" s="280">
        <f>IFERROR('Group Inputs'!E123,0)</f>
        <v>0</v>
      </c>
      <c r="F106" s="280">
        <f>D106-E106</f>
        <v>0</v>
      </c>
      <c r="G106" s="280"/>
      <c r="H106" s="1188"/>
      <c r="I106" s="280"/>
      <c r="J106" s="280"/>
      <c r="K106" s="280"/>
      <c r="L106" s="280"/>
      <c r="M106" s="280"/>
      <c r="N106" s="280"/>
      <c r="O106" s="280"/>
      <c r="P106" s="280"/>
      <c r="Q106" s="280"/>
      <c r="R106" s="280"/>
      <c r="S106" s="281"/>
      <c r="T106" s="276">
        <f>SUM(F106:S106)</f>
        <v>0</v>
      </c>
      <c r="U106" s="277"/>
      <c r="V106" s="277"/>
      <c r="W106" s="282"/>
      <c r="X106" s="282"/>
      <c r="Y106" s="282"/>
      <c r="Z106" s="282"/>
      <c r="AA106" s="282"/>
      <c r="AB106" s="282"/>
      <c r="AC106" s="282"/>
      <c r="AD106" s="282"/>
      <c r="AE106" s="282"/>
      <c r="AF106" s="282"/>
      <c r="AG106" s="282"/>
      <c r="AH106" s="282"/>
      <c r="AI106" s="786"/>
      <c r="AJ106" s="786"/>
      <c r="AK106" s="282"/>
      <c r="AL106" s="282"/>
      <c r="AM106" s="282"/>
      <c r="AN106" s="282"/>
      <c r="AO106" s="282"/>
      <c r="AP106" s="282"/>
      <c r="AQ106" s="283">
        <f>+T106</f>
        <v>0</v>
      </c>
      <c r="AR106" s="277">
        <f t="shared" si="25"/>
        <v>0</v>
      </c>
      <c r="AS106" s="510">
        <f>E106</f>
        <v>0</v>
      </c>
    </row>
    <row r="107" spans="3:45" x14ac:dyDescent="0.3">
      <c r="C107" s="885"/>
      <c r="D107" s="280"/>
      <c r="E107" s="280"/>
      <c r="F107" s="280"/>
      <c r="G107" s="280"/>
      <c r="H107" s="1188"/>
      <c r="I107" s="280"/>
      <c r="J107" s="280"/>
      <c r="K107" s="280"/>
      <c r="L107" s="280"/>
      <c r="M107" s="280"/>
      <c r="N107" s="280"/>
      <c r="O107" s="280"/>
      <c r="P107" s="280"/>
      <c r="Q107" s="280"/>
      <c r="R107" s="280"/>
      <c r="S107" s="281"/>
      <c r="T107" s="276"/>
      <c r="U107" s="277"/>
      <c r="V107" s="277"/>
      <c r="W107" s="282"/>
      <c r="X107" s="282"/>
      <c r="Y107" s="282"/>
      <c r="Z107" s="282"/>
      <c r="AA107" s="282"/>
      <c r="AB107" s="282"/>
      <c r="AC107" s="282"/>
      <c r="AD107" s="282"/>
      <c r="AE107" s="282"/>
      <c r="AF107" s="282"/>
      <c r="AG107" s="282"/>
      <c r="AH107" s="282"/>
      <c r="AI107" s="786"/>
      <c r="AJ107" s="786"/>
      <c r="AK107" s="282"/>
      <c r="AL107" s="282"/>
      <c r="AM107" s="282"/>
      <c r="AN107" s="282"/>
      <c r="AO107" s="282"/>
      <c r="AP107" s="282"/>
      <c r="AQ107" s="283"/>
      <c r="AR107" s="277">
        <f t="shared" si="25"/>
        <v>0</v>
      </c>
      <c r="AS107" s="510">
        <f>E107</f>
        <v>0</v>
      </c>
    </row>
    <row r="108" spans="3:45" x14ac:dyDescent="0.3">
      <c r="C108" s="1180" t="s">
        <v>361</v>
      </c>
      <c r="D108" s="271"/>
      <c r="E108" s="271"/>
      <c r="F108" s="271"/>
      <c r="G108" s="271"/>
      <c r="H108" s="271"/>
      <c r="I108" s="271"/>
      <c r="J108" s="271"/>
      <c r="K108" s="271"/>
      <c r="L108" s="271"/>
      <c r="M108" s="271"/>
      <c r="N108" s="271"/>
      <c r="O108" s="271"/>
      <c r="P108" s="271"/>
      <c r="Q108" s="271"/>
      <c r="R108" s="271"/>
      <c r="S108" s="271"/>
      <c r="T108" s="271"/>
      <c r="U108" s="271"/>
      <c r="V108" s="271"/>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3"/>
      <c r="AR108" s="277">
        <f t="shared" si="25"/>
        <v>0</v>
      </c>
    </row>
    <row r="109" spans="3:45" x14ac:dyDescent="0.3">
      <c r="C109" s="1182" t="s">
        <v>213</v>
      </c>
      <c r="D109" s="274"/>
      <c r="E109" s="274"/>
      <c r="F109" s="274"/>
      <c r="G109" s="274"/>
      <c r="H109" s="1187"/>
      <c r="I109" s="274"/>
      <c r="J109" s="274"/>
      <c r="K109" s="274"/>
      <c r="L109" s="274"/>
      <c r="M109" s="274"/>
      <c r="N109" s="274"/>
      <c r="O109" s="274"/>
      <c r="P109" s="274"/>
      <c r="Q109" s="274"/>
      <c r="R109" s="274"/>
      <c r="S109" s="275"/>
      <c r="T109" s="276"/>
      <c r="U109" s="277"/>
      <c r="V109" s="277"/>
      <c r="W109" s="278"/>
      <c r="X109" s="278"/>
      <c r="Y109" s="278"/>
      <c r="Z109" s="278"/>
      <c r="AA109" s="278"/>
      <c r="AB109" s="278"/>
      <c r="AC109" s="278"/>
      <c r="AD109" s="278"/>
      <c r="AE109" s="278"/>
      <c r="AF109" s="278"/>
      <c r="AG109" s="278"/>
      <c r="AH109" s="278"/>
      <c r="AI109" s="785"/>
      <c r="AJ109" s="785"/>
      <c r="AK109" s="278"/>
      <c r="AL109" s="278"/>
      <c r="AM109" s="278"/>
      <c r="AN109" s="278"/>
      <c r="AO109" s="278"/>
      <c r="AP109" s="278"/>
      <c r="AQ109" s="279"/>
      <c r="AR109" s="277">
        <f t="shared" si="25"/>
        <v>0</v>
      </c>
    </row>
    <row r="110" spans="3:45" x14ac:dyDescent="0.3">
      <c r="C110" s="885" t="s">
        <v>218</v>
      </c>
      <c r="D110" s="280">
        <f>IFERROR('Group Inputs'!C128,0)</f>
        <v>0</v>
      </c>
      <c r="E110" s="280">
        <f>IFERROR('Group Inputs'!E128,0)</f>
        <v>0</v>
      </c>
      <c r="F110" s="280">
        <f t="shared" ref="F110:F115" si="30">D110-E110</f>
        <v>0</v>
      </c>
      <c r="G110" s="280"/>
      <c r="H110" s="1188"/>
      <c r="I110" s="280">
        <f>-F110-G110</f>
        <v>0</v>
      </c>
      <c r="J110" s="280"/>
      <c r="K110" s="280"/>
      <c r="L110" s="280"/>
      <c r="M110" s="280"/>
      <c r="N110" s="280"/>
      <c r="O110" s="280"/>
      <c r="P110" s="280"/>
      <c r="Q110" s="280"/>
      <c r="R110" s="280"/>
      <c r="S110" s="281"/>
      <c r="T110" s="284">
        <f t="shared" ref="T110:T115" si="31">SUM(F110:S110)</f>
        <v>0</v>
      </c>
      <c r="U110" s="277"/>
      <c r="V110" s="277"/>
      <c r="W110" s="282"/>
      <c r="X110" s="282"/>
      <c r="Y110" s="282"/>
      <c r="Z110" s="282"/>
      <c r="AA110" s="282"/>
      <c r="AB110" s="282"/>
      <c r="AC110" s="282"/>
      <c r="AD110" s="282"/>
      <c r="AE110" s="282"/>
      <c r="AF110" s="282"/>
      <c r="AG110" s="282"/>
      <c r="AH110" s="282"/>
      <c r="AI110" s="786"/>
      <c r="AJ110" s="786"/>
      <c r="AK110" s="282"/>
      <c r="AL110" s="282"/>
      <c r="AM110" s="282"/>
      <c r="AN110" s="282"/>
      <c r="AO110" s="282"/>
      <c r="AP110" s="282"/>
      <c r="AQ110" s="283"/>
      <c r="AR110" s="277">
        <f t="shared" si="25"/>
        <v>0</v>
      </c>
    </row>
    <row r="111" spans="3:45" x14ac:dyDescent="0.3">
      <c r="C111" s="885" t="s">
        <v>219</v>
      </c>
      <c r="D111" s="280">
        <f>IFERROR('Group Inputs'!C129,0)</f>
        <v>0</v>
      </c>
      <c r="E111" s="280">
        <f>IFERROR('Group Inputs'!E129,0)</f>
        <v>0</v>
      </c>
      <c r="F111" s="280">
        <f t="shared" si="30"/>
        <v>0</v>
      </c>
      <c r="G111" s="280"/>
      <c r="H111" s="1188"/>
      <c r="I111" s="280"/>
      <c r="J111" s="280">
        <f>-F111</f>
        <v>0</v>
      </c>
      <c r="K111" s="280"/>
      <c r="L111" s="280"/>
      <c r="M111" s="280"/>
      <c r="N111" s="280"/>
      <c r="O111" s="280"/>
      <c r="P111" s="280"/>
      <c r="Q111" s="280"/>
      <c r="R111" s="280"/>
      <c r="S111" s="281"/>
      <c r="T111" s="284">
        <f t="shared" si="31"/>
        <v>0</v>
      </c>
      <c r="U111" s="277"/>
      <c r="V111" s="277"/>
      <c r="W111" s="282">
        <v>0</v>
      </c>
      <c r="X111" s="282"/>
      <c r="Y111" s="282"/>
      <c r="Z111" s="282"/>
      <c r="AA111" s="282"/>
      <c r="AB111" s="282"/>
      <c r="AC111" s="282"/>
      <c r="AD111" s="282"/>
      <c r="AE111" s="282"/>
      <c r="AF111" s="282"/>
      <c r="AG111" s="282"/>
      <c r="AH111" s="282"/>
      <c r="AI111" s="786"/>
      <c r="AJ111" s="786"/>
      <c r="AK111" s="282"/>
      <c r="AL111" s="282"/>
      <c r="AM111" s="282"/>
      <c r="AN111" s="282"/>
      <c r="AO111" s="282"/>
      <c r="AP111" s="282"/>
      <c r="AQ111" s="283"/>
      <c r="AR111" s="277">
        <f t="shared" si="25"/>
        <v>0</v>
      </c>
    </row>
    <row r="112" spans="3:45" x14ac:dyDescent="0.3">
      <c r="C112" s="885" t="s">
        <v>363</v>
      </c>
      <c r="D112" s="280">
        <f>IFERROR('Group Inputs'!C130,0)</f>
        <v>0</v>
      </c>
      <c r="E112" s="280">
        <f>IFERROR('Group Inputs'!E130,0)</f>
        <v>0</v>
      </c>
      <c r="F112" s="280">
        <f t="shared" si="30"/>
        <v>0</v>
      </c>
      <c r="G112" s="280">
        <f>-G72</f>
        <v>0</v>
      </c>
      <c r="H112" s="1188"/>
      <c r="I112" s="280">
        <f>-F112-G112</f>
        <v>0</v>
      </c>
      <c r="J112" s="280"/>
      <c r="K112" s="280"/>
      <c r="L112" s="280"/>
      <c r="M112" s="280"/>
      <c r="N112" s="280"/>
      <c r="O112" s="280"/>
      <c r="P112" s="280"/>
      <c r="Q112" s="280"/>
      <c r="R112" s="280"/>
      <c r="S112" s="281"/>
      <c r="T112" s="284">
        <f t="shared" si="31"/>
        <v>0</v>
      </c>
      <c r="U112" s="277"/>
      <c r="V112" s="277"/>
      <c r="W112" s="282"/>
      <c r="X112" s="282"/>
      <c r="Y112" s="282"/>
      <c r="Z112" s="282"/>
      <c r="AA112" s="282"/>
      <c r="AB112" s="282"/>
      <c r="AC112" s="282"/>
      <c r="AD112" s="282"/>
      <c r="AE112" s="282"/>
      <c r="AF112" s="282"/>
      <c r="AG112" s="282"/>
      <c r="AH112" s="282"/>
      <c r="AI112" s="786"/>
      <c r="AJ112" s="786"/>
      <c r="AK112" s="282"/>
      <c r="AL112" s="282"/>
      <c r="AM112" s="282"/>
      <c r="AN112" s="282"/>
      <c r="AO112" s="282"/>
      <c r="AP112" s="282"/>
      <c r="AQ112" s="283"/>
      <c r="AR112" s="277">
        <f t="shared" si="25"/>
        <v>0</v>
      </c>
    </row>
    <row r="113" spans="3:44" x14ac:dyDescent="0.3">
      <c r="C113" s="885" t="s">
        <v>220</v>
      </c>
      <c r="D113" s="280">
        <f>IFERROR('Group Inputs'!C131,0)</f>
        <v>0</v>
      </c>
      <c r="E113" s="280">
        <f>IFERROR('Group Inputs'!E131,0)</f>
        <v>0</v>
      </c>
      <c r="F113" s="280">
        <f t="shared" si="30"/>
        <v>0</v>
      </c>
      <c r="G113" s="280"/>
      <c r="H113" s="1188"/>
      <c r="I113" s="280"/>
      <c r="J113" s="280"/>
      <c r="K113" s="280">
        <f>-F113</f>
        <v>0</v>
      </c>
      <c r="L113" s="280"/>
      <c r="M113" s="280"/>
      <c r="N113" s="280"/>
      <c r="O113" s="280"/>
      <c r="P113" s="280"/>
      <c r="Q113" s="280"/>
      <c r="R113" s="280"/>
      <c r="S113" s="281"/>
      <c r="T113" s="284">
        <f t="shared" si="31"/>
        <v>0</v>
      </c>
      <c r="U113" s="277"/>
      <c r="V113" s="277"/>
      <c r="W113" s="282"/>
      <c r="X113" s="282"/>
      <c r="Y113" s="282"/>
      <c r="Z113" s="282"/>
      <c r="AA113" s="282"/>
      <c r="AB113" s="282"/>
      <c r="AC113" s="282"/>
      <c r="AD113" s="282"/>
      <c r="AE113" s="282"/>
      <c r="AF113" s="282"/>
      <c r="AG113" s="282"/>
      <c r="AH113" s="282"/>
      <c r="AI113" s="786"/>
      <c r="AJ113" s="786"/>
      <c r="AK113" s="282"/>
      <c r="AL113" s="282"/>
      <c r="AM113" s="282"/>
      <c r="AN113" s="282"/>
      <c r="AO113" s="282"/>
      <c r="AP113" s="282"/>
      <c r="AQ113" s="283"/>
      <c r="AR113" s="277">
        <f t="shared" si="25"/>
        <v>0</v>
      </c>
    </row>
    <row r="114" spans="3:44" x14ac:dyDescent="0.3">
      <c r="C114" s="885" t="s">
        <v>221</v>
      </c>
      <c r="D114" s="280">
        <f>IFERROR('Group Inputs'!C132,0)</f>
        <v>0</v>
      </c>
      <c r="E114" s="280">
        <f>IFERROR('Group Inputs'!E132,0)</f>
        <v>0</v>
      </c>
      <c r="F114" s="280">
        <f>D114-E114</f>
        <v>0</v>
      </c>
      <c r="G114" s="280"/>
      <c r="H114" s="1188"/>
      <c r="I114" s="280"/>
      <c r="J114" s="280"/>
      <c r="K114" s="280"/>
      <c r="L114" s="280">
        <f>-F114</f>
        <v>0</v>
      </c>
      <c r="M114" s="280"/>
      <c r="N114" s="280"/>
      <c r="O114" s="280"/>
      <c r="P114" s="280"/>
      <c r="Q114" s="280"/>
      <c r="R114" s="280"/>
      <c r="S114" s="281"/>
      <c r="T114" s="284">
        <f t="shared" si="31"/>
        <v>0</v>
      </c>
      <c r="U114" s="277"/>
      <c r="V114" s="277"/>
      <c r="W114" s="282"/>
      <c r="X114" s="282"/>
      <c r="Y114" s="282"/>
      <c r="Z114" s="282"/>
      <c r="AA114" s="282"/>
      <c r="AB114" s="282"/>
      <c r="AC114" s="282"/>
      <c r="AD114" s="282"/>
      <c r="AE114" s="282"/>
      <c r="AF114" s="282"/>
      <c r="AG114" s="282"/>
      <c r="AH114" s="282"/>
      <c r="AI114" s="786"/>
      <c r="AJ114" s="786"/>
      <c r="AK114" s="282"/>
      <c r="AL114" s="282"/>
      <c r="AM114" s="282"/>
      <c r="AN114" s="282"/>
      <c r="AO114" s="282"/>
      <c r="AP114" s="282"/>
      <c r="AQ114" s="283"/>
      <c r="AR114" s="277">
        <f t="shared" si="25"/>
        <v>0</v>
      </c>
    </row>
    <row r="115" spans="3:44" x14ac:dyDescent="0.3">
      <c r="C115" s="885" t="s">
        <v>222</v>
      </c>
      <c r="D115" s="280">
        <f>IFERROR('Group Inputs'!C133,0)</f>
        <v>0</v>
      </c>
      <c r="E115" s="280">
        <f>IFERROR('Group Inputs'!E133,0)</f>
        <v>0</v>
      </c>
      <c r="F115" s="280">
        <f t="shared" si="30"/>
        <v>0</v>
      </c>
      <c r="G115" s="280">
        <f>-F115</f>
        <v>0</v>
      </c>
      <c r="H115" s="1188"/>
      <c r="I115" s="280"/>
      <c r="J115" s="280"/>
      <c r="K115" s="280"/>
      <c r="L115" s="280"/>
      <c r="M115" s="280"/>
      <c r="N115" s="280"/>
      <c r="O115" s="280"/>
      <c r="P115" s="280"/>
      <c r="Q115" s="280"/>
      <c r="R115" s="280"/>
      <c r="S115" s="281"/>
      <c r="T115" s="284">
        <f t="shared" si="31"/>
        <v>0</v>
      </c>
      <c r="U115" s="277"/>
      <c r="V115" s="277"/>
      <c r="W115" s="282"/>
      <c r="X115" s="282"/>
      <c r="Y115" s="282"/>
      <c r="Z115" s="282"/>
      <c r="AA115" s="282"/>
      <c r="AB115" s="282"/>
      <c r="AC115" s="282"/>
      <c r="AD115" s="282"/>
      <c r="AE115" s="282"/>
      <c r="AF115" s="282"/>
      <c r="AG115" s="282"/>
      <c r="AH115" s="282"/>
      <c r="AI115" s="786"/>
      <c r="AJ115" s="786"/>
      <c r="AK115" s="282"/>
      <c r="AL115" s="282"/>
      <c r="AM115" s="282"/>
      <c r="AN115" s="282"/>
      <c r="AO115" s="282"/>
      <c r="AP115" s="282"/>
      <c r="AQ115" s="283"/>
      <c r="AR115" s="277">
        <f t="shared" si="25"/>
        <v>0</v>
      </c>
    </row>
    <row r="116" spans="3:44" x14ac:dyDescent="0.3">
      <c r="C116" s="885"/>
      <c r="D116" s="280"/>
      <c r="E116" s="280"/>
      <c r="F116" s="280"/>
      <c r="G116" s="280"/>
      <c r="H116" s="1188"/>
      <c r="I116" s="280"/>
      <c r="J116" s="280"/>
      <c r="K116" s="280"/>
      <c r="L116" s="280"/>
      <c r="M116" s="280"/>
      <c r="N116" s="280"/>
      <c r="O116" s="280"/>
      <c r="P116" s="280"/>
      <c r="Q116" s="280"/>
      <c r="R116" s="280"/>
      <c r="S116" s="281"/>
      <c r="T116" s="276"/>
      <c r="U116" s="277"/>
      <c r="V116" s="277"/>
      <c r="W116" s="282"/>
      <c r="X116" s="282"/>
      <c r="Y116" s="282"/>
      <c r="Z116" s="282"/>
      <c r="AA116" s="282"/>
      <c r="AB116" s="282"/>
      <c r="AC116" s="282"/>
      <c r="AD116" s="282"/>
      <c r="AE116" s="282"/>
      <c r="AF116" s="282"/>
      <c r="AG116" s="282"/>
      <c r="AH116" s="282"/>
      <c r="AI116" s="786"/>
      <c r="AJ116" s="786"/>
      <c r="AK116" s="282"/>
      <c r="AL116" s="282"/>
      <c r="AM116" s="282"/>
      <c r="AN116" s="282"/>
      <c r="AO116" s="282"/>
      <c r="AP116" s="282"/>
      <c r="AQ116" s="283"/>
      <c r="AR116" s="277">
        <f t="shared" si="25"/>
        <v>0</v>
      </c>
    </row>
    <row r="117" spans="3:44" x14ac:dyDescent="0.3">
      <c r="C117" s="1180" t="s">
        <v>364</v>
      </c>
      <c r="D117" s="271"/>
      <c r="E117" s="271"/>
      <c r="F117" s="271"/>
      <c r="G117" s="271"/>
      <c r="H117" s="271"/>
      <c r="I117" s="271"/>
      <c r="J117" s="271"/>
      <c r="K117" s="271"/>
      <c r="L117" s="271"/>
      <c r="M117" s="271"/>
      <c r="N117" s="271"/>
      <c r="O117" s="271"/>
      <c r="P117" s="271"/>
      <c r="Q117" s="271"/>
      <c r="R117" s="271"/>
      <c r="S117" s="271"/>
      <c r="T117" s="271"/>
      <c r="U117" s="271"/>
      <c r="V117" s="271"/>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3"/>
      <c r="AR117" s="277">
        <f t="shared" si="25"/>
        <v>0</v>
      </c>
    </row>
    <row r="118" spans="3:44" x14ac:dyDescent="0.3">
      <c r="C118" s="1182" t="s">
        <v>213</v>
      </c>
      <c r="D118" s="274"/>
      <c r="E118" s="274"/>
      <c r="F118" s="274"/>
      <c r="G118" s="274"/>
      <c r="H118" s="1187"/>
      <c r="I118" s="274"/>
      <c r="J118" s="274"/>
      <c r="K118" s="274"/>
      <c r="L118" s="274"/>
      <c r="M118" s="274"/>
      <c r="N118" s="274"/>
      <c r="O118" s="274"/>
      <c r="P118" s="274"/>
      <c r="Q118" s="274"/>
      <c r="R118" s="274"/>
      <c r="S118" s="275"/>
      <c r="T118" s="276"/>
      <c r="U118" s="277"/>
      <c r="V118" s="277"/>
      <c r="W118" s="278"/>
      <c r="X118" s="278"/>
      <c r="Y118" s="278"/>
      <c r="Z118" s="278"/>
      <c r="AA118" s="278"/>
      <c r="AB118" s="278"/>
      <c r="AC118" s="278"/>
      <c r="AD118" s="278"/>
      <c r="AE118" s="278"/>
      <c r="AF118" s="278"/>
      <c r="AG118" s="278"/>
      <c r="AH118" s="278"/>
      <c r="AI118" s="785"/>
      <c r="AJ118" s="785"/>
      <c r="AK118" s="278"/>
      <c r="AL118" s="278"/>
      <c r="AM118" s="278"/>
      <c r="AN118" s="278"/>
      <c r="AO118" s="278"/>
      <c r="AP118" s="278"/>
      <c r="AQ118" s="279"/>
      <c r="AR118" s="277">
        <f t="shared" si="25"/>
        <v>0</v>
      </c>
    </row>
    <row r="119" spans="3:44" x14ac:dyDescent="0.3">
      <c r="C119" s="885" t="s">
        <v>224</v>
      </c>
      <c r="D119" s="280">
        <f>IFERROR('Group Inputs'!C138,0)</f>
        <v>0</v>
      </c>
      <c r="E119" s="280">
        <f>IFERROR('Group Inputs'!E138,0)</f>
        <v>0</v>
      </c>
      <c r="F119" s="280">
        <f>D119-E119</f>
        <v>0</v>
      </c>
      <c r="G119" s="280"/>
      <c r="H119" s="1188"/>
      <c r="I119" s="280"/>
      <c r="J119" s="280"/>
      <c r="K119" s="280"/>
      <c r="L119" s="280"/>
      <c r="M119" s="280"/>
      <c r="N119" s="280">
        <f>-F119</f>
        <v>0</v>
      </c>
      <c r="O119" s="280"/>
      <c r="P119" s="280"/>
      <c r="Q119" s="280"/>
      <c r="R119" s="280"/>
      <c r="S119" s="281"/>
      <c r="T119" s="284">
        <f>SUM(F119:S119)</f>
        <v>0</v>
      </c>
      <c r="U119" s="277"/>
      <c r="V119" s="277"/>
      <c r="W119" s="282"/>
      <c r="X119" s="282"/>
      <c r="Y119" s="282"/>
      <c r="Z119" s="282"/>
      <c r="AA119" s="282"/>
      <c r="AB119" s="282"/>
      <c r="AC119" s="282"/>
      <c r="AD119" s="282"/>
      <c r="AE119" s="282"/>
      <c r="AF119" s="282"/>
      <c r="AG119" s="282"/>
      <c r="AH119" s="282"/>
      <c r="AI119" s="786"/>
      <c r="AJ119" s="786"/>
      <c r="AK119" s="282"/>
      <c r="AL119" s="282"/>
      <c r="AM119" s="282"/>
      <c r="AN119" s="282"/>
      <c r="AO119" s="282"/>
      <c r="AP119" s="282"/>
      <c r="AQ119" s="283"/>
      <c r="AR119" s="277">
        <f t="shared" ref="AR119:AR151" si="32">T119-SUM(W119:AQ119)</f>
        <v>0</v>
      </c>
    </row>
    <row r="120" spans="3:44" x14ac:dyDescent="0.3">
      <c r="C120" s="885" t="s">
        <v>225</v>
      </c>
      <c r="D120" s="280">
        <f>IFERROR('Group Inputs'!C139,0)</f>
        <v>0</v>
      </c>
      <c r="E120" s="280">
        <f>IFERROR('Group Inputs'!E139,0)</f>
        <v>0</v>
      </c>
      <c r="F120" s="280">
        <f>D120-E120</f>
        <v>0</v>
      </c>
      <c r="G120" s="280"/>
      <c r="H120" s="1188"/>
      <c r="I120" s="280"/>
      <c r="J120" s="280"/>
      <c r="K120" s="280"/>
      <c r="L120" s="280"/>
      <c r="M120" s="280"/>
      <c r="N120" s="280"/>
      <c r="O120" s="280"/>
      <c r="P120" s="280"/>
      <c r="Q120" s="280"/>
      <c r="R120" s="280"/>
      <c r="S120" s="281"/>
      <c r="T120" s="276">
        <f>SUM(F120:S120)</f>
        <v>0</v>
      </c>
      <c r="U120" s="277"/>
      <c r="V120" s="277"/>
      <c r="W120" s="282"/>
      <c r="X120" s="282"/>
      <c r="Y120" s="282"/>
      <c r="Z120" s="282"/>
      <c r="AA120" s="282">
        <f>+T120</f>
        <v>0</v>
      </c>
      <c r="AB120" s="282"/>
      <c r="AC120" s="282"/>
      <c r="AD120" s="282"/>
      <c r="AE120" s="282"/>
      <c r="AF120" s="282"/>
      <c r="AG120" s="282"/>
      <c r="AH120" s="282"/>
      <c r="AI120" s="786"/>
      <c r="AJ120" s="786"/>
      <c r="AK120" s="282"/>
      <c r="AL120" s="282"/>
      <c r="AM120" s="282"/>
      <c r="AN120" s="282"/>
      <c r="AO120" s="282"/>
      <c r="AP120" s="282"/>
      <c r="AQ120" s="283"/>
      <c r="AR120" s="277">
        <f t="shared" si="32"/>
        <v>0</v>
      </c>
    </row>
    <row r="121" spans="3:44" x14ac:dyDescent="0.3">
      <c r="C121" s="885"/>
      <c r="D121" s="280"/>
      <c r="E121" s="280"/>
      <c r="F121" s="280"/>
      <c r="G121" s="280"/>
      <c r="H121" s="1188"/>
      <c r="I121" s="280"/>
      <c r="J121" s="280"/>
      <c r="K121" s="280"/>
      <c r="L121" s="280"/>
      <c r="M121" s="280"/>
      <c r="N121" s="280"/>
      <c r="O121" s="280"/>
      <c r="P121" s="280"/>
      <c r="Q121" s="280"/>
      <c r="R121" s="280"/>
      <c r="S121" s="281"/>
      <c r="T121" s="276"/>
      <c r="U121" s="277"/>
      <c r="V121" s="277"/>
      <c r="W121" s="282"/>
      <c r="X121" s="282"/>
      <c r="Y121" s="282"/>
      <c r="Z121" s="282"/>
      <c r="AA121" s="282"/>
      <c r="AB121" s="282"/>
      <c r="AC121" s="282"/>
      <c r="AD121" s="282"/>
      <c r="AE121" s="282"/>
      <c r="AF121" s="282"/>
      <c r="AG121" s="282"/>
      <c r="AH121" s="282"/>
      <c r="AI121" s="786"/>
      <c r="AJ121" s="786"/>
      <c r="AK121" s="282"/>
      <c r="AL121" s="282"/>
      <c r="AM121" s="282"/>
      <c r="AN121" s="282"/>
      <c r="AO121" s="282"/>
      <c r="AP121" s="282"/>
      <c r="AQ121" s="283"/>
      <c r="AR121" s="277">
        <f t="shared" si="32"/>
        <v>0</v>
      </c>
    </row>
    <row r="122" spans="3:44" x14ac:dyDescent="0.3">
      <c r="C122" s="1180" t="s">
        <v>365</v>
      </c>
      <c r="D122" s="271"/>
      <c r="E122" s="271"/>
      <c r="F122" s="271"/>
      <c r="G122" s="271"/>
      <c r="H122" s="271"/>
      <c r="I122" s="271"/>
      <c r="J122" s="271"/>
      <c r="K122" s="271"/>
      <c r="L122" s="271"/>
      <c r="M122" s="271"/>
      <c r="N122" s="271"/>
      <c r="O122" s="271"/>
      <c r="P122" s="271"/>
      <c r="Q122" s="271"/>
      <c r="R122" s="271"/>
      <c r="S122" s="271"/>
      <c r="T122" s="271"/>
      <c r="U122" s="271"/>
      <c r="V122" s="271"/>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3"/>
      <c r="AR122" s="277">
        <f t="shared" si="32"/>
        <v>0</v>
      </c>
    </row>
    <row r="123" spans="3:44" x14ac:dyDescent="0.3">
      <c r="C123" s="1182" t="s">
        <v>213</v>
      </c>
      <c r="D123" s="274"/>
      <c r="E123" s="274"/>
      <c r="F123" s="274"/>
      <c r="G123" s="274"/>
      <c r="H123" s="1187"/>
      <c r="I123" s="274"/>
      <c r="J123" s="274"/>
      <c r="K123" s="274"/>
      <c r="L123" s="274"/>
      <c r="M123" s="274"/>
      <c r="N123" s="274"/>
      <c r="O123" s="274"/>
      <c r="P123" s="274"/>
      <c r="Q123" s="274"/>
      <c r="R123" s="274"/>
      <c r="S123" s="275"/>
      <c r="T123" s="276"/>
      <c r="U123" s="277"/>
      <c r="V123" s="277"/>
      <c r="W123" s="278"/>
      <c r="X123" s="278"/>
      <c r="Y123" s="278"/>
      <c r="Z123" s="278"/>
      <c r="AA123" s="278"/>
      <c r="AB123" s="278"/>
      <c r="AC123" s="278"/>
      <c r="AD123" s="278"/>
      <c r="AE123" s="278"/>
      <c r="AF123" s="278"/>
      <c r="AG123" s="278"/>
      <c r="AH123" s="278"/>
      <c r="AI123" s="785"/>
      <c r="AJ123" s="785"/>
      <c r="AK123" s="278"/>
      <c r="AL123" s="278"/>
      <c r="AM123" s="278"/>
      <c r="AN123" s="278"/>
      <c r="AO123" s="278"/>
      <c r="AP123" s="278"/>
      <c r="AQ123" s="279"/>
      <c r="AR123" s="277">
        <f t="shared" si="32"/>
        <v>0</v>
      </c>
    </row>
    <row r="124" spans="3:44" x14ac:dyDescent="0.3">
      <c r="C124" s="885" t="s">
        <v>227</v>
      </c>
      <c r="D124" s="280">
        <f>IFERROR('Group Inputs'!C144,0)</f>
        <v>0</v>
      </c>
      <c r="E124" s="280">
        <f>IFERROR('Group Inputs'!E144,0)</f>
        <v>0</v>
      </c>
      <c r="F124" s="280">
        <f>D124-E124</f>
        <v>0</v>
      </c>
      <c r="G124" s="280"/>
      <c r="H124" s="1188"/>
      <c r="I124" s="280"/>
      <c r="J124" s="280"/>
      <c r="K124" s="280"/>
      <c r="L124" s="280"/>
      <c r="M124" s="280"/>
      <c r="N124" s="280">
        <f>-F124</f>
        <v>0</v>
      </c>
      <c r="O124" s="280"/>
      <c r="P124" s="280"/>
      <c r="Q124" s="280"/>
      <c r="R124" s="280"/>
      <c r="S124" s="281"/>
      <c r="T124" s="284">
        <f>SUM(F124:S124)</f>
        <v>0</v>
      </c>
      <c r="U124" s="277"/>
      <c r="V124" s="277"/>
      <c r="W124" s="282"/>
      <c r="X124" s="282"/>
      <c r="Y124" s="282"/>
      <c r="Z124" s="282"/>
      <c r="AA124" s="282"/>
      <c r="AB124" s="282"/>
      <c r="AC124" s="282"/>
      <c r="AD124" s="282"/>
      <c r="AE124" s="282"/>
      <c r="AF124" s="282"/>
      <c r="AG124" s="282"/>
      <c r="AH124" s="282"/>
      <c r="AI124" s="786"/>
      <c r="AJ124" s="786"/>
      <c r="AK124" s="282"/>
      <c r="AL124" s="282"/>
      <c r="AM124" s="282"/>
      <c r="AN124" s="282"/>
      <c r="AO124" s="282"/>
      <c r="AP124" s="282"/>
      <c r="AQ124" s="283"/>
      <c r="AR124" s="277">
        <f t="shared" si="32"/>
        <v>0</v>
      </c>
    </row>
    <row r="125" spans="3:44" x14ac:dyDescent="0.3">
      <c r="C125" s="885" t="s">
        <v>228</v>
      </c>
      <c r="D125" s="280">
        <f>IFERROR('Group Inputs'!C145,0)</f>
        <v>0</v>
      </c>
      <c r="E125" s="280">
        <f>IFERROR('Group Inputs'!E145,0)</f>
        <v>0</v>
      </c>
      <c r="F125" s="280">
        <f>D125-E125</f>
        <v>0</v>
      </c>
      <c r="G125" s="280"/>
      <c r="H125" s="1188"/>
      <c r="I125" s="280"/>
      <c r="J125" s="280"/>
      <c r="K125" s="280"/>
      <c r="L125" s="280"/>
      <c r="M125" s="280"/>
      <c r="N125" s="280">
        <f>-F125</f>
        <v>0</v>
      </c>
      <c r="O125" s="280"/>
      <c r="P125" s="280"/>
      <c r="Q125" s="280"/>
      <c r="R125" s="280"/>
      <c r="S125" s="281"/>
      <c r="T125" s="284">
        <f>SUM(F125:S125)</f>
        <v>0</v>
      </c>
      <c r="U125" s="277"/>
      <c r="V125" s="277"/>
      <c r="W125" s="282"/>
      <c r="X125" s="282"/>
      <c r="Y125" s="282"/>
      <c r="Z125" s="282"/>
      <c r="AA125" s="282"/>
      <c r="AB125" s="282"/>
      <c r="AC125" s="282"/>
      <c r="AD125" s="282"/>
      <c r="AE125" s="282"/>
      <c r="AF125" s="282"/>
      <c r="AG125" s="282"/>
      <c r="AH125" s="282"/>
      <c r="AI125" s="786"/>
      <c r="AJ125" s="786"/>
      <c r="AK125" s="282"/>
      <c r="AL125" s="282"/>
      <c r="AM125" s="282"/>
      <c r="AN125" s="282"/>
      <c r="AO125" s="282"/>
      <c r="AP125" s="282"/>
      <c r="AQ125" s="283"/>
      <c r="AR125" s="277">
        <f t="shared" si="32"/>
        <v>0</v>
      </c>
    </row>
    <row r="126" spans="3:44" x14ac:dyDescent="0.3">
      <c r="C126" s="885" t="s">
        <v>229</v>
      </c>
      <c r="D126" s="280">
        <f>IFERROR('Group Inputs'!C146,0)</f>
        <v>0</v>
      </c>
      <c r="E126" s="280">
        <f>IFERROR('Group Inputs'!E146,0)</f>
        <v>0</v>
      </c>
      <c r="F126" s="280">
        <f>D126-E126</f>
        <v>0</v>
      </c>
      <c r="G126" s="280"/>
      <c r="H126" s="1188"/>
      <c r="I126" s="280"/>
      <c r="J126" s="280"/>
      <c r="K126" s="280"/>
      <c r="L126" s="280"/>
      <c r="M126" s="280"/>
      <c r="N126" s="280">
        <f>-F126</f>
        <v>0</v>
      </c>
      <c r="O126" s="280"/>
      <c r="P126" s="280"/>
      <c r="Q126" s="280"/>
      <c r="R126" s="280"/>
      <c r="S126" s="281"/>
      <c r="T126" s="284">
        <f>SUM(F126:S126)</f>
        <v>0</v>
      </c>
      <c r="U126" s="277"/>
      <c r="V126" s="277"/>
      <c r="W126" s="282"/>
      <c r="X126" s="282"/>
      <c r="Y126" s="282"/>
      <c r="Z126" s="282"/>
      <c r="AA126" s="282"/>
      <c r="AB126" s="282"/>
      <c r="AC126" s="282"/>
      <c r="AD126" s="282"/>
      <c r="AE126" s="282"/>
      <c r="AF126" s="282"/>
      <c r="AG126" s="282"/>
      <c r="AH126" s="282"/>
      <c r="AI126" s="786"/>
      <c r="AJ126" s="786"/>
      <c r="AK126" s="282"/>
      <c r="AL126" s="282"/>
      <c r="AM126" s="282"/>
      <c r="AN126" s="282"/>
      <c r="AO126" s="282"/>
      <c r="AP126" s="282"/>
      <c r="AQ126" s="283"/>
      <c r="AR126" s="277">
        <f t="shared" si="32"/>
        <v>0</v>
      </c>
    </row>
    <row r="127" spans="3:44" x14ac:dyDescent="0.3">
      <c r="C127" s="885"/>
      <c r="D127" s="280"/>
      <c r="E127" s="280"/>
      <c r="F127" s="280"/>
      <c r="G127" s="280"/>
      <c r="H127" s="1188"/>
      <c r="I127" s="280"/>
      <c r="J127" s="280"/>
      <c r="K127" s="280"/>
      <c r="L127" s="280"/>
      <c r="M127" s="280"/>
      <c r="N127" s="280"/>
      <c r="O127" s="280"/>
      <c r="P127" s="280"/>
      <c r="Q127" s="280"/>
      <c r="R127" s="280"/>
      <c r="S127" s="281"/>
      <c r="T127" s="276"/>
      <c r="U127" s="277"/>
      <c r="V127" s="277"/>
      <c r="W127" s="282"/>
      <c r="X127" s="282"/>
      <c r="Y127" s="282"/>
      <c r="Z127" s="282"/>
      <c r="AA127" s="282"/>
      <c r="AB127" s="282"/>
      <c r="AC127" s="282"/>
      <c r="AD127" s="282"/>
      <c r="AE127" s="282"/>
      <c r="AF127" s="282"/>
      <c r="AG127" s="282"/>
      <c r="AH127" s="282"/>
      <c r="AI127" s="786"/>
      <c r="AJ127" s="786"/>
      <c r="AK127" s="282"/>
      <c r="AL127" s="282"/>
      <c r="AM127" s="282"/>
      <c r="AN127" s="282"/>
      <c r="AO127" s="282"/>
      <c r="AP127" s="282"/>
      <c r="AQ127" s="283"/>
      <c r="AR127" s="277">
        <f t="shared" si="32"/>
        <v>0</v>
      </c>
    </row>
    <row r="128" spans="3:44" x14ac:dyDescent="0.3">
      <c r="C128" s="1180" t="s">
        <v>366</v>
      </c>
      <c r="D128" s="271"/>
      <c r="E128" s="271"/>
      <c r="F128" s="271"/>
      <c r="G128" s="271"/>
      <c r="H128" s="271"/>
      <c r="I128" s="271"/>
      <c r="J128" s="271"/>
      <c r="K128" s="271"/>
      <c r="L128" s="271"/>
      <c r="M128" s="271"/>
      <c r="N128" s="271"/>
      <c r="O128" s="271"/>
      <c r="P128" s="271"/>
      <c r="Q128" s="271"/>
      <c r="R128" s="271"/>
      <c r="S128" s="271"/>
      <c r="T128" s="271"/>
      <c r="U128" s="271"/>
      <c r="V128" s="271"/>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3"/>
      <c r="AR128" s="277">
        <f t="shared" si="32"/>
        <v>0</v>
      </c>
    </row>
    <row r="129" spans="3:44" x14ac:dyDescent="0.3">
      <c r="C129" s="1182" t="s">
        <v>213</v>
      </c>
      <c r="D129" s="274"/>
      <c r="E129" s="274"/>
      <c r="F129" s="274"/>
      <c r="G129" s="274"/>
      <c r="H129" s="1187"/>
      <c r="I129" s="274"/>
      <c r="J129" s="274"/>
      <c r="K129" s="274"/>
      <c r="L129" s="274"/>
      <c r="M129" s="274"/>
      <c r="N129" s="274"/>
      <c r="O129" s="274"/>
      <c r="P129" s="274"/>
      <c r="Q129" s="274"/>
      <c r="R129" s="274"/>
      <c r="S129" s="275"/>
      <c r="T129" s="276"/>
      <c r="U129" s="277"/>
      <c r="V129" s="277"/>
      <c r="W129" s="278"/>
      <c r="X129" s="278"/>
      <c r="Y129" s="278"/>
      <c r="Z129" s="278"/>
      <c r="AA129" s="278"/>
      <c r="AB129" s="278"/>
      <c r="AC129" s="278"/>
      <c r="AD129" s="278"/>
      <c r="AE129" s="278"/>
      <c r="AF129" s="278"/>
      <c r="AG129" s="278"/>
      <c r="AH129" s="278"/>
      <c r="AI129" s="785"/>
      <c r="AJ129" s="785"/>
      <c r="AK129" s="278"/>
      <c r="AL129" s="278"/>
      <c r="AM129" s="278"/>
      <c r="AN129" s="278"/>
      <c r="AO129" s="278"/>
      <c r="AP129" s="278"/>
      <c r="AQ129" s="279"/>
      <c r="AR129" s="277">
        <f t="shared" si="32"/>
        <v>0</v>
      </c>
    </row>
    <row r="130" spans="3:44" x14ac:dyDescent="0.3">
      <c r="C130" s="885" t="s">
        <v>231</v>
      </c>
      <c r="D130" s="280">
        <f>IFERROR('Group Inputs'!C151,0)</f>
        <v>0</v>
      </c>
      <c r="E130" s="280">
        <f>IFERROR('Group Inputs'!E151,0)</f>
        <v>0</v>
      </c>
      <c r="F130" s="280">
        <f>D130-E130</f>
        <v>0</v>
      </c>
      <c r="G130" s="280"/>
      <c r="H130" s="1188"/>
      <c r="I130" s="280"/>
      <c r="J130" s="280"/>
      <c r="K130" s="280"/>
      <c r="L130" s="280"/>
      <c r="M130" s="280"/>
      <c r="N130" s="280"/>
      <c r="O130" s="280"/>
      <c r="P130" s="280"/>
      <c r="Q130" s="280"/>
      <c r="R130" s="280"/>
      <c r="S130" s="281"/>
      <c r="T130" s="276">
        <f>SUM(F130:S130)</f>
        <v>0</v>
      </c>
      <c r="U130" s="277"/>
      <c r="V130" s="277"/>
      <c r="W130" s="282"/>
      <c r="X130" s="282"/>
      <c r="Y130" s="282"/>
      <c r="Z130" s="282"/>
      <c r="AA130" s="282"/>
      <c r="AB130" s="282"/>
      <c r="AC130" s="282"/>
      <c r="AD130" s="282"/>
      <c r="AE130" s="282"/>
      <c r="AF130" s="282"/>
      <c r="AG130" s="282"/>
      <c r="AH130" s="282"/>
      <c r="AI130" s="786"/>
      <c r="AJ130" s="786">
        <f>+T130</f>
        <v>0</v>
      </c>
      <c r="AK130" s="282"/>
      <c r="AL130" s="282"/>
      <c r="AM130" s="282"/>
      <c r="AN130" s="282"/>
      <c r="AO130" s="282"/>
      <c r="AP130" s="282"/>
      <c r="AQ130" s="283"/>
      <c r="AR130" s="277">
        <f t="shared" si="32"/>
        <v>0</v>
      </c>
    </row>
    <row r="131" spans="3:44" x14ac:dyDescent="0.3">
      <c r="C131" s="885"/>
      <c r="D131" s="280"/>
      <c r="E131" s="280"/>
      <c r="F131" s="280"/>
      <c r="G131" s="280"/>
      <c r="H131" s="1188"/>
      <c r="I131" s="280"/>
      <c r="J131" s="280"/>
      <c r="K131" s="280"/>
      <c r="L131" s="280"/>
      <c r="M131" s="280"/>
      <c r="N131" s="280"/>
      <c r="O131" s="280"/>
      <c r="P131" s="280"/>
      <c r="Q131" s="280"/>
      <c r="R131" s="280"/>
      <c r="S131" s="281"/>
      <c r="T131" s="276"/>
      <c r="U131" s="277"/>
      <c r="V131" s="277"/>
      <c r="W131" s="282"/>
      <c r="X131" s="282"/>
      <c r="Y131" s="282"/>
      <c r="Z131" s="282"/>
      <c r="AA131" s="282"/>
      <c r="AB131" s="282"/>
      <c r="AC131" s="282"/>
      <c r="AD131" s="282"/>
      <c r="AE131" s="282"/>
      <c r="AF131" s="282"/>
      <c r="AG131" s="282"/>
      <c r="AH131" s="282"/>
      <c r="AI131" s="786"/>
      <c r="AJ131" s="786"/>
      <c r="AK131" s="282"/>
      <c r="AL131" s="282"/>
      <c r="AM131" s="282"/>
      <c r="AN131" s="282"/>
      <c r="AO131" s="282"/>
      <c r="AP131" s="282"/>
      <c r="AQ131" s="283"/>
      <c r="AR131" s="277">
        <f t="shared" si="32"/>
        <v>0</v>
      </c>
    </row>
    <row r="132" spans="3:44" x14ac:dyDescent="0.3">
      <c r="C132" s="1180" t="s">
        <v>367</v>
      </c>
      <c r="D132" s="271"/>
      <c r="E132" s="271"/>
      <c r="F132" s="271"/>
      <c r="G132" s="271"/>
      <c r="H132" s="271"/>
      <c r="I132" s="271"/>
      <c r="J132" s="271"/>
      <c r="K132" s="271"/>
      <c r="L132" s="271"/>
      <c r="M132" s="271"/>
      <c r="N132" s="271"/>
      <c r="O132" s="271"/>
      <c r="P132" s="271"/>
      <c r="Q132" s="271"/>
      <c r="R132" s="271"/>
      <c r="S132" s="271"/>
      <c r="T132" s="271"/>
      <c r="U132" s="271"/>
      <c r="V132" s="271"/>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3"/>
      <c r="AR132" s="277">
        <f t="shared" si="32"/>
        <v>0</v>
      </c>
    </row>
    <row r="133" spans="3:44" x14ac:dyDescent="0.3">
      <c r="C133" s="1182" t="s">
        <v>213</v>
      </c>
      <c r="D133" s="274"/>
      <c r="E133" s="274"/>
      <c r="F133" s="274"/>
      <c r="G133" s="274"/>
      <c r="H133" s="1187"/>
      <c r="I133" s="274"/>
      <c r="J133" s="274"/>
      <c r="K133" s="274"/>
      <c r="L133" s="274"/>
      <c r="M133" s="274"/>
      <c r="N133" s="274"/>
      <c r="O133" s="274"/>
      <c r="P133" s="274"/>
      <c r="Q133" s="274"/>
      <c r="R133" s="274"/>
      <c r="S133" s="275"/>
      <c r="T133" s="276"/>
      <c r="U133" s="277"/>
      <c r="V133" s="277"/>
      <c r="W133" s="278"/>
      <c r="X133" s="278"/>
      <c r="Y133" s="278"/>
      <c r="Z133" s="278"/>
      <c r="AA133" s="278"/>
      <c r="AB133" s="278"/>
      <c r="AC133" s="278"/>
      <c r="AD133" s="278"/>
      <c r="AE133" s="278"/>
      <c r="AF133" s="278"/>
      <c r="AG133" s="278"/>
      <c r="AH133" s="278"/>
      <c r="AI133" s="785"/>
      <c r="AJ133" s="785"/>
      <c r="AK133" s="278"/>
      <c r="AL133" s="278"/>
      <c r="AM133" s="278"/>
      <c r="AN133" s="278"/>
      <c r="AO133" s="278"/>
      <c r="AP133" s="278"/>
      <c r="AQ133" s="279"/>
      <c r="AR133" s="277">
        <f t="shared" si="32"/>
        <v>0</v>
      </c>
    </row>
    <row r="134" spans="3:44" x14ac:dyDescent="0.3">
      <c r="C134" s="885" t="s">
        <v>233</v>
      </c>
      <c r="D134" s="280">
        <f>IFERROR('Group Inputs'!C156,0)</f>
        <v>0</v>
      </c>
      <c r="E134" s="280">
        <f>IFERROR('Group Inputs'!E156,0)</f>
        <v>0</v>
      </c>
      <c r="F134" s="280">
        <f t="shared" ref="F134" si="33">D134-E134</f>
        <v>0</v>
      </c>
      <c r="G134" s="280"/>
      <c r="H134" s="1188"/>
      <c r="I134" s="280"/>
      <c r="J134" s="280"/>
      <c r="K134" s="280"/>
      <c r="L134" s="280"/>
      <c r="M134" s="280"/>
      <c r="N134" s="280"/>
      <c r="O134" s="280"/>
      <c r="P134" s="280"/>
      <c r="Q134" s="280"/>
      <c r="R134" s="280"/>
      <c r="S134" s="441"/>
      <c r="T134" s="276">
        <f t="shared" ref="T134:T144" si="34">SUM(F134:S134)</f>
        <v>0</v>
      </c>
      <c r="U134" s="277"/>
      <c r="V134" s="277"/>
      <c r="W134" s="282"/>
      <c r="X134" s="282"/>
      <c r="Y134" s="282"/>
      <c r="Z134" s="282"/>
      <c r="AA134" s="282"/>
      <c r="AB134" s="282"/>
      <c r="AC134" s="282"/>
      <c r="AD134" s="282"/>
      <c r="AE134" s="282"/>
      <c r="AF134" s="282"/>
      <c r="AG134" s="282"/>
      <c r="AH134" s="282">
        <f t="shared" ref="AH134:AH144" si="35">+T134</f>
        <v>0</v>
      </c>
      <c r="AI134" s="786"/>
      <c r="AJ134" s="786"/>
      <c r="AK134" s="282"/>
      <c r="AL134" s="282"/>
      <c r="AM134" s="282"/>
      <c r="AN134" s="282"/>
      <c r="AO134" s="282"/>
      <c r="AP134" s="282"/>
      <c r="AQ134" s="283"/>
      <c r="AR134" s="277">
        <f t="shared" si="32"/>
        <v>0</v>
      </c>
    </row>
    <row r="135" spans="3:44" x14ac:dyDescent="0.3">
      <c r="C135" s="885" t="s">
        <v>207</v>
      </c>
      <c r="D135" s="280">
        <f>IFERROR('Group Inputs'!C157,0)</f>
        <v>0</v>
      </c>
      <c r="E135" s="280">
        <f>IFERROR('Group Inputs'!E157,0)</f>
        <v>0</v>
      </c>
      <c r="F135" s="280">
        <f t="shared" ref="F135:F144" si="36">D135-E135</f>
        <v>0</v>
      </c>
      <c r="G135" s="280"/>
      <c r="H135" s="1188"/>
      <c r="I135" s="280"/>
      <c r="J135" s="280"/>
      <c r="K135" s="280"/>
      <c r="L135" s="280"/>
      <c r="M135" s="280"/>
      <c r="N135" s="280"/>
      <c r="O135" s="280"/>
      <c r="P135" s="280"/>
      <c r="Q135" s="280">
        <f>-Q168</f>
        <v>0</v>
      </c>
      <c r="R135" s="280"/>
      <c r="S135" s="441"/>
      <c r="T135" s="276">
        <f t="shared" si="34"/>
        <v>0</v>
      </c>
      <c r="U135" s="277"/>
      <c r="V135" s="277"/>
      <c r="W135" s="282"/>
      <c r="X135" s="282"/>
      <c r="Y135" s="282"/>
      <c r="Z135" s="282"/>
      <c r="AA135" s="282"/>
      <c r="AB135" s="282"/>
      <c r="AC135" s="282"/>
      <c r="AD135" s="282"/>
      <c r="AE135" s="282"/>
      <c r="AF135" s="282"/>
      <c r="AG135" s="282"/>
      <c r="AH135" s="282">
        <f t="shared" si="35"/>
        <v>0</v>
      </c>
      <c r="AI135" s="786"/>
      <c r="AJ135" s="786"/>
      <c r="AK135" s="282"/>
      <c r="AL135" s="282"/>
      <c r="AM135" s="282"/>
      <c r="AN135" s="282"/>
      <c r="AO135" s="282"/>
      <c r="AP135" s="282"/>
      <c r="AQ135" s="283"/>
      <c r="AR135" s="277">
        <f t="shared" si="32"/>
        <v>0</v>
      </c>
    </row>
    <row r="136" spans="3:44" x14ac:dyDescent="0.3">
      <c r="C136" s="885" t="s">
        <v>234</v>
      </c>
      <c r="D136" s="280">
        <f>IFERROR('Group Inputs'!C158,0)</f>
        <v>0</v>
      </c>
      <c r="E136" s="280">
        <f>IFERROR('Group Inputs'!E158,0)</f>
        <v>0</v>
      </c>
      <c r="F136" s="280">
        <f t="shared" si="36"/>
        <v>0</v>
      </c>
      <c r="G136" s="280"/>
      <c r="H136" s="1188"/>
      <c r="I136" s="280"/>
      <c r="J136" s="280"/>
      <c r="K136" s="280"/>
      <c r="L136" s="280"/>
      <c r="M136" s="280"/>
      <c r="N136" s="280"/>
      <c r="O136" s="280"/>
      <c r="P136" s="280"/>
      <c r="Q136" s="280"/>
      <c r="R136" s="280"/>
      <c r="S136" s="441"/>
      <c r="T136" s="276">
        <f t="shared" si="34"/>
        <v>0</v>
      </c>
      <c r="U136" s="277"/>
      <c r="V136" s="277"/>
      <c r="W136" s="282"/>
      <c r="X136" s="282"/>
      <c r="Y136" s="282"/>
      <c r="Z136" s="282"/>
      <c r="AA136" s="282"/>
      <c r="AB136" s="282"/>
      <c r="AC136" s="282"/>
      <c r="AD136" s="282"/>
      <c r="AE136" s="282"/>
      <c r="AF136" s="282"/>
      <c r="AG136" s="282"/>
      <c r="AH136" s="282">
        <f t="shared" si="35"/>
        <v>0</v>
      </c>
      <c r="AI136" s="786"/>
      <c r="AJ136" s="786"/>
      <c r="AK136" s="282"/>
      <c r="AL136" s="282"/>
      <c r="AM136" s="282"/>
      <c r="AN136" s="282"/>
      <c r="AO136" s="282"/>
      <c r="AP136" s="282"/>
      <c r="AQ136" s="283"/>
      <c r="AR136" s="277">
        <f t="shared" si="32"/>
        <v>0</v>
      </c>
    </row>
    <row r="137" spans="3:44" x14ac:dyDescent="0.3">
      <c r="C137" s="885" t="s">
        <v>209</v>
      </c>
      <c r="D137" s="280">
        <f>IFERROR('Group Inputs'!C159,0)</f>
        <v>0</v>
      </c>
      <c r="E137" s="280">
        <f>IFERROR('Group Inputs'!E159,0)</f>
        <v>0</v>
      </c>
      <c r="F137" s="280">
        <f t="shared" si="36"/>
        <v>0</v>
      </c>
      <c r="G137" s="280"/>
      <c r="H137" s="1188"/>
      <c r="I137" s="280"/>
      <c r="J137" s="280"/>
      <c r="K137" s="280"/>
      <c r="L137" s="280"/>
      <c r="M137" s="280"/>
      <c r="N137" s="280"/>
      <c r="O137" s="280"/>
      <c r="P137" s="280"/>
      <c r="Q137" s="280"/>
      <c r="R137" s="280"/>
      <c r="S137" s="441"/>
      <c r="T137" s="276">
        <f t="shared" si="34"/>
        <v>0</v>
      </c>
      <c r="U137" s="277"/>
      <c r="V137" s="277"/>
      <c r="W137" s="282"/>
      <c r="X137" s="282"/>
      <c r="Y137" s="282"/>
      <c r="Z137" s="282"/>
      <c r="AA137" s="282"/>
      <c r="AB137" s="282"/>
      <c r="AC137" s="282"/>
      <c r="AD137" s="282"/>
      <c r="AE137" s="282"/>
      <c r="AF137" s="282"/>
      <c r="AG137" s="282"/>
      <c r="AH137" s="282">
        <f t="shared" si="35"/>
        <v>0</v>
      </c>
      <c r="AI137" s="786"/>
      <c r="AJ137" s="786"/>
      <c r="AK137" s="282"/>
      <c r="AL137" s="282"/>
      <c r="AM137" s="282"/>
      <c r="AN137" s="282"/>
      <c r="AO137" s="282"/>
      <c r="AP137" s="282"/>
      <c r="AQ137" s="283"/>
      <c r="AR137" s="277">
        <f t="shared" si="32"/>
        <v>0</v>
      </c>
    </row>
    <row r="138" spans="3:44" x14ac:dyDescent="0.3">
      <c r="C138" s="885" t="s">
        <v>1067</v>
      </c>
      <c r="D138" s="280">
        <f>IFERROR('Group Inputs'!C160,0)</f>
        <v>0</v>
      </c>
      <c r="E138" s="280">
        <f>IFERROR('Group Inputs'!E160,0)</f>
        <v>0</v>
      </c>
      <c r="F138" s="280">
        <f t="shared" si="36"/>
        <v>0</v>
      </c>
      <c r="G138" s="280"/>
      <c r="H138" s="1188"/>
      <c r="I138" s="280"/>
      <c r="J138" s="280"/>
      <c r="K138" s="280"/>
      <c r="L138" s="280"/>
      <c r="M138" s="280"/>
      <c r="N138" s="280"/>
      <c r="O138" s="280"/>
      <c r="P138" s="280"/>
      <c r="Q138" s="280"/>
      <c r="R138" s="280"/>
      <c r="S138" s="441"/>
      <c r="T138" s="276">
        <f t="shared" si="34"/>
        <v>0</v>
      </c>
      <c r="U138" s="277"/>
      <c r="V138" s="277"/>
      <c r="W138" s="282"/>
      <c r="X138" s="282"/>
      <c r="Y138" s="282"/>
      <c r="Z138" s="282"/>
      <c r="AA138" s="282"/>
      <c r="AB138" s="282"/>
      <c r="AC138" s="282"/>
      <c r="AD138" s="282"/>
      <c r="AE138" s="282"/>
      <c r="AF138" s="282"/>
      <c r="AG138" s="282"/>
      <c r="AH138" s="282">
        <f t="shared" si="35"/>
        <v>0</v>
      </c>
      <c r="AI138" s="786"/>
      <c r="AJ138" s="786"/>
      <c r="AK138" s="282"/>
      <c r="AL138" s="282"/>
      <c r="AM138" s="282"/>
      <c r="AN138" s="282"/>
      <c r="AO138" s="282"/>
      <c r="AP138" s="282"/>
      <c r="AQ138" s="283"/>
      <c r="AR138" s="277">
        <f t="shared" si="32"/>
        <v>0</v>
      </c>
    </row>
    <row r="139" spans="3:44" x14ac:dyDescent="0.3">
      <c r="C139" s="885" t="s">
        <v>180</v>
      </c>
      <c r="D139" s="280">
        <f>IFERROR('Group Inputs'!C161,0)</f>
        <v>0</v>
      </c>
      <c r="E139" s="280">
        <f>IFERROR('Group Inputs'!E161,0)</f>
        <v>0</v>
      </c>
      <c r="F139" s="280">
        <f t="shared" si="36"/>
        <v>0</v>
      </c>
      <c r="G139" s="280"/>
      <c r="H139" s="1188"/>
      <c r="I139" s="280"/>
      <c r="J139" s="280"/>
      <c r="K139" s="280"/>
      <c r="L139" s="280"/>
      <c r="M139" s="280"/>
      <c r="N139" s="280"/>
      <c r="O139" s="280"/>
      <c r="P139" s="280"/>
      <c r="Q139" s="280"/>
      <c r="R139" s="280"/>
      <c r="S139" s="441"/>
      <c r="T139" s="276">
        <f t="shared" si="34"/>
        <v>0</v>
      </c>
      <c r="U139" s="277"/>
      <c r="V139" s="277"/>
      <c r="W139" s="282"/>
      <c r="X139" s="282"/>
      <c r="Y139" s="282"/>
      <c r="Z139" s="282"/>
      <c r="AA139" s="282"/>
      <c r="AB139" s="282"/>
      <c r="AC139" s="282"/>
      <c r="AD139" s="282"/>
      <c r="AE139" s="282"/>
      <c r="AF139" s="282"/>
      <c r="AG139" s="282"/>
      <c r="AH139" s="282">
        <f t="shared" si="35"/>
        <v>0</v>
      </c>
      <c r="AI139" s="786"/>
      <c r="AJ139" s="786"/>
      <c r="AK139" s="282"/>
      <c r="AL139" s="282"/>
      <c r="AM139" s="282"/>
      <c r="AN139" s="282"/>
      <c r="AO139" s="282"/>
      <c r="AP139" s="282"/>
      <c r="AQ139" s="283"/>
      <c r="AR139" s="277">
        <f t="shared" si="32"/>
        <v>0</v>
      </c>
    </row>
    <row r="140" spans="3:44" x14ac:dyDescent="0.3">
      <c r="C140" s="885" t="s">
        <v>211</v>
      </c>
      <c r="D140" s="280">
        <f>IFERROR('Group Inputs'!C162,0)</f>
        <v>0</v>
      </c>
      <c r="E140" s="280">
        <f>IFERROR('Group Inputs'!E162,0)</f>
        <v>0</v>
      </c>
      <c r="F140" s="280">
        <f t="shared" si="36"/>
        <v>0</v>
      </c>
      <c r="G140" s="280"/>
      <c r="H140" s="1188"/>
      <c r="I140" s="280"/>
      <c r="J140" s="280"/>
      <c r="K140" s="280"/>
      <c r="L140" s="280"/>
      <c r="M140" s="280"/>
      <c r="N140" s="280"/>
      <c r="O140" s="280"/>
      <c r="P140" s="280"/>
      <c r="Q140" s="280"/>
      <c r="R140" s="280"/>
      <c r="S140" s="441"/>
      <c r="T140" s="276">
        <f t="shared" si="34"/>
        <v>0</v>
      </c>
      <c r="U140" s="277"/>
      <c r="V140" s="277"/>
      <c r="W140" s="282"/>
      <c r="X140" s="282"/>
      <c r="Y140" s="282"/>
      <c r="Z140" s="282"/>
      <c r="AA140" s="282"/>
      <c r="AB140" s="282"/>
      <c r="AC140" s="282"/>
      <c r="AD140" s="282"/>
      <c r="AE140" s="282"/>
      <c r="AF140" s="282"/>
      <c r="AG140" s="282"/>
      <c r="AH140" s="282">
        <f t="shared" si="35"/>
        <v>0</v>
      </c>
      <c r="AI140" s="786"/>
      <c r="AJ140" s="786"/>
      <c r="AK140" s="282"/>
      <c r="AL140" s="282"/>
      <c r="AM140" s="282"/>
      <c r="AN140" s="282"/>
      <c r="AO140" s="282"/>
      <c r="AP140" s="282"/>
      <c r="AQ140" s="283"/>
      <c r="AR140" s="277">
        <f t="shared" si="32"/>
        <v>0</v>
      </c>
    </row>
    <row r="141" spans="3:44" x14ac:dyDescent="0.3">
      <c r="C141" s="885" t="s">
        <v>1068</v>
      </c>
      <c r="D141" s="280">
        <f>IFERROR('Group Inputs'!C163,0)</f>
        <v>0</v>
      </c>
      <c r="E141" s="280">
        <f>IFERROR('Group Inputs'!E163,0)</f>
        <v>0</v>
      </c>
      <c r="F141" s="280">
        <f t="shared" si="36"/>
        <v>0</v>
      </c>
      <c r="G141" s="280"/>
      <c r="H141" s="1188"/>
      <c r="I141" s="280"/>
      <c r="J141" s="280"/>
      <c r="K141" s="280"/>
      <c r="L141" s="280"/>
      <c r="M141" s="280"/>
      <c r="N141" s="280"/>
      <c r="O141" s="280"/>
      <c r="P141" s="280"/>
      <c r="Q141" s="280"/>
      <c r="R141" s="280"/>
      <c r="S141" s="441"/>
      <c r="T141" s="276">
        <f t="shared" si="34"/>
        <v>0</v>
      </c>
      <c r="U141" s="277"/>
      <c r="V141" s="277"/>
      <c r="W141" s="282"/>
      <c r="X141" s="282"/>
      <c r="Y141" s="282"/>
      <c r="Z141" s="282"/>
      <c r="AA141" s="282"/>
      <c r="AB141" s="282"/>
      <c r="AC141" s="282"/>
      <c r="AD141" s="282"/>
      <c r="AE141" s="282"/>
      <c r="AF141" s="282"/>
      <c r="AG141" s="282"/>
      <c r="AH141" s="282">
        <f t="shared" si="35"/>
        <v>0</v>
      </c>
      <c r="AI141" s="786"/>
      <c r="AJ141" s="786"/>
      <c r="AK141" s="282"/>
      <c r="AL141" s="282"/>
      <c r="AM141" s="282"/>
      <c r="AN141" s="282"/>
      <c r="AO141" s="282"/>
      <c r="AP141" s="282"/>
      <c r="AQ141" s="283"/>
      <c r="AR141" s="277">
        <f t="shared" si="32"/>
        <v>0</v>
      </c>
    </row>
    <row r="142" spans="3:44" x14ac:dyDescent="0.3">
      <c r="C142" s="885" t="s">
        <v>142</v>
      </c>
      <c r="D142" s="280">
        <f>IFERROR('Group Inputs'!C164,0)</f>
        <v>0</v>
      </c>
      <c r="E142" s="280">
        <f>IFERROR('Group Inputs'!E164,0)</f>
        <v>0</v>
      </c>
      <c r="F142" s="280">
        <f t="shared" si="36"/>
        <v>0</v>
      </c>
      <c r="G142" s="280"/>
      <c r="H142" s="1188"/>
      <c r="I142" s="280"/>
      <c r="J142" s="280"/>
      <c r="K142" s="280"/>
      <c r="L142" s="280"/>
      <c r="M142" s="280"/>
      <c r="N142" s="280"/>
      <c r="O142" s="280"/>
      <c r="P142" s="280"/>
      <c r="Q142" s="280"/>
      <c r="R142" s="280"/>
      <c r="S142" s="441"/>
      <c r="T142" s="276">
        <f t="shared" si="34"/>
        <v>0</v>
      </c>
      <c r="U142" s="277"/>
      <c r="V142" s="277"/>
      <c r="W142" s="282"/>
      <c r="X142" s="282"/>
      <c r="Y142" s="282"/>
      <c r="Z142" s="282"/>
      <c r="AA142" s="282"/>
      <c r="AB142" s="282"/>
      <c r="AC142" s="282"/>
      <c r="AD142" s="282"/>
      <c r="AE142" s="282"/>
      <c r="AF142" s="282"/>
      <c r="AG142" s="282"/>
      <c r="AH142" s="282">
        <f t="shared" si="35"/>
        <v>0</v>
      </c>
      <c r="AI142" s="786"/>
      <c r="AJ142" s="786"/>
      <c r="AK142" s="282"/>
      <c r="AL142" s="282"/>
      <c r="AM142" s="282"/>
      <c r="AN142" s="282"/>
      <c r="AO142" s="282"/>
      <c r="AP142" s="282"/>
      <c r="AQ142" s="283"/>
      <c r="AR142" s="277">
        <f t="shared" si="32"/>
        <v>0</v>
      </c>
    </row>
    <row r="143" spans="3:44" x14ac:dyDescent="0.3">
      <c r="C143" s="885" t="s">
        <v>1069</v>
      </c>
      <c r="D143" s="280">
        <f>IFERROR('Group Inputs'!C165,0)</f>
        <v>0</v>
      </c>
      <c r="E143" s="280">
        <f>IFERROR('Group Inputs'!E165,0)</f>
        <v>0</v>
      </c>
      <c r="F143" s="280">
        <f t="shared" si="36"/>
        <v>0</v>
      </c>
      <c r="G143" s="280"/>
      <c r="H143" s="1188"/>
      <c r="I143" s="280"/>
      <c r="J143" s="280"/>
      <c r="K143" s="280"/>
      <c r="L143" s="280"/>
      <c r="M143" s="280"/>
      <c r="N143" s="280"/>
      <c r="O143" s="280"/>
      <c r="P143" s="280"/>
      <c r="Q143" s="280">
        <f>-F143</f>
        <v>0</v>
      </c>
      <c r="R143" s="280"/>
      <c r="S143" s="441"/>
      <c r="T143" s="276">
        <f t="shared" si="34"/>
        <v>0</v>
      </c>
      <c r="U143" s="277"/>
      <c r="V143" s="277"/>
      <c r="W143" s="282"/>
      <c r="X143" s="282"/>
      <c r="Y143" s="282"/>
      <c r="Z143" s="282"/>
      <c r="AA143" s="282"/>
      <c r="AB143" s="282"/>
      <c r="AC143" s="282"/>
      <c r="AD143" s="282"/>
      <c r="AE143" s="282"/>
      <c r="AF143" s="282"/>
      <c r="AG143" s="282"/>
      <c r="AH143" s="282">
        <f t="shared" si="35"/>
        <v>0</v>
      </c>
      <c r="AI143" s="786"/>
      <c r="AJ143" s="786"/>
      <c r="AK143" s="282"/>
      <c r="AL143" s="282"/>
      <c r="AM143" s="282"/>
      <c r="AN143" s="282"/>
      <c r="AO143" s="282"/>
      <c r="AP143" s="282"/>
      <c r="AQ143" s="283"/>
      <c r="AR143" s="277">
        <f t="shared" si="32"/>
        <v>0</v>
      </c>
    </row>
    <row r="144" spans="3:44" x14ac:dyDescent="0.3">
      <c r="C144" s="885" t="s">
        <v>1070</v>
      </c>
      <c r="D144" s="280">
        <f>IFERROR('Group Inputs'!C166,0)</f>
        <v>0</v>
      </c>
      <c r="E144" s="280">
        <f>IFERROR('Group Inputs'!E166,0)</f>
        <v>0</v>
      </c>
      <c r="F144" s="280">
        <f t="shared" si="36"/>
        <v>0</v>
      </c>
      <c r="G144" s="280"/>
      <c r="H144" s="1188"/>
      <c r="I144" s="280"/>
      <c r="J144" s="280"/>
      <c r="K144" s="280"/>
      <c r="L144" s="280"/>
      <c r="M144" s="280"/>
      <c r="N144" s="280"/>
      <c r="O144" s="280"/>
      <c r="P144" s="280"/>
      <c r="Q144" s="280"/>
      <c r="R144" s="280"/>
      <c r="S144" s="441"/>
      <c r="T144" s="276">
        <f t="shared" si="34"/>
        <v>0</v>
      </c>
      <c r="U144" s="277"/>
      <c r="V144" s="277"/>
      <c r="W144" s="282"/>
      <c r="X144" s="282"/>
      <c r="Y144" s="282"/>
      <c r="Z144" s="282"/>
      <c r="AA144" s="282"/>
      <c r="AB144" s="282"/>
      <c r="AC144" s="282"/>
      <c r="AD144" s="282"/>
      <c r="AE144" s="282"/>
      <c r="AF144" s="282"/>
      <c r="AG144" s="282"/>
      <c r="AH144" s="282">
        <f t="shared" si="35"/>
        <v>0</v>
      </c>
      <c r="AI144" s="786"/>
      <c r="AJ144" s="786"/>
      <c r="AK144" s="282"/>
      <c r="AL144" s="282"/>
      <c r="AM144" s="282"/>
      <c r="AN144" s="282"/>
      <c r="AO144" s="282"/>
      <c r="AP144" s="282"/>
      <c r="AQ144" s="283"/>
      <c r="AR144" s="277">
        <f t="shared" si="32"/>
        <v>0</v>
      </c>
    </row>
    <row r="145" spans="3:44" x14ac:dyDescent="0.3">
      <c r="C145" s="885" t="s">
        <v>236</v>
      </c>
      <c r="D145" s="280">
        <f>IFERROR('Group Inputs'!C167,0)</f>
        <v>0</v>
      </c>
      <c r="E145" s="280">
        <f>IFERROR('Group Inputs'!E167,0)</f>
        <v>0</v>
      </c>
      <c r="F145" s="280">
        <f t="shared" ref="F145" si="37">D145-E145</f>
        <v>0</v>
      </c>
      <c r="G145" s="280"/>
      <c r="H145" s="1188"/>
      <c r="I145" s="280"/>
      <c r="J145" s="280"/>
      <c r="K145" s="280"/>
      <c r="L145" s="280"/>
      <c r="M145" s="280"/>
      <c r="N145" s="280"/>
      <c r="O145" s="280"/>
      <c r="P145" s="280"/>
      <c r="Q145" s="280"/>
      <c r="R145" s="280"/>
      <c r="S145" s="441"/>
      <c r="T145" s="276">
        <f t="shared" ref="T145" si="38">SUM(F145:S145)</f>
        <v>0</v>
      </c>
      <c r="U145" s="277"/>
      <c r="V145" s="277"/>
      <c r="W145" s="282"/>
      <c r="X145" s="282"/>
      <c r="Y145" s="282"/>
      <c r="Z145" s="282"/>
      <c r="AA145" s="282"/>
      <c r="AB145" s="282"/>
      <c r="AC145" s="282"/>
      <c r="AD145" s="282"/>
      <c r="AE145" s="282"/>
      <c r="AF145" s="282"/>
      <c r="AG145" s="282"/>
      <c r="AH145" s="282">
        <f t="shared" ref="AH145" si="39">+T145</f>
        <v>0</v>
      </c>
      <c r="AI145" s="786"/>
      <c r="AJ145" s="786"/>
      <c r="AK145" s="282"/>
      <c r="AL145" s="282"/>
      <c r="AM145" s="282"/>
      <c r="AN145" s="282"/>
      <c r="AO145" s="282"/>
      <c r="AP145" s="282"/>
      <c r="AQ145" s="283"/>
      <c r="AR145" s="277">
        <f t="shared" ref="AR145" si="40">T145-SUM(W145:AQ145)</f>
        <v>0</v>
      </c>
    </row>
    <row r="146" spans="3:44" x14ac:dyDescent="0.3">
      <c r="C146" s="885"/>
      <c r="D146" s="280"/>
      <c r="E146" s="280"/>
      <c r="F146" s="280"/>
      <c r="G146" s="280"/>
      <c r="H146" s="1188"/>
      <c r="I146" s="280"/>
      <c r="J146" s="280"/>
      <c r="K146" s="280"/>
      <c r="L146" s="280"/>
      <c r="M146" s="280"/>
      <c r="N146" s="280"/>
      <c r="O146" s="280"/>
      <c r="P146" s="280"/>
      <c r="Q146" s="280"/>
      <c r="R146" s="280"/>
      <c r="S146" s="281"/>
      <c r="T146" s="276"/>
      <c r="U146" s="277"/>
      <c r="V146" s="277"/>
      <c r="W146" s="282"/>
      <c r="X146" s="282"/>
      <c r="Y146" s="282"/>
      <c r="Z146" s="282"/>
      <c r="AA146" s="282"/>
      <c r="AB146" s="282"/>
      <c r="AC146" s="282"/>
      <c r="AD146" s="282"/>
      <c r="AE146" s="282"/>
      <c r="AF146" s="282"/>
      <c r="AG146" s="282"/>
      <c r="AH146" s="282"/>
      <c r="AI146" s="786"/>
      <c r="AJ146" s="786"/>
      <c r="AK146" s="282"/>
      <c r="AL146" s="282"/>
      <c r="AM146" s="282"/>
      <c r="AN146" s="282"/>
      <c r="AO146" s="282"/>
      <c r="AP146" s="282"/>
      <c r="AQ146" s="283"/>
      <c r="AR146" s="277">
        <f t="shared" si="32"/>
        <v>0</v>
      </c>
    </row>
    <row r="147" spans="3:44" x14ac:dyDescent="0.3">
      <c r="C147" s="1180" t="s">
        <v>368</v>
      </c>
      <c r="D147" s="271"/>
      <c r="E147" s="271"/>
      <c r="F147" s="271"/>
      <c r="G147" s="271"/>
      <c r="H147" s="271"/>
      <c r="I147" s="271"/>
      <c r="J147" s="271"/>
      <c r="K147" s="271"/>
      <c r="L147" s="271"/>
      <c r="M147" s="271"/>
      <c r="N147" s="271"/>
      <c r="O147" s="271"/>
      <c r="P147" s="271"/>
      <c r="Q147" s="271"/>
      <c r="R147" s="271"/>
      <c r="S147" s="271"/>
      <c r="T147" s="271"/>
      <c r="U147" s="271"/>
      <c r="V147" s="271"/>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3"/>
      <c r="AR147" s="277">
        <f t="shared" si="32"/>
        <v>0</v>
      </c>
    </row>
    <row r="148" spans="3:44" x14ac:dyDescent="0.3">
      <c r="C148" s="1182" t="s">
        <v>213</v>
      </c>
      <c r="D148" s="274"/>
      <c r="E148" s="274"/>
      <c r="F148" s="274"/>
      <c r="G148" s="274"/>
      <c r="H148" s="1187"/>
      <c r="I148" s="274"/>
      <c r="J148" s="274"/>
      <c r="K148" s="274"/>
      <c r="L148" s="274"/>
      <c r="M148" s="274"/>
      <c r="N148" s="274"/>
      <c r="O148" s="274"/>
      <c r="P148" s="274"/>
      <c r="Q148" s="274"/>
      <c r="R148" s="274"/>
      <c r="S148" s="275"/>
      <c r="T148" s="276"/>
      <c r="U148" s="277"/>
      <c r="V148" s="277"/>
      <c r="W148" s="278"/>
      <c r="X148" s="278"/>
      <c r="Y148" s="278"/>
      <c r="Z148" s="278"/>
      <c r="AA148" s="278"/>
      <c r="AB148" s="278"/>
      <c r="AC148" s="278"/>
      <c r="AD148" s="278"/>
      <c r="AE148" s="278"/>
      <c r="AF148" s="278"/>
      <c r="AG148" s="278"/>
      <c r="AH148" s="278"/>
      <c r="AI148" s="785"/>
      <c r="AJ148" s="785"/>
      <c r="AK148" s="278"/>
      <c r="AL148" s="278"/>
      <c r="AM148" s="278"/>
      <c r="AN148" s="278"/>
      <c r="AO148" s="278"/>
      <c r="AP148" s="278"/>
      <c r="AQ148" s="279"/>
      <c r="AR148" s="277">
        <f t="shared" si="32"/>
        <v>0</v>
      </c>
    </row>
    <row r="149" spans="3:44" x14ac:dyDescent="0.3">
      <c r="C149" s="885" t="s">
        <v>233</v>
      </c>
      <c r="D149" s="280">
        <f>IFERROR('Group Inputs'!C171,0)</f>
        <v>0</v>
      </c>
      <c r="E149" s="280">
        <f>IFERROR('Group Inputs'!E171,0)</f>
        <v>0</v>
      </c>
      <c r="F149" s="280">
        <f t="shared" ref="F149" si="41">D149-E149</f>
        <v>0</v>
      </c>
      <c r="G149" s="280">
        <f>-G89</f>
        <v>0</v>
      </c>
      <c r="H149" s="1188"/>
      <c r="I149" s="274"/>
      <c r="J149" s="274"/>
      <c r="K149" s="274"/>
      <c r="L149" s="274"/>
      <c r="M149" s="274"/>
      <c r="N149" s="274"/>
      <c r="O149" s="274"/>
      <c r="P149" s="274"/>
      <c r="Q149" s="274"/>
      <c r="R149" s="274"/>
      <c r="S149" s="275"/>
      <c r="T149" s="284">
        <f>SUM(F149:S149)</f>
        <v>0</v>
      </c>
      <c r="U149" s="277"/>
      <c r="V149" s="277"/>
      <c r="W149" s="278"/>
      <c r="X149" s="278"/>
      <c r="Y149" s="278"/>
      <c r="Z149" s="278"/>
      <c r="AA149" s="278"/>
      <c r="AB149" s="278"/>
      <c r="AC149" s="278"/>
      <c r="AD149" s="278"/>
      <c r="AE149" s="278"/>
      <c r="AF149" s="278"/>
      <c r="AG149" s="278"/>
      <c r="AH149" s="282">
        <f t="shared" ref="AH149:AH159" si="42">+T149</f>
        <v>0</v>
      </c>
      <c r="AI149" s="785"/>
      <c r="AJ149" s="785"/>
      <c r="AK149" s="278"/>
      <c r="AL149" s="278"/>
      <c r="AM149" s="278"/>
      <c r="AN149" s="278"/>
      <c r="AO149" s="278"/>
      <c r="AP149" s="278"/>
      <c r="AQ149" s="279"/>
      <c r="AR149" s="277">
        <f t="shared" si="32"/>
        <v>0</v>
      </c>
    </row>
    <row r="150" spans="3:44" x14ac:dyDescent="0.3">
      <c r="C150" s="885" t="s">
        <v>207</v>
      </c>
      <c r="D150" s="280">
        <f>IFERROR('Group Inputs'!C172,0)</f>
        <v>0</v>
      </c>
      <c r="E150" s="280">
        <f>IFERROR('Group Inputs'!E172,0)</f>
        <v>0</v>
      </c>
      <c r="F150" s="280">
        <f t="shared" ref="F150:F159" si="43">D150-E150</f>
        <v>0</v>
      </c>
      <c r="G150" s="280">
        <f t="shared" ref="G150:G159" si="44">-G90</f>
        <v>0</v>
      </c>
      <c r="H150" s="1188"/>
      <c r="I150" s="280"/>
      <c r="J150" s="280"/>
      <c r="K150" s="280"/>
      <c r="L150" s="280"/>
      <c r="M150" s="280"/>
      <c r="N150" s="280"/>
      <c r="O150" s="280"/>
      <c r="P150" s="280"/>
      <c r="Q150" s="280"/>
      <c r="R150" s="280"/>
      <c r="S150" s="441"/>
      <c r="T150" s="284">
        <f t="shared" ref="T150:T159" si="45">SUM(F150:S150)</f>
        <v>0</v>
      </c>
      <c r="U150" s="277"/>
      <c r="V150" s="277"/>
      <c r="W150" s="282"/>
      <c r="X150" s="282"/>
      <c r="Y150" s="282"/>
      <c r="Z150" s="282"/>
      <c r="AA150" s="282"/>
      <c r="AB150" s="282"/>
      <c r="AC150" s="282"/>
      <c r="AD150" s="282"/>
      <c r="AE150" s="282"/>
      <c r="AF150" s="282"/>
      <c r="AG150" s="282"/>
      <c r="AH150" s="282">
        <f t="shared" si="42"/>
        <v>0</v>
      </c>
      <c r="AI150" s="786"/>
      <c r="AJ150" s="786"/>
      <c r="AK150" s="282"/>
      <c r="AL150" s="282"/>
      <c r="AM150" s="282"/>
      <c r="AN150" s="282"/>
      <c r="AO150" s="282"/>
      <c r="AP150" s="282"/>
      <c r="AQ150" s="283"/>
      <c r="AR150" s="277">
        <f t="shared" si="32"/>
        <v>0</v>
      </c>
    </row>
    <row r="151" spans="3:44" x14ac:dyDescent="0.3">
      <c r="C151" s="885" t="s">
        <v>234</v>
      </c>
      <c r="D151" s="280">
        <f>IFERROR('Group Inputs'!C173,0)</f>
        <v>0</v>
      </c>
      <c r="E151" s="280">
        <f>IFERROR('Group Inputs'!E173,0)</f>
        <v>0</v>
      </c>
      <c r="F151" s="280">
        <f t="shared" si="43"/>
        <v>0</v>
      </c>
      <c r="G151" s="280">
        <f t="shared" si="44"/>
        <v>0</v>
      </c>
      <c r="H151" s="1188"/>
      <c r="I151" s="280"/>
      <c r="J151" s="280"/>
      <c r="K151" s="280"/>
      <c r="L151" s="280"/>
      <c r="M151" s="280"/>
      <c r="N151" s="280"/>
      <c r="O151" s="280"/>
      <c r="P151" s="280"/>
      <c r="Q151" s="280"/>
      <c r="R151" s="280"/>
      <c r="S151" s="441"/>
      <c r="T151" s="284">
        <f t="shared" si="45"/>
        <v>0</v>
      </c>
      <c r="U151" s="277"/>
      <c r="V151" s="277"/>
      <c r="W151" s="282"/>
      <c r="X151" s="282"/>
      <c r="Y151" s="282"/>
      <c r="Z151" s="282"/>
      <c r="AA151" s="282"/>
      <c r="AB151" s="282"/>
      <c r="AC151" s="282"/>
      <c r="AD151" s="282"/>
      <c r="AE151" s="282"/>
      <c r="AF151" s="282"/>
      <c r="AG151" s="282"/>
      <c r="AH151" s="282">
        <f t="shared" si="42"/>
        <v>0</v>
      </c>
      <c r="AI151" s="786"/>
      <c r="AJ151" s="786"/>
      <c r="AK151" s="282"/>
      <c r="AL151" s="282"/>
      <c r="AM151" s="282"/>
      <c r="AN151" s="282"/>
      <c r="AO151" s="282"/>
      <c r="AP151" s="282"/>
      <c r="AQ151" s="283"/>
      <c r="AR151" s="277">
        <f t="shared" si="32"/>
        <v>0</v>
      </c>
    </row>
    <row r="152" spans="3:44" x14ac:dyDescent="0.3">
      <c r="C152" s="885" t="s">
        <v>209</v>
      </c>
      <c r="D152" s="280">
        <f>IFERROR('Group Inputs'!C174,0)</f>
        <v>0</v>
      </c>
      <c r="E152" s="280">
        <f>IFERROR('Group Inputs'!E174,0)</f>
        <v>0</v>
      </c>
      <c r="F152" s="280">
        <f t="shared" si="43"/>
        <v>0</v>
      </c>
      <c r="G152" s="280">
        <f t="shared" si="44"/>
        <v>0</v>
      </c>
      <c r="H152" s="1188"/>
      <c r="I152" s="280"/>
      <c r="J152" s="280"/>
      <c r="K152" s="280"/>
      <c r="L152" s="280"/>
      <c r="M152" s="280"/>
      <c r="N152" s="280"/>
      <c r="O152" s="280"/>
      <c r="P152" s="280"/>
      <c r="Q152" s="280"/>
      <c r="R152" s="280"/>
      <c r="S152" s="441"/>
      <c r="T152" s="284">
        <f t="shared" si="45"/>
        <v>0</v>
      </c>
      <c r="U152" s="277"/>
      <c r="V152" s="277"/>
      <c r="W152" s="282"/>
      <c r="X152" s="282"/>
      <c r="Y152" s="282"/>
      <c r="Z152" s="282"/>
      <c r="AA152" s="282"/>
      <c r="AB152" s="282"/>
      <c r="AC152" s="282"/>
      <c r="AD152" s="282"/>
      <c r="AE152" s="282"/>
      <c r="AF152" s="282"/>
      <c r="AG152" s="282"/>
      <c r="AH152" s="282">
        <f t="shared" si="42"/>
        <v>0</v>
      </c>
      <c r="AI152" s="786"/>
      <c r="AJ152" s="786"/>
      <c r="AK152" s="282"/>
      <c r="AL152" s="282"/>
      <c r="AM152" s="282"/>
      <c r="AN152" s="282"/>
      <c r="AO152" s="282"/>
      <c r="AP152" s="282"/>
      <c r="AQ152" s="283"/>
      <c r="AR152" s="277">
        <f t="shared" ref="AR152:AR183" si="46">T152-SUM(W152:AQ152)</f>
        <v>0</v>
      </c>
    </row>
    <row r="153" spans="3:44" x14ac:dyDescent="0.3">
      <c r="C153" s="885" t="s">
        <v>1067</v>
      </c>
      <c r="D153" s="280">
        <f>IFERROR('Group Inputs'!C175,0)</f>
        <v>0</v>
      </c>
      <c r="E153" s="280">
        <f>IFERROR('Group Inputs'!E175,0)</f>
        <v>0</v>
      </c>
      <c r="F153" s="280">
        <f t="shared" si="43"/>
        <v>0</v>
      </c>
      <c r="G153" s="280">
        <f>-G93-G70</f>
        <v>0</v>
      </c>
      <c r="H153" s="1188"/>
      <c r="I153" s="280"/>
      <c r="J153" s="280"/>
      <c r="K153" s="280"/>
      <c r="L153" s="280"/>
      <c r="M153" s="280"/>
      <c r="N153" s="280"/>
      <c r="O153" s="280"/>
      <c r="P153" s="280"/>
      <c r="Q153" s="280"/>
      <c r="R153" s="280"/>
      <c r="S153" s="441"/>
      <c r="T153" s="284">
        <f t="shared" si="45"/>
        <v>0</v>
      </c>
      <c r="U153" s="277"/>
      <c r="V153" s="277"/>
      <c r="W153" s="282"/>
      <c r="X153" s="282"/>
      <c r="Y153" s="282"/>
      <c r="Z153" s="282"/>
      <c r="AA153" s="282"/>
      <c r="AB153" s="282"/>
      <c r="AC153" s="282"/>
      <c r="AD153" s="282"/>
      <c r="AE153" s="282"/>
      <c r="AF153" s="282"/>
      <c r="AG153" s="282"/>
      <c r="AH153" s="282">
        <f t="shared" si="42"/>
        <v>0</v>
      </c>
      <c r="AI153" s="786"/>
      <c r="AJ153" s="786"/>
      <c r="AK153" s="282"/>
      <c r="AL153" s="282"/>
      <c r="AM153" s="282"/>
      <c r="AN153" s="282"/>
      <c r="AO153" s="282"/>
      <c r="AP153" s="282"/>
      <c r="AQ153" s="283"/>
      <c r="AR153" s="277">
        <f t="shared" si="46"/>
        <v>0</v>
      </c>
    </row>
    <row r="154" spans="3:44" x14ac:dyDescent="0.3">
      <c r="C154" s="885" t="s">
        <v>180</v>
      </c>
      <c r="D154" s="280">
        <f>IFERROR('Group Inputs'!C176,0)</f>
        <v>0</v>
      </c>
      <c r="E154" s="280">
        <f>IFERROR('Group Inputs'!E176,0)</f>
        <v>0</v>
      </c>
      <c r="F154" s="280">
        <f t="shared" si="43"/>
        <v>0</v>
      </c>
      <c r="G154" s="280">
        <f t="shared" si="44"/>
        <v>0</v>
      </c>
      <c r="H154" s="1188"/>
      <c r="I154" s="280"/>
      <c r="J154" s="280"/>
      <c r="K154" s="280"/>
      <c r="L154" s="280"/>
      <c r="M154" s="280"/>
      <c r="N154" s="280"/>
      <c r="O154" s="280"/>
      <c r="P154" s="280"/>
      <c r="Q154" s="280"/>
      <c r="R154" s="280"/>
      <c r="S154" s="441"/>
      <c r="T154" s="284">
        <f t="shared" si="45"/>
        <v>0</v>
      </c>
      <c r="U154" s="277"/>
      <c r="V154" s="277"/>
      <c r="W154" s="282"/>
      <c r="X154" s="282"/>
      <c r="Y154" s="282"/>
      <c r="Z154" s="282"/>
      <c r="AA154" s="282"/>
      <c r="AB154" s="282"/>
      <c r="AC154" s="282"/>
      <c r="AD154" s="282"/>
      <c r="AE154" s="282"/>
      <c r="AF154" s="282"/>
      <c r="AG154" s="282"/>
      <c r="AH154" s="282">
        <f t="shared" si="42"/>
        <v>0</v>
      </c>
      <c r="AI154" s="786"/>
      <c r="AJ154" s="786"/>
      <c r="AK154" s="282"/>
      <c r="AL154" s="282"/>
      <c r="AM154" s="282"/>
      <c r="AN154" s="282"/>
      <c r="AO154" s="282"/>
      <c r="AP154" s="282"/>
      <c r="AQ154" s="283"/>
      <c r="AR154" s="277">
        <f t="shared" si="46"/>
        <v>0</v>
      </c>
    </row>
    <row r="155" spans="3:44" x14ac:dyDescent="0.3">
      <c r="C155" s="885" t="s">
        <v>211</v>
      </c>
      <c r="D155" s="280">
        <f>IFERROR('Group Inputs'!C177,0)</f>
        <v>0</v>
      </c>
      <c r="E155" s="280">
        <f>IFERROR('Group Inputs'!E177,0)</f>
        <v>0</v>
      </c>
      <c r="F155" s="280">
        <f t="shared" si="43"/>
        <v>0</v>
      </c>
      <c r="G155" s="280">
        <f t="shared" si="44"/>
        <v>0</v>
      </c>
      <c r="H155" s="1188"/>
      <c r="I155" s="280"/>
      <c r="J155" s="280"/>
      <c r="K155" s="280"/>
      <c r="L155" s="280"/>
      <c r="M155" s="280"/>
      <c r="N155" s="280"/>
      <c r="O155" s="280"/>
      <c r="P155" s="280"/>
      <c r="Q155" s="280"/>
      <c r="R155" s="280"/>
      <c r="S155" s="441"/>
      <c r="T155" s="284">
        <f t="shared" si="45"/>
        <v>0</v>
      </c>
      <c r="U155" s="277"/>
      <c r="V155" s="277"/>
      <c r="W155" s="282"/>
      <c r="X155" s="282"/>
      <c r="Y155" s="282"/>
      <c r="Z155" s="282"/>
      <c r="AA155" s="282"/>
      <c r="AB155" s="282"/>
      <c r="AC155" s="282"/>
      <c r="AD155" s="282"/>
      <c r="AE155" s="282"/>
      <c r="AF155" s="282"/>
      <c r="AG155" s="282"/>
      <c r="AH155" s="282">
        <f t="shared" si="42"/>
        <v>0</v>
      </c>
      <c r="AI155" s="786"/>
      <c r="AJ155" s="786"/>
      <c r="AK155" s="282"/>
      <c r="AL155" s="282"/>
      <c r="AM155" s="282"/>
      <c r="AN155" s="282"/>
      <c r="AO155" s="282"/>
      <c r="AP155" s="282"/>
      <c r="AQ155" s="283"/>
      <c r="AR155" s="277">
        <f t="shared" si="46"/>
        <v>0</v>
      </c>
    </row>
    <row r="156" spans="3:44" x14ac:dyDescent="0.3">
      <c r="C156" s="885" t="s">
        <v>1068</v>
      </c>
      <c r="D156" s="280">
        <f>IFERROR('Group Inputs'!C178,0)</f>
        <v>0</v>
      </c>
      <c r="E156" s="280">
        <f>IFERROR('Group Inputs'!E178,0)</f>
        <v>0</v>
      </c>
      <c r="F156" s="280">
        <f t="shared" si="43"/>
        <v>0</v>
      </c>
      <c r="G156" s="280">
        <f t="shared" si="44"/>
        <v>0</v>
      </c>
      <c r="H156" s="1188"/>
      <c r="I156" s="280"/>
      <c r="J156" s="280"/>
      <c r="K156" s="280"/>
      <c r="L156" s="280"/>
      <c r="M156" s="280"/>
      <c r="N156" s="280"/>
      <c r="O156" s="280"/>
      <c r="P156" s="280"/>
      <c r="Q156" s="280"/>
      <c r="R156" s="280"/>
      <c r="S156" s="441"/>
      <c r="T156" s="284">
        <f t="shared" si="45"/>
        <v>0</v>
      </c>
      <c r="U156" s="277"/>
      <c r="V156" s="277"/>
      <c r="W156" s="282"/>
      <c r="X156" s="282"/>
      <c r="Y156" s="282"/>
      <c r="Z156" s="282"/>
      <c r="AA156" s="282"/>
      <c r="AB156" s="282"/>
      <c r="AC156" s="282"/>
      <c r="AD156" s="282"/>
      <c r="AE156" s="282"/>
      <c r="AF156" s="282"/>
      <c r="AG156" s="282">
        <f>+T156</f>
        <v>0</v>
      </c>
      <c r="AH156" s="282">
        <f t="shared" si="42"/>
        <v>0</v>
      </c>
      <c r="AI156" s="786"/>
      <c r="AJ156" s="786"/>
      <c r="AK156" s="282"/>
      <c r="AL156" s="282"/>
      <c r="AM156" s="282"/>
      <c r="AN156" s="282"/>
      <c r="AO156" s="282"/>
      <c r="AP156" s="282"/>
      <c r="AQ156" s="283"/>
      <c r="AR156" s="277">
        <f t="shared" si="46"/>
        <v>0</v>
      </c>
    </row>
    <row r="157" spans="3:44" x14ac:dyDescent="0.3">
      <c r="C157" s="885" t="s">
        <v>142</v>
      </c>
      <c r="D157" s="280">
        <f>IFERROR('Group Inputs'!C179,0)</f>
        <v>0</v>
      </c>
      <c r="E157" s="280">
        <f>IFERROR('Group Inputs'!E179,0)</f>
        <v>0</v>
      </c>
      <c r="F157" s="280">
        <f t="shared" si="43"/>
        <v>0</v>
      </c>
      <c r="G157" s="280">
        <f t="shared" si="44"/>
        <v>0</v>
      </c>
      <c r="H157" s="1188"/>
      <c r="I157" s="280"/>
      <c r="J157" s="280"/>
      <c r="K157" s="280"/>
      <c r="L157" s="280"/>
      <c r="M157" s="280"/>
      <c r="N157" s="280"/>
      <c r="O157" s="280"/>
      <c r="P157" s="280"/>
      <c r="Q157" s="280"/>
      <c r="R157" s="280"/>
      <c r="S157" s="441"/>
      <c r="T157" s="284">
        <f t="shared" si="45"/>
        <v>0</v>
      </c>
      <c r="U157" s="277"/>
      <c r="V157" s="277"/>
      <c r="W157" s="282"/>
      <c r="X157" s="282"/>
      <c r="Y157" s="282"/>
      <c r="Z157" s="282"/>
      <c r="AA157" s="282"/>
      <c r="AB157" s="282"/>
      <c r="AC157" s="282"/>
      <c r="AD157" s="282"/>
      <c r="AE157" s="282"/>
      <c r="AF157" s="282"/>
      <c r="AG157" s="282"/>
      <c r="AH157" s="282">
        <f t="shared" si="42"/>
        <v>0</v>
      </c>
      <c r="AI157" s="786"/>
      <c r="AJ157" s="786"/>
      <c r="AK157" s="282"/>
      <c r="AL157" s="282"/>
      <c r="AM157" s="282"/>
      <c r="AN157" s="282"/>
      <c r="AO157" s="282"/>
      <c r="AP157" s="282"/>
      <c r="AQ157" s="283"/>
      <c r="AR157" s="277">
        <f t="shared" si="46"/>
        <v>0</v>
      </c>
    </row>
    <row r="158" spans="3:44" x14ac:dyDescent="0.3">
      <c r="C158" s="885" t="s">
        <v>1069</v>
      </c>
      <c r="D158" s="280">
        <f>IFERROR('Group Inputs'!C180,0)</f>
        <v>0</v>
      </c>
      <c r="E158" s="280">
        <f>IFERROR('Group Inputs'!E180,0)</f>
        <v>0</v>
      </c>
      <c r="F158" s="280">
        <f t="shared" si="43"/>
        <v>0</v>
      </c>
      <c r="G158" s="280">
        <f t="shared" si="44"/>
        <v>0</v>
      </c>
      <c r="H158" s="1188"/>
      <c r="I158" s="280"/>
      <c r="J158" s="280"/>
      <c r="K158" s="280"/>
      <c r="L158" s="280"/>
      <c r="M158" s="280"/>
      <c r="N158" s="280"/>
      <c r="O158" s="280"/>
      <c r="P158" s="280"/>
      <c r="Q158" s="280"/>
      <c r="R158" s="280"/>
      <c r="S158" s="441"/>
      <c r="T158" s="284">
        <f t="shared" si="45"/>
        <v>0</v>
      </c>
      <c r="U158" s="277"/>
      <c r="V158" s="277"/>
      <c r="W158" s="282"/>
      <c r="X158" s="282"/>
      <c r="Y158" s="282"/>
      <c r="Z158" s="282"/>
      <c r="AA158" s="282"/>
      <c r="AB158" s="282"/>
      <c r="AC158" s="282"/>
      <c r="AD158" s="282"/>
      <c r="AE158" s="282"/>
      <c r="AF158" s="282"/>
      <c r="AG158" s="282"/>
      <c r="AH158" s="282">
        <f t="shared" si="42"/>
        <v>0</v>
      </c>
      <c r="AI158" s="786"/>
      <c r="AJ158" s="786"/>
      <c r="AK158" s="282"/>
      <c r="AL158" s="282"/>
      <c r="AM158" s="282"/>
      <c r="AN158" s="282"/>
      <c r="AO158" s="282"/>
      <c r="AP158" s="282"/>
      <c r="AQ158" s="283"/>
      <c r="AR158" s="277">
        <f t="shared" si="46"/>
        <v>0</v>
      </c>
    </row>
    <row r="159" spans="3:44" x14ac:dyDescent="0.3">
      <c r="C159" s="885" t="s">
        <v>1070</v>
      </c>
      <c r="D159" s="280">
        <f>IFERROR('Group Inputs'!C181,0)</f>
        <v>0</v>
      </c>
      <c r="E159" s="280">
        <f>IFERROR('Group Inputs'!E181,0)</f>
        <v>0</v>
      </c>
      <c r="F159" s="280">
        <f t="shared" si="43"/>
        <v>0</v>
      </c>
      <c r="G159" s="280">
        <f t="shared" si="44"/>
        <v>0</v>
      </c>
      <c r="H159" s="1188"/>
      <c r="I159" s="280"/>
      <c r="J159" s="280"/>
      <c r="K159" s="280"/>
      <c r="L159" s="280"/>
      <c r="M159" s="280"/>
      <c r="N159" s="280"/>
      <c r="O159" s="280"/>
      <c r="P159" s="280"/>
      <c r="Q159" s="280"/>
      <c r="R159" s="280"/>
      <c r="S159" s="441"/>
      <c r="T159" s="284">
        <f t="shared" si="45"/>
        <v>0</v>
      </c>
      <c r="U159" s="277"/>
      <c r="V159" s="277"/>
      <c r="W159" s="282"/>
      <c r="X159" s="282"/>
      <c r="Y159" s="282"/>
      <c r="Z159" s="282"/>
      <c r="AA159" s="282"/>
      <c r="AB159" s="282"/>
      <c r="AC159" s="282"/>
      <c r="AD159" s="282"/>
      <c r="AE159" s="282"/>
      <c r="AF159" s="282"/>
      <c r="AG159" s="282"/>
      <c r="AH159" s="282">
        <f t="shared" si="42"/>
        <v>0</v>
      </c>
      <c r="AI159" s="786"/>
      <c r="AJ159" s="786"/>
      <c r="AK159" s="282"/>
      <c r="AL159" s="282"/>
      <c r="AM159" s="282"/>
      <c r="AN159" s="282"/>
      <c r="AO159" s="282"/>
      <c r="AP159" s="282"/>
      <c r="AQ159" s="283"/>
      <c r="AR159" s="277">
        <f t="shared" si="46"/>
        <v>0</v>
      </c>
    </row>
    <row r="160" spans="3:44" x14ac:dyDescent="0.3">
      <c r="C160" s="885"/>
      <c r="D160" s="280"/>
      <c r="E160" s="280"/>
      <c r="F160" s="280"/>
      <c r="G160" s="280"/>
      <c r="H160" s="1188"/>
      <c r="I160" s="280"/>
      <c r="J160" s="280"/>
      <c r="K160" s="280"/>
      <c r="L160" s="280"/>
      <c r="M160" s="280"/>
      <c r="N160" s="280"/>
      <c r="O160" s="280"/>
      <c r="P160" s="280"/>
      <c r="Q160" s="280"/>
      <c r="R160" s="280"/>
      <c r="S160" s="281"/>
      <c r="T160" s="276"/>
      <c r="U160" s="277"/>
      <c r="V160" s="277"/>
      <c r="W160" s="282"/>
      <c r="X160" s="282"/>
      <c r="Y160" s="282"/>
      <c r="Z160" s="282"/>
      <c r="AA160" s="282"/>
      <c r="AB160" s="282"/>
      <c r="AC160" s="282"/>
      <c r="AD160" s="282"/>
      <c r="AE160" s="282"/>
      <c r="AF160" s="282"/>
      <c r="AG160" s="282"/>
      <c r="AH160" s="282"/>
      <c r="AI160" s="786"/>
      <c r="AJ160" s="786"/>
      <c r="AK160" s="282"/>
      <c r="AL160" s="282"/>
      <c r="AM160" s="282"/>
      <c r="AN160" s="282"/>
      <c r="AO160" s="282"/>
      <c r="AP160" s="282"/>
      <c r="AQ160" s="283"/>
      <c r="AR160" s="277">
        <f t="shared" si="46"/>
        <v>0</v>
      </c>
    </row>
    <row r="161" spans="3:44" x14ac:dyDescent="0.3">
      <c r="C161" s="1180" t="s">
        <v>313</v>
      </c>
      <c r="D161" s="271"/>
      <c r="E161" s="271"/>
      <c r="F161" s="271"/>
      <c r="G161" s="271"/>
      <c r="H161" s="271"/>
      <c r="I161" s="271"/>
      <c r="J161" s="271"/>
      <c r="K161" s="271"/>
      <c r="L161" s="271"/>
      <c r="M161" s="271"/>
      <c r="N161" s="271"/>
      <c r="O161" s="271"/>
      <c r="P161" s="271"/>
      <c r="Q161" s="271"/>
      <c r="R161" s="271"/>
      <c r="S161" s="271"/>
      <c r="T161" s="271"/>
      <c r="U161" s="271"/>
      <c r="V161" s="271"/>
      <c r="W161" s="272"/>
      <c r="X161" s="272"/>
      <c r="Y161" s="272"/>
      <c r="Z161" s="272"/>
      <c r="AA161" s="272"/>
      <c r="AB161" s="272"/>
      <c r="AC161" s="272"/>
      <c r="AD161" s="272"/>
      <c r="AE161" s="272"/>
      <c r="AF161" s="272"/>
      <c r="AG161" s="272"/>
      <c r="AH161" s="272"/>
      <c r="AI161" s="272"/>
      <c r="AJ161" s="272"/>
      <c r="AK161" s="272"/>
      <c r="AL161" s="272"/>
      <c r="AM161" s="272"/>
      <c r="AN161" s="272"/>
      <c r="AO161" s="272"/>
      <c r="AP161" s="272"/>
      <c r="AQ161" s="273"/>
      <c r="AR161" s="277">
        <f t="shared" si="46"/>
        <v>0</v>
      </c>
    </row>
    <row r="162" spans="3:44" x14ac:dyDescent="0.3">
      <c r="C162" s="1182" t="s">
        <v>213</v>
      </c>
      <c r="D162" s="274"/>
      <c r="E162" s="274"/>
      <c r="F162" s="274"/>
      <c r="G162" s="274"/>
      <c r="H162" s="1187"/>
      <c r="I162" s="274"/>
      <c r="J162" s="274"/>
      <c r="K162" s="274"/>
      <c r="L162" s="274"/>
      <c r="M162" s="274"/>
      <c r="N162" s="274"/>
      <c r="O162" s="274"/>
      <c r="P162" s="274"/>
      <c r="Q162" s="274"/>
      <c r="R162" s="274"/>
      <c r="S162" s="275"/>
      <c r="T162" s="276"/>
      <c r="U162" s="277"/>
      <c r="V162" s="277"/>
      <c r="W162" s="278"/>
      <c r="X162" s="278"/>
      <c r="Y162" s="278"/>
      <c r="Z162" s="278"/>
      <c r="AA162" s="278"/>
      <c r="AB162" s="278"/>
      <c r="AC162" s="278"/>
      <c r="AD162" s="278"/>
      <c r="AE162" s="278"/>
      <c r="AF162" s="278"/>
      <c r="AG162" s="278"/>
      <c r="AH162" s="278"/>
      <c r="AI162" s="785"/>
      <c r="AJ162" s="785"/>
      <c r="AK162" s="278"/>
      <c r="AL162" s="278"/>
      <c r="AM162" s="278"/>
      <c r="AN162" s="278"/>
      <c r="AO162" s="278"/>
      <c r="AP162" s="278"/>
      <c r="AQ162" s="279"/>
      <c r="AR162" s="277">
        <f t="shared" si="46"/>
        <v>0</v>
      </c>
    </row>
    <row r="163" spans="3:44" x14ac:dyDescent="0.3">
      <c r="C163" s="885" t="s">
        <v>238</v>
      </c>
      <c r="D163" s="280">
        <f>IFERROR('Group Inputs'!C186,0)</f>
        <v>0</v>
      </c>
      <c r="E163" s="280">
        <f>IFERROR('Group Inputs'!E186,0)</f>
        <v>0</v>
      </c>
      <c r="F163" s="280">
        <f>D163-E163</f>
        <v>0</v>
      </c>
      <c r="G163" s="280"/>
      <c r="H163" s="1188"/>
      <c r="I163" s="280"/>
      <c r="J163" s="280"/>
      <c r="K163" s="280"/>
      <c r="L163" s="280"/>
      <c r="M163" s="280"/>
      <c r="N163" s="280"/>
      <c r="O163" s="280"/>
      <c r="P163" s="280"/>
      <c r="Q163" s="280"/>
      <c r="R163" s="280"/>
      <c r="S163" s="281"/>
      <c r="T163" s="276">
        <f>SUM(F163:S163)</f>
        <v>0</v>
      </c>
      <c r="U163" s="277"/>
      <c r="V163" s="277"/>
      <c r="W163" s="282"/>
      <c r="X163" s="282"/>
      <c r="Y163" s="282"/>
      <c r="Z163" s="282"/>
      <c r="AA163" s="282"/>
      <c r="AB163" s="282"/>
      <c r="AC163" s="282"/>
      <c r="AD163" s="282"/>
      <c r="AE163" s="282"/>
      <c r="AF163" s="282"/>
      <c r="AG163" s="282"/>
      <c r="AH163" s="282"/>
      <c r="AI163" s="786"/>
      <c r="AJ163" s="786">
        <f>+T163</f>
        <v>0</v>
      </c>
      <c r="AK163" s="282"/>
      <c r="AL163" s="282"/>
      <c r="AM163" s="282"/>
      <c r="AN163" s="282"/>
      <c r="AO163" s="282"/>
      <c r="AP163" s="282"/>
      <c r="AQ163" s="283"/>
      <c r="AR163" s="277">
        <f t="shared" si="46"/>
        <v>0</v>
      </c>
    </row>
    <row r="164" spans="3:44" x14ac:dyDescent="0.3">
      <c r="C164" s="885" t="s">
        <v>137</v>
      </c>
      <c r="D164" s="280">
        <f>IFERROR('Group Inputs'!C187,0)</f>
        <v>0</v>
      </c>
      <c r="E164" s="280">
        <f>IFERROR('Group Inputs'!E187,0)</f>
        <v>0</v>
      </c>
      <c r="F164" s="280">
        <f t="shared" ref="F164:F165" si="47">D164-E164</f>
        <v>0</v>
      </c>
      <c r="G164" s="280"/>
      <c r="H164" s="1188"/>
      <c r="I164" s="280"/>
      <c r="J164" s="280"/>
      <c r="K164" s="280"/>
      <c r="L164" s="280"/>
      <c r="M164" s="280"/>
      <c r="N164" s="280"/>
      <c r="O164" s="280"/>
      <c r="P164" s="280"/>
      <c r="Q164" s="280"/>
      <c r="R164" s="280"/>
      <c r="S164" s="281"/>
      <c r="T164" s="276">
        <f>SUM(F164:S164)</f>
        <v>0</v>
      </c>
      <c r="U164" s="277"/>
      <c r="V164" s="277"/>
      <c r="W164" s="282"/>
      <c r="X164" s="282"/>
      <c r="Y164" s="282"/>
      <c r="Z164" s="282"/>
      <c r="AA164" s="282"/>
      <c r="AB164" s="282"/>
      <c r="AC164" s="282"/>
      <c r="AD164" s="282"/>
      <c r="AE164" s="282"/>
      <c r="AF164" s="282"/>
      <c r="AG164" s="282"/>
      <c r="AH164" s="282"/>
      <c r="AI164" s="786"/>
      <c r="AJ164" s="786">
        <f>+T164</f>
        <v>0</v>
      </c>
      <c r="AK164" s="282"/>
      <c r="AL164" s="282"/>
      <c r="AM164" s="282"/>
      <c r="AN164" s="282"/>
      <c r="AO164" s="282"/>
      <c r="AP164" s="282"/>
      <c r="AQ164" s="283"/>
      <c r="AR164" s="277">
        <f t="shared" si="46"/>
        <v>0</v>
      </c>
    </row>
    <row r="165" spans="3:44" x14ac:dyDescent="0.3">
      <c r="C165" s="885" t="s">
        <v>239</v>
      </c>
      <c r="D165" s="280">
        <f>IFERROR('Group Inputs'!C188,0)</f>
        <v>0</v>
      </c>
      <c r="E165" s="280">
        <f>IFERROR('Group Inputs'!E188,0)</f>
        <v>0</v>
      </c>
      <c r="F165" s="280">
        <f t="shared" si="47"/>
        <v>0</v>
      </c>
      <c r="G165" s="280">
        <f>-F165</f>
        <v>0</v>
      </c>
      <c r="H165" s="1188"/>
      <c r="I165" s="280"/>
      <c r="J165" s="280"/>
      <c r="K165" s="280"/>
      <c r="L165" s="280"/>
      <c r="M165" s="280"/>
      <c r="N165" s="280"/>
      <c r="O165" s="280"/>
      <c r="P165" s="280"/>
      <c r="Q165" s="280"/>
      <c r="R165" s="280"/>
      <c r="S165" s="281"/>
      <c r="T165" s="276">
        <f>SUM(F165:S165)</f>
        <v>0</v>
      </c>
      <c r="U165" s="277"/>
      <c r="V165" s="277"/>
      <c r="W165" s="282"/>
      <c r="X165" s="282"/>
      <c r="Y165" s="282"/>
      <c r="Z165" s="282"/>
      <c r="AA165" s="282"/>
      <c r="AB165" s="282"/>
      <c r="AC165" s="282"/>
      <c r="AD165" s="282"/>
      <c r="AE165" s="282"/>
      <c r="AF165" s="282"/>
      <c r="AG165" s="282"/>
      <c r="AH165" s="282"/>
      <c r="AI165" s="786"/>
      <c r="AJ165" s="786">
        <f>+T165</f>
        <v>0</v>
      </c>
      <c r="AK165" s="282"/>
      <c r="AL165" s="282"/>
      <c r="AM165" s="282"/>
      <c r="AN165" s="282"/>
      <c r="AO165" s="282"/>
      <c r="AP165" s="282"/>
      <c r="AQ165" s="283"/>
      <c r="AR165" s="277">
        <f t="shared" si="46"/>
        <v>0</v>
      </c>
    </row>
    <row r="166" spans="3:44" x14ac:dyDescent="0.3">
      <c r="C166" s="1180" t="s">
        <v>240</v>
      </c>
      <c r="D166" s="271"/>
      <c r="E166" s="271"/>
      <c r="F166" s="271"/>
      <c r="G166" s="271"/>
      <c r="H166" s="271"/>
      <c r="I166" s="271"/>
      <c r="J166" s="271"/>
      <c r="K166" s="271"/>
      <c r="L166" s="271"/>
      <c r="M166" s="271"/>
      <c r="N166" s="271"/>
      <c r="O166" s="271"/>
      <c r="P166" s="271"/>
      <c r="Q166" s="271"/>
      <c r="R166" s="271"/>
      <c r="S166" s="271"/>
      <c r="T166" s="271"/>
      <c r="U166" s="271"/>
      <c r="V166" s="271"/>
      <c r="W166" s="272"/>
      <c r="X166" s="272"/>
      <c r="Y166" s="272"/>
      <c r="Z166" s="272"/>
      <c r="AA166" s="272"/>
      <c r="AB166" s="272"/>
      <c r="AC166" s="272"/>
      <c r="AD166" s="272"/>
      <c r="AE166" s="272"/>
      <c r="AF166" s="272"/>
      <c r="AG166" s="272"/>
      <c r="AH166" s="272"/>
      <c r="AI166" s="272"/>
      <c r="AJ166" s="272"/>
      <c r="AK166" s="272"/>
      <c r="AL166" s="272"/>
      <c r="AM166" s="272"/>
      <c r="AN166" s="272"/>
      <c r="AO166" s="272"/>
      <c r="AP166" s="272"/>
      <c r="AQ166" s="273"/>
      <c r="AR166" s="277">
        <f t="shared" si="46"/>
        <v>0</v>
      </c>
    </row>
    <row r="167" spans="3:44" x14ac:dyDescent="0.3">
      <c r="C167" s="1182" t="s">
        <v>241</v>
      </c>
      <c r="D167" s="274"/>
      <c r="E167" s="274"/>
      <c r="F167" s="274"/>
      <c r="G167" s="274"/>
      <c r="H167" s="1187"/>
      <c r="I167" s="274"/>
      <c r="J167" s="274"/>
      <c r="K167" s="274"/>
      <c r="L167" s="274"/>
      <c r="M167" s="274"/>
      <c r="N167" s="274"/>
      <c r="O167" s="274"/>
      <c r="P167" s="274"/>
      <c r="Q167" s="274"/>
      <c r="R167" s="274"/>
      <c r="S167" s="275"/>
      <c r="T167" s="276"/>
      <c r="U167" s="277"/>
      <c r="V167" s="277"/>
      <c r="W167" s="278"/>
      <c r="X167" s="278"/>
      <c r="Y167" s="278"/>
      <c r="Z167" s="278"/>
      <c r="AA167" s="278"/>
      <c r="AB167" s="278"/>
      <c r="AC167" s="278"/>
      <c r="AD167" s="278"/>
      <c r="AE167" s="278"/>
      <c r="AF167" s="278"/>
      <c r="AG167" s="278"/>
      <c r="AH167" s="278"/>
      <c r="AI167" s="785"/>
      <c r="AJ167" s="785"/>
      <c r="AK167" s="278"/>
      <c r="AL167" s="278"/>
      <c r="AM167" s="278"/>
      <c r="AN167" s="278"/>
      <c r="AO167" s="278"/>
      <c r="AP167" s="278"/>
      <c r="AQ167" s="279"/>
      <c r="AR167" s="277">
        <f t="shared" si="46"/>
        <v>0</v>
      </c>
    </row>
    <row r="168" spans="3:44" x14ac:dyDescent="0.3">
      <c r="C168" s="885" t="s">
        <v>1071</v>
      </c>
      <c r="D168" s="280">
        <f>IFERROR('Group Inputs'!C193,0)</f>
        <v>0</v>
      </c>
      <c r="E168" s="280">
        <f>IFERROR('Group Inputs'!E193,0)</f>
        <v>0</v>
      </c>
      <c r="F168" s="280">
        <f t="shared" ref="F168:F172" si="48">D168-E168</f>
        <v>0</v>
      </c>
      <c r="G168" s="280"/>
      <c r="H168" s="1188"/>
      <c r="I168" s="280"/>
      <c r="J168" s="280"/>
      <c r="K168" s="280"/>
      <c r="L168" s="280"/>
      <c r="M168" s="280"/>
      <c r="N168" s="280"/>
      <c r="O168" s="280"/>
      <c r="P168" s="280"/>
      <c r="Q168" s="280"/>
      <c r="R168" s="280"/>
      <c r="S168" s="281"/>
      <c r="T168" s="284">
        <f t="shared" ref="T168:T172" si="49">SUM(F168:S168)</f>
        <v>0</v>
      </c>
      <c r="U168" s="277"/>
      <c r="V168" s="277"/>
      <c r="W168" s="282"/>
      <c r="X168" s="282"/>
      <c r="Y168" s="282"/>
      <c r="Z168" s="282"/>
      <c r="AA168" s="282"/>
      <c r="AB168" s="282"/>
      <c r="AC168" s="282">
        <f>T168</f>
        <v>0</v>
      </c>
      <c r="AD168" s="282"/>
      <c r="AE168" s="282"/>
      <c r="AF168" s="282"/>
      <c r="AG168" s="282"/>
      <c r="AH168" s="282"/>
      <c r="AI168" s="786"/>
      <c r="AJ168" s="786"/>
      <c r="AK168" s="282"/>
      <c r="AL168" s="282"/>
      <c r="AM168" s="282"/>
      <c r="AN168" s="282"/>
      <c r="AO168" s="282"/>
      <c r="AP168" s="282"/>
      <c r="AQ168" s="283"/>
      <c r="AR168" s="277">
        <f t="shared" si="46"/>
        <v>0</v>
      </c>
    </row>
    <row r="169" spans="3:44" x14ac:dyDescent="0.3">
      <c r="C169" s="885" t="s">
        <v>243</v>
      </c>
      <c r="D169" s="280">
        <f>IFERROR('Group Inputs'!C194,0)</f>
        <v>0</v>
      </c>
      <c r="E169" s="280">
        <f>IFERROR('Group Inputs'!E194,0)</f>
        <v>0</v>
      </c>
      <c r="F169" s="280">
        <f t="shared" si="48"/>
        <v>0</v>
      </c>
      <c r="G169" s="280"/>
      <c r="H169" s="1188"/>
      <c r="I169" s="280"/>
      <c r="J169" s="280"/>
      <c r="K169" s="280"/>
      <c r="L169" s="280"/>
      <c r="M169" s="280"/>
      <c r="N169" s="280"/>
      <c r="O169" s="280"/>
      <c r="P169" s="280"/>
      <c r="Q169" s="280"/>
      <c r="R169" s="280"/>
      <c r="S169" s="281"/>
      <c r="T169" s="284">
        <f t="shared" si="49"/>
        <v>0</v>
      </c>
      <c r="U169" s="277"/>
      <c r="V169" s="277"/>
      <c r="W169" s="282"/>
      <c r="X169" s="282"/>
      <c r="Y169" s="282"/>
      <c r="Z169" s="282"/>
      <c r="AA169" s="282"/>
      <c r="AB169" s="282"/>
      <c r="AC169" s="282">
        <f>T169</f>
        <v>0</v>
      </c>
      <c r="AD169" s="282"/>
      <c r="AE169" s="282"/>
      <c r="AF169" s="282"/>
      <c r="AG169" s="282"/>
      <c r="AH169" s="282"/>
      <c r="AI169" s="786"/>
      <c r="AJ169" s="786"/>
      <c r="AK169" s="282"/>
      <c r="AL169" s="282"/>
      <c r="AM169" s="282"/>
      <c r="AN169" s="282"/>
      <c r="AO169" s="282"/>
      <c r="AP169" s="282"/>
      <c r="AQ169" s="283"/>
      <c r="AR169" s="277">
        <f t="shared" si="46"/>
        <v>0</v>
      </c>
    </row>
    <row r="170" spans="3:44" x14ac:dyDescent="0.3">
      <c r="C170" s="885" t="s">
        <v>1072</v>
      </c>
      <c r="D170" s="280">
        <f>IFERROR('Group Inputs'!C195,0)</f>
        <v>0</v>
      </c>
      <c r="E170" s="280">
        <f>IFERROR('Group Inputs'!E195,0)</f>
        <v>0</v>
      </c>
      <c r="F170" s="280">
        <f t="shared" si="48"/>
        <v>0</v>
      </c>
      <c r="G170" s="280"/>
      <c r="H170" s="1188"/>
      <c r="I170" s="280"/>
      <c r="J170" s="280"/>
      <c r="K170" s="280"/>
      <c r="L170" s="280">
        <f>-F170</f>
        <v>0</v>
      </c>
      <c r="M170" s="280"/>
      <c r="N170" s="280"/>
      <c r="O170" s="280"/>
      <c r="P170" s="280"/>
      <c r="Q170" s="280"/>
      <c r="R170" s="280"/>
      <c r="S170" s="281"/>
      <c r="T170" s="284">
        <f t="shared" si="49"/>
        <v>0</v>
      </c>
      <c r="U170" s="277"/>
      <c r="V170" s="277"/>
      <c r="W170" s="282"/>
      <c r="X170" s="282"/>
      <c r="Y170" s="282"/>
      <c r="Z170" s="282"/>
      <c r="AA170" s="282"/>
      <c r="AB170" s="282"/>
      <c r="AC170" s="282"/>
      <c r="AD170" s="282"/>
      <c r="AE170" s="282"/>
      <c r="AF170" s="282"/>
      <c r="AG170" s="282"/>
      <c r="AH170" s="282"/>
      <c r="AI170" s="786"/>
      <c r="AJ170" s="786"/>
      <c r="AK170" s="282"/>
      <c r="AL170" s="282"/>
      <c r="AM170" s="282"/>
      <c r="AN170" s="282"/>
      <c r="AO170" s="282"/>
      <c r="AP170" s="282"/>
      <c r="AQ170" s="283"/>
      <c r="AR170" s="277">
        <f t="shared" si="46"/>
        <v>0</v>
      </c>
    </row>
    <row r="171" spans="3:44" x14ac:dyDescent="0.3">
      <c r="C171" s="885" t="s">
        <v>1073</v>
      </c>
      <c r="D171" s="280">
        <f>IFERROR('Group Inputs'!C196,0)</f>
        <v>0</v>
      </c>
      <c r="E171" s="280">
        <f>IFERROR('Group Inputs'!E196,0)</f>
        <v>0</v>
      </c>
      <c r="F171" s="280">
        <f t="shared" si="48"/>
        <v>0</v>
      </c>
      <c r="G171" s="280">
        <f>-G115</f>
        <v>0</v>
      </c>
      <c r="H171" s="1188"/>
      <c r="I171" s="280"/>
      <c r="J171" s="280"/>
      <c r="K171" s="280"/>
      <c r="L171" s="280"/>
      <c r="M171" s="280">
        <f>-(F171+G171)</f>
        <v>0</v>
      </c>
      <c r="N171" s="280"/>
      <c r="O171" s="280"/>
      <c r="P171" s="280"/>
      <c r="Q171" s="280"/>
      <c r="R171" s="280"/>
      <c r="S171" s="281"/>
      <c r="T171" s="284">
        <f t="shared" si="49"/>
        <v>0</v>
      </c>
      <c r="U171" s="277"/>
      <c r="V171" s="277"/>
      <c r="W171" s="282"/>
      <c r="X171" s="282"/>
      <c r="Y171" s="282"/>
      <c r="Z171" s="282"/>
      <c r="AA171" s="282"/>
      <c r="AB171" s="282"/>
      <c r="AC171" s="282"/>
      <c r="AD171" s="282"/>
      <c r="AE171" s="282"/>
      <c r="AF171" s="282"/>
      <c r="AG171" s="282"/>
      <c r="AH171" s="282"/>
      <c r="AI171" s="786"/>
      <c r="AJ171" s="786"/>
      <c r="AK171" s="282"/>
      <c r="AL171" s="282"/>
      <c r="AM171" s="282"/>
      <c r="AN171" s="282"/>
      <c r="AO171" s="282"/>
      <c r="AP171" s="282"/>
      <c r="AQ171" s="283"/>
      <c r="AR171" s="277">
        <f t="shared" si="46"/>
        <v>0</v>
      </c>
    </row>
    <row r="172" spans="3:44" x14ac:dyDescent="0.3">
      <c r="C172" s="885" t="s">
        <v>1074</v>
      </c>
      <c r="D172" s="280">
        <f>IFERROR('Group Inputs'!C197,0)</f>
        <v>0</v>
      </c>
      <c r="E172" s="280">
        <f>IFERROR('Group Inputs'!E197,0)</f>
        <v>0</v>
      </c>
      <c r="F172" s="280">
        <f t="shared" si="48"/>
        <v>0</v>
      </c>
      <c r="G172" s="280"/>
      <c r="H172" s="1188"/>
      <c r="I172" s="280"/>
      <c r="J172" s="280"/>
      <c r="K172" s="280"/>
      <c r="L172" s="280"/>
      <c r="M172" s="280">
        <f>-F172</f>
        <v>0</v>
      </c>
      <c r="N172" s="280"/>
      <c r="O172" s="280"/>
      <c r="P172" s="280"/>
      <c r="Q172" s="280"/>
      <c r="R172" s="280"/>
      <c r="S172" s="281"/>
      <c r="T172" s="284">
        <f t="shared" si="49"/>
        <v>0</v>
      </c>
      <c r="U172" s="277"/>
      <c r="V172" s="277"/>
      <c r="W172" s="282"/>
      <c r="X172" s="282"/>
      <c r="Y172" s="282"/>
      <c r="Z172" s="282"/>
      <c r="AA172" s="282"/>
      <c r="AB172" s="282"/>
      <c r="AC172" s="282"/>
      <c r="AD172" s="282"/>
      <c r="AE172" s="282"/>
      <c r="AF172" s="282"/>
      <c r="AG172" s="282"/>
      <c r="AH172" s="282"/>
      <c r="AI172" s="786"/>
      <c r="AJ172" s="786"/>
      <c r="AK172" s="282"/>
      <c r="AL172" s="282"/>
      <c r="AM172" s="282"/>
      <c r="AN172" s="282"/>
      <c r="AO172" s="282"/>
      <c r="AP172" s="282"/>
      <c r="AQ172" s="283"/>
      <c r="AR172" s="277">
        <f t="shared" si="46"/>
        <v>0</v>
      </c>
    </row>
    <row r="173" spans="3:44" x14ac:dyDescent="0.3">
      <c r="C173" s="885"/>
      <c r="D173" s="280"/>
      <c r="E173" s="280"/>
      <c r="F173" s="280"/>
      <c r="G173" s="280"/>
      <c r="H173" s="1188"/>
      <c r="I173" s="280"/>
      <c r="J173" s="280"/>
      <c r="K173" s="280"/>
      <c r="L173" s="280"/>
      <c r="M173" s="280"/>
      <c r="N173" s="280"/>
      <c r="O173" s="280"/>
      <c r="P173" s="280"/>
      <c r="Q173" s="280"/>
      <c r="R173" s="280"/>
      <c r="S173" s="281"/>
      <c r="T173" s="276"/>
      <c r="U173" s="277"/>
      <c r="V173" s="277"/>
      <c r="W173" s="282"/>
      <c r="X173" s="282"/>
      <c r="Y173" s="282"/>
      <c r="Z173" s="282"/>
      <c r="AA173" s="282"/>
      <c r="AB173" s="282"/>
      <c r="AC173" s="282"/>
      <c r="AD173" s="282"/>
      <c r="AE173" s="282"/>
      <c r="AF173" s="282"/>
      <c r="AG173" s="282"/>
      <c r="AH173" s="282"/>
      <c r="AI173" s="786"/>
      <c r="AJ173" s="786"/>
      <c r="AK173" s="282"/>
      <c r="AL173" s="282"/>
      <c r="AM173" s="282"/>
      <c r="AN173" s="282"/>
      <c r="AO173" s="282"/>
      <c r="AP173" s="282"/>
      <c r="AQ173" s="283"/>
      <c r="AR173" s="277">
        <f t="shared" si="46"/>
        <v>0</v>
      </c>
    </row>
    <row r="174" spans="3:44" x14ac:dyDescent="0.3">
      <c r="C174" s="1180" t="s">
        <v>247</v>
      </c>
      <c r="D174" s="271"/>
      <c r="E174" s="271"/>
      <c r="F174" s="271"/>
      <c r="G174" s="271"/>
      <c r="H174" s="271"/>
      <c r="I174" s="271"/>
      <c r="J174" s="271"/>
      <c r="K174" s="271"/>
      <c r="L174" s="271"/>
      <c r="M174" s="271"/>
      <c r="N174" s="271"/>
      <c r="O174" s="271"/>
      <c r="P174" s="271"/>
      <c r="Q174" s="271"/>
      <c r="R174" s="271"/>
      <c r="S174" s="271"/>
      <c r="T174" s="271"/>
      <c r="U174" s="271"/>
      <c r="V174" s="271"/>
      <c r="W174" s="272"/>
      <c r="X174" s="272"/>
      <c r="Y174" s="272"/>
      <c r="Z174" s="272"/>
      <c r="AA174" s="272"/>
      <c r="AB174" s="272"/>
      <c r="AC174" s="272"/>
      <c r="AD174" s="272"/>
      <c r="AE174" s="272"/>
      <c r="AF174" s="272"/>
      <c r="AG174" s="272"/>
      <c r="AH174" s="272"/>
      <c r="AI174" s="272"/>
      <c r="AJ174" s="272"/>
      <c r="AK174" s="272"/>
      <c r="AL174" s="272"/>
      <c r="AM174" s="272"/>
      <c r="AN174" s="272"/>
      <c r="AO174" s="272"/>
      <c r="AP174" s="272"/>
      <c r="AQ174" s="273"/>
      <c r="AR174" s="277">
        <f t="shared" si="46"/>
        <v>0</v>
      </c>
    </row>
    <row r="175" spans="3:44" x14ac:dyDescent="0.3">
      <c r="C175" s="1182" t="s">
        <v>241</v>
      </c>
      <c r="D175" s="274"/>
      <c r="E175" s="274"/>
      <c r="F175" s="274"/>
      <c r="G175" s="274"/>
      <c r="H175" s="1187"/>
      <c r="I175" s="274"/>
      <c r="J175" s="274"/>
      <c r="K175" s="274"/>
      <c r="L175" s="274"/>
      <c r="M175" s="274"/>
      <c r="N175" s="274"/>
      <c r="O175" s="274"/>
      <c r="P175" s="274"/>
      <c r="Q175" s="274"/>
      <c r="R175" s="274"/>
      <c r="S175" s="275"/>
      <c r="T175" s="276"/>
      <c r="U175" s="277"/>
      <c r="V175" s="277"/>
      <c r="W175" s="278"/>
      <c r="X175" s="278"/>
      <c r="Y175" s="278"/>
      <c r="Z175" s="278"/>
      <c r="AA175" s="278"/>
      <c r="AB175" s="278"/>
      <c r="AC175" s="278"/>
      <c r="AD175" s="278"/>
      <c r="AE175" s="278"/>
      <c r="AF175" s="278"/>
      <c r="AG175" s="278"/>
      <c r="AH175" s="278"/>
      <c r="AI175" s="785"/>
      <c r="AJ175" s="785"/>
      <c r="AK175" s="278"/>
      <c r="AL175" s="278"/>
      <c r="AM175" s="278"/>
      <c r="AN175" s="278"/>
      <c r="AO175" s="278"/>
      <c r="AP175" s="278"/>
      <c r="AQ175" s="279"/>
      <c r="AR175" s="277">
        <f t="shared" si="46"/>
        <v>0</v>
      </c>
    </row>
    <row r="176" spans="3:44" x14ac:dyDescent="0.3">
      <c r="C176" s="885" t="s">
        <v>248</v>
      </c>
      <c r="D176" s="280">
        <f>IFERROR('Group Inputs'!C202,0)</f>
        <v>0</v>
      </c>
      <c r="E176" s="280">
        <f>IFERROR('Group Inputs'!E202,0)</f>
        <v>0</v>
      </c>
      <c r="F176" s="280">
        <f>D176-E176</f>
        <v>0</v>
      </c>
      <c r="G176" s="280"/>
      <c r="H176" s="1188"/>
      <c r="I176" s="280"/>
      <c r="J176" s="280"/>
      <c r="K176" s="280"/>
      <c r="L176" s="280"/>
      <c r="M176" s="280"/>
      <c r="N176" s="280"/>
      <c r="O176" s="280"/>
      <c r="P176" s="280"/>
      <c r="Q176" s="280"/>
      <c r="R176" s="280"/>
      <c r="S176" s="281"/>
      <c r="T176" s="276">
        <f>SUM(F176:S176)</f>
        <v>0</v>
      </c>
      <c r="U176" s="277"/>
      <c r="V176" s="277"/>
      <c r="W176" s="282"/>
      <c r="X176" s="282"/>
      <c r="Y176" s="282"/>
      <c r="Z176" s="282"/>
      <c r="AA176" s="282"/>
      <c r="AB176" s="282"/>
      <c r="AC176" s="282"/>
      <c r="AD176" s="282"/>
      <c r="AE176" s="282"/>
      <c r="AF176" s="282"/>
      <c r="AG176" s="282"/>
      <c r="AH176" s="282"/>
      <c r="AI176" s="786"/>
      <c r="AJ176" s="786"/>
      <c r="AK176" s="282"/>
      <c r="AL176" s="282"/>
      <c r="AM176" s="282"/>
      <c r="AN176" s="282">
        <f>+T176</f>
        <v>0</v>
      </c>
      <c r="AO176" s="282"/>
      <c r="AP176" s="282"/>
      <c r="AQ176" s="283"/>
      <c r="AR176" s="277">
        <f t="shared" si="46"/>
        <v>0</v>
      </c>
    </row>
    <row r="177" spans="3:44" x14ac:dyDescent="0.3">
      <c r="C177" s="885" t="s">
        <v>249</v>
      </c>
      <c r="D177" s="280">
        <f>IFERROR('Group Inputs'!C203,0)</f>
        <v>0</v>
      </c>
      <c r="E177" s="280">
        <f>IFERROR('Group Inputs'!E203,0)</f>
        <v>0</v>
      </c>
      <c r="F177" s="280">
        <f>D177-E177</f>
        <v>0</v>
      </c>
      <c r="G177" s="280"/>
      <c r="H177" s="1188"/>
      <c r="I177" s="280"/>
      <c r="J177" s="280"/>
      <c r="K177" s="280"/>
      <c r="L177" s="280"/>
      <c r="M177" s="280"/>
      <c r="N177" s="280"/>
      <c r="O177" s="280"/>
      <c r="P177" s="280"/>
      <c r="Q177" s="280"/>
      <c r="R177" s="280"/>
      <c r="S177" s="281"/>
      <c r="T177" s="276">
        <f>SUM(F177:S177)</f>
        <v>0</v>
      </c>
      <c r="U177" s="277"/>
      <c r="V177" s="277"/>
      <c r="W177" s="282"/>
      <c r="X177" s="282"/>
      <c r="Y177" s="282"/>
      <c r="Z177" s="282"/>
      <c r="AA177" s="282"/>
      <c r="AB177" s="282"/>
      <c r="AC177" s="282"/>
      <c r="AD177" s="282"/>
      <c r="AE177" s="282"/>
      <c r="AF177" s="282"/>
      <c r="AG177" s="282"/>
      <c r="AH177" s="282"/>
      <c r="AI177" s="786"/>
      <c r="AJ177" s="786"/>
      <c r="AK177" s="282"/>
      <c r="AL177" s="282"/>
      <c r="AM177" s="282"/>
      <c r="AN177" s="282">
        <f>+T177</f>
        <v>0</v>
      </c>
      <c r="AO177" s="282"/>
      <c r="AP177" s="282"/>
      <c r="AQ177" s="283"/>
      <c r="AR177" s="277">
        <f t="shared" si="46"/>
        <v>0</v>
      </c>
    </row>
    <row r="178" spans="3:44" x14ac:dyDescent="0.3">
      <c r="C178" s="885" t="s">
        <v>250</v>
      </c>
      <c r="D178" s="280">
        <f>IFERROR('Group Inputs'!C223,0)</f>
        <v>0</v>
      </c>
      <c r="E178" s="280">
        <f>IFERROR('Group Inputs'!E223,0)</f>
        <v>0</v>
      </c>
      <c r="F178" s="280">
        <f>D178-E178</f>
        <v>0</v>
      </c>
      <c r="G178" s="280"/>
      <c r="H178" s="1188"/>
      <c r="I178" s="280"/>
      <c r="J178" s="280"/>
      <c r="K178" s="280"/>
      <c r="L178" s="280"/>
      <c r="M178" s="280"/>
      <c r="N178" s="280"/>
      <c r="O178" s="280"/>
      <c r="P178" s="280"/>
      <c r="Q178" s="280"/>
      <c r="R178" s="280"/>
      <c r="S178" s="281"/>
      <c r="T178" s="276">
        <f>SUM(F178:S178)</f>
        <v>0</v>
      </c>
      <c r="U178" s="277"/>
      <c r="V178" s="277"/>
      <c r="W178" s="282"/>
      <c r="X178" s="282"/>
      <c r="Y178" s="282"/>
      <c r="Z178" s="282"/>
      <c r="AA178" s="282"/>
      <c r="AB178" s="282"/>
      <c r="AC178" s="282"/>
      <c r="AD178" s="282"/>
      <c r="AE178" s="282"/>
      <c r="AF178" s="282"/>
      <c r="AG178" s="282"/>
      <c r="AH178" s="282"/>
      <c r="AI178" s="786"/>
      <c r="AJ178" s="786"/>
      <c r="AK178" s="282"/>
      <c r="AL178" s="282"/>
      <c r="AM178" s="282"/>
      <c r="AN178" s="282"/>
      <c r="AO178" s="282">
        <f>+T178</f>
        <v>0</v>
      </c>
      <c r="AP178" s="282"/>
      <c r="AQ178" s="283"/>
      <c r="AR178" s="277">
        <f t="shared" si="46"/>
        <v>0</v>
      </c>
    </row>
    <row r="179" spans="3:44" x14ac:dyDescent="0.3">
      <c r="C179" s="885" t="s">
        <v>251</v>
      </c>
      <c r="D179" s="280">
        <f>IFERROR('Group Inputs'!C224,0)</f>
        <v>0</v>
      </c>
      <c r="E179" s="280">
        <f>IFERROR('Group Inputs'!E224,0)</f>
        <v>0</v>
      </c>
      <c r="F179" s="280">
        <f>D179-E179</f>
        <v>0</v>
      </c>
      <c r="G179" s="280"/>
      <c r="H179" s="1188"/>
      <c r="I179" s="280"/>
      <c r="J179" s="280"/>
      <c r="K179" s="280"/>
      <c r="L179" s="280"/>
      <c r="M179" s="280"/>
      <c r="N179" s="280"/>
      <c r="O179" s="280"/>
      <c r="P179" s="280"/>
      <c r="Q179" s="280"/>
      <c r="R179" s="280"/>
      <c r="S179" s="281"/>
      <c r="T179" s="276">
        <f>SUM(F179:S179)</f>
        <v>0</v>
      </c>
      <c r="U179" s="277"/>
      <c r="V179" s="277"/>
      <c r="W179" s="282"/>
      <c r="X179" s="282"/>
      <c r="Y179" s="282"/>
      <c r="Z179" s="282"/>
      <c r="AA179" s="282"/>
      <c r="AB179" s="282"/>
      <c r="AC179" s="282"/>
      <c r="AD179" s="282"/>
      <c r="AE179" s="282"/>
      <c r="AF179" s="282"/>
      <c r="AG179" s="282"/>
      <c r="AH179" s="282"/>
      <c r="AI179" s="786"/>
      <c r="AJ179" s="786"/>
      <c r="AK179" s="282"/>
      <c r="AL179" s="282"/>
      <c r="AM179" s="282"/>
      <c r="AN179" s="282"/>
      <c r="AO179" s="282">
        <f>+T179</f>
        <v>0</v>
      </c>
      <c r="AP179" s="282"/>
      <c r="AQ179" s="283"/>
      <c r="AR179" s="277">
        <f t="shared" si="46"/>
        <v>0</v>
      </c>
    </row>
    <row r="180" spans="3:44" x14ac:dyDescent="0.3">
      <c r="C180" s="885"/>
      <c r="D180" s="280"/>
      <c r="E180" s="280"/>
      <c r="F180" s="280"/>
      <c r="G180" s="280"/>
      <c r="H180" s="1188"/>
      <c r="I180" s="280"/>
      <c r="J180" s="280"/>
      <c r="K180" s="280"/>
      <c r="L180" s="280"/>
      <c r="M180" s="280"/>
      <c r="N180" s="280"/>
      <c r="O180" s="280"/>
      <c r="P180" s="280"/>
      <c r="Q180" s="280"/>
      <c r="R180" s="280"/>
      <c r="S180" s="281"/>
      <c r="T180" s="276"/>
      <c r="U180" s="277"/>
      <c r="V180" s="277"/>
      <c r="W180" s="282"/>
      <c r="X180" s="282"/>
      <c r="Y180" s="282"/>
      <c r="Z180" s="282"/>
      <c r="AA180" s="282"/>
      <c r="AB180" s="282"/>
      <c r="AC180" s="282"/>
      <c r="AD180" s="282"/>
      <c r="AE180" s="282"/>
      <c r="AF180" s="282"/>
      <c r="AG180" s="282"/>
      <c r="AH180" s="282"/>
      <c r="AI180" s="786"/>
      <c r="AJ180" s="786"/>
      <c r="AK180" s="282"/>
      <c r="AL180" s="282"/>
      <c r="AM180" s="282"/>
      <c r="AN180" s="282"/>
      <c r="AO180" s="282"/>
      <c r="AP180" s="282"/>
      <c r="AQ180" s="283"/>
      <c r="AR180" s="277">
        <f t="shared" si="46"/>
        <v>0</v>
      </c>
    </row>
    <row r="181" spans="3:44" x14ac:dyDescent="0.3">
      <c r="C181" s="1180" t="s">
        <v>252</v>
      </c>
      <c r="D181" s="271"/>
      <c r="E181" s="271"/>
      <c r="F181" s="271"/>
      <c r="G181" s="271"/>
      <c r="H181" s="271"/>
      <c r="I181" s="271"/>
      <c r="J181" s="271"/>
      <c r="K181" s="271"/>
      <c r="L181" s="271"/>
      <c r="M181" s="271"/>
      <c r="N181" s="271"/>
      <c r="O181" s="271"/>
      <c r="P181" s="271"/>
      <c r="Q181" s="271"/>
      <c r="R181" s="271"/>
      <c r="S181" s="271"/>
      <c r="T181" s="271"/>
      <c r="U181" s="271"/>
      <c r="V181" s="271"/>
      <c r="W181" s="272"/>
      <c r="X181" s="272"/>
      <c r="Y181" s="272"/>
      <c r="Z181" s="272"/>
      <c r="AA181" s="272"/>
      <c r="AB181" s="272"/>
      <c r="AC181" s="272"/>
      <c r="AD181" s="272"/>
      <c r="AE181" s="272"/>
      <c r="AF181" s="272"/>
      <c r="AG181" s="272"/>
      <c r="AH181" s="272"/>
      <c r="AI181" s="272"/>
      <c r="AJ181" s="272"/>
      <c r="AK181" s="272"/>
      <c r="AL181" s="272"/>
      <c r="AM181" s="272"/>
      <c r="AN181" s="272"/>
      <c r="AO181" s="272"/>
      <c r="AP181" s="272"/>
      <c r="AQ181" s="273"/>
      <c r="AR181" s="277">
        <f t="shared" si="46"/>
        <v>0</v>
      </c>
    </row>
    <row r="182" spans="3:44" x14ac:dyDescent="0.3">
      <c r="C182" s="1182" t="s">
        <v>241</v>
      </c>
      <c r="D182" s="274"/>
      <c r="E182" s="274"/>
      <c r="F182" s="274"/>
      <c r="G182" s="274"/>
      <c r="H182" s="1187"/>
      <c r="I182" s="274"/>
      <c r="J182" s="274"/>
      <c r="K182" s="274"/>
      <c r="L182" s="274"/>
      <c r="M182" s="274"/>
      <c r="N182" s="274"/>
      <c r="O182" s="274"/>
      <c r="P182" s="274"/>
      <c r="Q182" s="274"/>
      <c r="R182" s="274"/>
      <c r="S182" s="275"/>
      <c r="T182" s="276"/>
      <c r="U182" s="277"/>
      <c r="V182" s="277"/>
      <c r="W182" s="278"/>
      <c r="X182" s="278"/>
      <c r="Y182" s="278"/>
      <c r="Z182" s="278"/>
      <c r="AA182" s="278"/>
      <c r="AB182" s="278"/>
      <c r="AC182" s="278"/>
      <c r="AD182" s="278"/>
      <c r="AE182" s="278"/>
      <c r="AF182" s="278"/>
      <c r="AG182" s="278"/>
      <c r="AH182" s="278"/>
      <c r="AI182" s="785"/>
      <c r="AJ182" s="785"/>
      <c r="AK182" s="278"/>
      <c r="AL182" s="278"/>
      <c r="AM182" s="278"/>
      <c r="AN182" s="278"/>
      <c r="AO182" s="278"/>
      <c r="AP182" s="278"/>
      <c r="AQ182" s="279"/>
      <c r="AR182" s="277">
        <f t="shared" si="46"/>
        <v>0</v>
      </c>
    </row>
    <row r="183" spans="3:44" x14ac:dyDescent="0.3">
      <c r="C183" s="885" t="s">
        <v>325</v>
      </c>
      <c r="D183" s="280">
        <f>IFERROR('Group Inputs'!C207,0)</f>
        <v>0</v>
      </c>
      <c r="E183" s="280">
        <f>IFERROR('Group Inputs'!E207,0)</f>
        <v>0</v>
      </c>
      <c r="F183" s="280">
        <f>D183-E183</f>
        <v>0</v>
      </c>
      <c r="G183" s="280"/>
      <c r="H183" s="1188"/>
      <c r="I183" s="280"/>
      <c r="J183" s="280">
        <f>-F183</f>
        <v>0</v>
      </c>
      <c r="K183" s="280"/>
      <c r="L183" s="280"/>
      <c r="M183" s="280"/>
      <c r="N183" s="280"/>
      <c r="O183" s="280"/>
      <c r="P183" s="280"/>
      <c r="Q183" s="280"/>
      <c r="R183" s="280"/>
      <c r="S183" s="281"/>
      <c r="T183" s="284">
        <f>SUM(F183:S183)</f>
        <v>0</v>
      </c>
      <c r="U183" s="277"/>
      <c r="V183" s="277"/>
      <c r="W183" s="282"/>
      <c r="X183" s="282"/>
      <c r="Y183" s="282"/>
      <c r="Z183" s="282"/>
      <c r="AA183" s="282"/>
      <c r="AB183" s="282"/>
      <c r="AC183" s="282"/>
      <c r="AD183" s="282"/>
      <c r="AE183" s="282"/>
      <c r="AF183" s="282"/>
      <c r="AG183" s="282"/>
      <c r="AH183" s="282"/>
      <c r="AI183" s="786"/>
      <c r="AJ183" s="786"/>
      <c r="AK183" s="282"/>
      <c r="AL183" s="282"/>
      <c r="AM183" s="282"/>
      <c r="AN183" s="282"/>
      <c r="AO183" s="282"/>
      <c r="AP183" s="282"/>
      <c r="AQ183" s="283"/>
      <c r="AR183" s="277">
        <f t="shared" si="46"/>
        <v>0</v>
      </c>
    </row>
    <row r="184" spans="3:44" x14ac:dyDescent="0.3">
      <c r="C184" s="885" t="s">
        <v>1075</v>
      </c>
      <c r="D184" s="280">
        <f>IFERROR('Group Inputs'!C208,0)</f>
        <v>0</v>
      </c>
      <c r="E184" s="280">
        <f>IFERROR('Group Inputs'!E208,0)</f>
        <v>0</v>
      </c>
      <c r="F184" s="280">
        <f>D184-E184</f>
        <v>0</v>
      </c>
      <c r="G184" s="280"/>
      <c r="H184" s="1188"/>
      <c r="I184" s="280">
        <f>-F184</f>
        <v>0</v>
      </c>
      <c r="J184" s="280"/>
      <c r="K184" s="280"/>
      <c r="L184" s="280"/>
      <c r="M184" s="280"/>
      <c r="N184" s="280"/>
      <c r="O184" s="280"/>
      <c r="P184" s="280"/>
      <c r="Q184" s="280"/>
      <c r="R184" s="280"/>
      <c r="S184" s="281"/>
      <c r="T184" s="284">
        <f>SUM(F184:S184)</f>
        <v>0</v>
      </c>
      <c r="U184" s="277"/>
      <c r="V184" s="277"/>
      <c r="W184" s="282"/>
      <c r="X184" s="282"/>
      <c r="Y184" s="282"/>
      <c r="Z184" s="282"/>
      <c r="AA184" s="282"/>
      <c r="AB184" s="282"/>
      <c r="AC184" s="282"/>
      <c r="AD184" s="282"/>
      <c r="AE184" s="282"/>
      <c r="AF184" s="282"/>
      <c r="AG184" s="282"/>
      <c r="AH184" s="282"/>
      <c r="AI184" s="786"/>
      <c r="AJ184" s="786"/>
      <c r="AK184" s="282"/>
      <c r="AL184" s="282"/>
      <c r="AM184" s="282"/>
      <c r="AN184" s="282"/>
      <c r="AO184" s="282"/>
      <c r="AP184" s="282"/>
      <c r="AQ184" s="283"/>
      <c r="AR184" s="277">
        <f t="shared" ref="AR184:AR215" si="50">T184-SUM(W184:AQ184)</f>
        <v>0</v>
      </c>
    </row>
    <row r="185" spans="3:44" x14ac:dyDescent="0.3">
      <c r="C185" s="885" t="s">
        <v>1076</v>
      </c>
      <c r="D185" s="280">
        <f>IFERROR('Group Inputs'!C209,0)</f>
        <v>0</v>
      </c>
      <c r="E185" s="280">
        <f>IFERROR('Group Inputs'!E209,0)</f>
        <v>0</v>
      </c>
      <c r="F185" s="280">
        <f>D185-E185</f>
        <v>0</v>
      </c>
      <c r="G185" s="280"/>
      <c r="H185" s="1188"/>
      <c r="I185" s="280">
        <f>-F185</f>
        <v>0</v>
      </c>
      <c r="J185" s="280"/>
      <c r="K185" s="280"/>
      <c r="L185" s="280"/>
      <c r="M185" s="280"/>
      <c r="N185" s="280"/>
      <c r="O185" s="280"/>
      <c r="P185" s="280"/>
      <c r="Q185" s="280"/>
      <c r="R185" s="280"/>
      <c r="S185" s="281"/>
      <c r="T185" s="284">
        <f>SUM(F185:S185)</f>
        <v>0</v>
      </c>
      <c r="U185" s="277"/>
      <c r="V185" s="277"/>
      <c r="W185" s="282"/>
      <c r="X185" s="282"/>
      <c r="Y185" s="282"/>
      <c r="Z185" s="282"/>
      <c r="AA185" s="282"/>
      <c r="AB185" s="282"/>
      <c r="AC185" s="282"/>
      <c r="AD185" s="282"/>
      <c r="AE185" s="282"/>
      <c r="AF185" s="282"/>
      <c r="AG185" s="282"/>
      <c r="AH185" s="282"/>
      <c r="AI185" s="786"/>
      <c r="AJ185" s="786"/>
      <c r="AK185" s="282"/>
      <c r="AL185" s="282"/>
      <c r="AM185" s="282"/>
      <c r="AN185" s="282"/>
      <c r="AO185" s="282"/>
      <c r="AP185" s="282"/>
      <c r="AQ185" s="283"/>
      <c r="AR185" s="277">
        <f t="shared" si="50"/>
        <v>0</v>
      </c>
    </row>
    <row r="186" spans="3:44" x14ac:dyDescent="0.3">
      <c r="C186" s="885" t="s">
        <v>256</v>
      </c>
      <c r="D186" s="280">
        <f>IFERROR('Group Inputs'!C210,0)</f>
        <v>0</v>
      </c>
      <c r="E186" s="280">
        <f>IFERROR('Group Inputs'!E210,0)</f>
        <v>0</v>
      </c>
      <c r="F186" s="280">
        <f>D186-E186</f>
        <v>0</v>
      </c>
      <c r="G186" s="280"/>
      <c r="H186" s="1188"/>
      <c r="I186" s="280">
        <f>-F186</f>
        <v>0</v>
      </c>
      <c r="J186" s="280"/>
      <c r="K186" s="280"/>
      <c r="L186" s="280"/>
      <c r="M186" s="280"/>
      <c r="N186" s="280"/>
      <c r="O186" s="280"/>
      <c r="P186" s="280"/>
      <c r="Q186" s="280"/>
      <c r="R186" s="280"/>
      <c r="S186" s="281"/>
      <c r="T186" s="284">
        <f>SUM(F186:S186)</f>
        <v>0</v>
      </c>
      <c r="U186" s="277"/>
      <c r="V186" s="277"/>
      <c r="W186" s="282"/>
      <c r="X186" s="282"/>
      <c r="Y186" s="282"/>
      <c r="Z186" s="282"/>
      <c r="AA186" s="282"/>
      <c r="AB186" s="282"/>
      <c r="AC186" s="282"/>
      <c r="AD186" s="282"/>
      <c r="AE186" s="282"/>
      <c r="AF186" s="282"/>
      <c r="AG186" s="282"/>
      <c r="AH186" s="282"/>
      <c r="AI186" s="786"/>
      <c r="AJ186" s="786"/>
      <c r="AK186" s="282"/>
      <c r="AL186" s="282"/>
      <c r="AM186" s="282"/>
      <c r="AN186" s="282"/>
      <c r="AO186" s="282"/>
      <c r="AP186" s="282"/>
      <c r="AQ186" s="283"/>
      <c r="AR186" s="277">
        <f t="shared" si="50"/>
        <v>0</v>
      </c>
    </row>
    <row r="187" spans="3:44" x14ac:dyDescent="0.3">
      <c r="C187" s="885"/>
      <c r="D187" s="280"/>
      <c r="E187" s="280"/>
      <c r="F187" s="280"/>
      <c r="G187" s="280"/>
      <c r="H187" s="1188"/>
      <c r="I187" s="280"/>
      <c r="J187" s="280"/>
      <c r="K187" s="280"/>
      <c r="L187" s="280"/>
      <c r="M187" s="280"/>
      <c r="N187" s="280"/>
      <c r="O187" s="280"/>
      <c r="P187" s="280"/>
      <c r="Q187" s="280"/>
      <c r="R187" s="280"/>
      <c r="S187" s="281"/>
      <c r="T187" s="276"/>
      <c r="U187" s="277"/>
      <c r="V187" s="277"/>
      <c r="W187" s="282"/>
      <c r="X187" s="282"/>
      <c r="Y187" s="282"/>
      <c r="Z187" s="282"/>
      <c r="AA187" s="282"/>
      <c r="AB187" s="282"/>
      <c r="AC187" s="282"/>
      <c r="AD187" s="282"/>
      <c r="AE187" s="282"/>
      <c r="AF187" s="282"/>
      <c r="AG187" s="282"/>
      <c r="AH187" s="282"/>
      <c r="AI187" s="786"/>
      <c r="AJ187" s="786"/>
      <c r="AK187" s="282"/>
      <c r="AL187" s="282"/>
      <c r="AM187" s="282"/>
      <c r="AN187" s="282"/>
      <c r="AO187" s="282"/>
      <c r="AP187" s="282"/>
      <c r="AQ187" s="283"/>
      <c r="AR187" s="277">
        <f t="shared" si="50"/>
        <v>0</v>
      </c>
    </row>
    <row r="188" spans="3:44" x14ac:dyDescent="0.3">
      <c r="C188" s="1180" t="s">
        <v>257</v>
      </c>
      <c r="D188" s="271"/>
      <c r="E188" s="271"/>
      <c r="F188" s="271"/>
      <c r="G188" s="271"/>
      <c r="H188" s="271"/>
      <c r="I188" s="271"/>
      <c r="J188" s="271"/>
      <c r="K188" s="271"/>
      <c r="L188" s="271"/>
      <c r="M188" s="271"/>
      <c r="N188" s="271"/>
      <c r="O188" s="271"/>
      <c r="P188" s="271"/>
      <c r="Q188" s="271"/>
      <c r="R188" s="271"/>
      <c r="S188" s="271"/>
      <c r="T188" s="271"/>
      <c r="U188" s="271"/>
      <c r="V188" s="271"/>
      <c r="W188" s="272"/>
      <c r="X188" s="272"/>
      <c r="Y188" s="272"/>
      <c r="Z188" s="272"/>
      <c r="AA188" s="272"/>
      <c r="AB188" s="272"/>
      <c r="AC188" s="272"/>
      <c r="AD188" s="272"/>
      <c r="AE188" s="272"/>
      <c r="AF188" s="272"/>
      <c r="AG188" s="272"/>
      <c r="AH188" s="272"/>
      <c r="AI188" s="272"/>
      <c r="AJ188" s="272"/>
      <c r="AK188" s="272"/>
      <c r="AL188" s="272"/>
      <c r="AM188" s="272"/>
      <c r="AN188" s="272"/>
      <c r="AO188" s="272"/>
      <c r="AP188" s="272"/>
      <c r="AQ188" s="273"/>
      <c r="AR188" s="277">
        <f t="shared" si="50"/>
        <v>0</v>
      </c>
    </row>
    <row r="189" spans="3:44" x14ac:dyDescent="0.3">
      <c r="C189" s="1182" t="s">
        <v>241</v>
      </c>
      <c r="D189" s="274"/>
      <c r="E189" s="274"/>
      <c r="F189" s="274"/>
      <c r="G189" s="274"/>
      <c r="H189" s="1187"/>
      <c r="I189" s="274"/>
      <c r="J189" s="274"/>
      <c r="K189" s="274"/>
      <c r="L189" s="274"/>
      <c r="M189" s="274"/>
      <c r="N189" s="274"/>
      <c r="O189" s="274"/>
      <c r="P189" s="274"/>
      <c r="Q189" s="274"/>
      <c r="R189" s="274"/>
      <c r="S189" s="275"/>
      <c r="T189" s="276"/>
      <c r="U189" s="277"/>
      <c r="V189" s="277"/>
      <c r="W189" s="278"/>
      <c r="X189" s="278"/>
      <c r="Y189" s="278"/>
      <c r="Z189" s="278"/>
      <c r="AA189" s="278"/>
      <c r="AB189" s="278"/>
      <c r="AC189" s="278"/>
      <c r="AD189" s="278"/>
      <c r="AE189" s="278"/>
      <c r="AF189" s="278"/>
      <c r="AG189" s="278"/>
      <c r="AH189" s="278"/>
      <c r="AI189" s="785"/>
      <c r="AJ189" s="785"/>
      <c r="AK189" s="278"/>
      <c r="AL189" s="278"/>
      <c r="AM189" s="278"/>
      <c r="AN189" s="278"/>
      <c r="AO189" s="278"/>
      <c r="AP189" s="278"/>
      <c r="AQ189" s="279"/>
      <c r="AR189" s="277">
        <f t="shared" si="50"/>
        <v>0</v>
      </c>
    </row>
    <row r="190" spans="3:44" x14ac:dyDescent="0.3">
      <c r="C190" s="885" t="s">
        <v>258</v>
      </c>
      <c r="D190" s="280">
        <f>IFERROR('Group Inputs'!C214,0)</f>
        <v>0</v>
      </c>
      <c r="E190" s="280">
        <f>IFERROR('Group Inputs'!E214,0)</f>
        <v>0</v>
      </c>
      <c r="F190" s="280">
        <f>D190-E190</f>
        <v>0</v>
      </c>
      <c r="G190" s="280"/>
      <c r="H190" s="1188"/>
      <c r="I190" s="280"/>
      <c r="J190" s="280"/>
      <c r="K190" s="280"/>
      <c r="L190" s="280"/>
      <c r="M190" s="280"/>
      <c r="N190" s="280"/>
      <c r="O190" s="280"/>
      <c r="P190" s="280"/>
      <c r="Q190" s="280"/>
      <c r="R190" s="280"/>
      <c r="S190" s="281"/>
      <c r="T190" s="276">
        <f>SUM(F190:S190)</f>
        <v>0</v>
      </c>
      <c r="U190" s="277"/>
      <c r="V190" s="277"/>
      <c r="W190" s="282"/>
      <c r="X190" s="282"/>
      <c r="Y190" s="282"/>
      <c r="Z190" s="282"/>
      <c r="AA190" s="282">
        <f>T190</f>
        <v>0</v>
      </c>
      <c r="AB190" s="282"/>
      <c r="AC190" s="282"/>
      <c r="AD190" s="282"/>
      <c r="AE190" s="282"/>
      <c r="AF190" s="282"/>
      <c r="AG190" s="282"/>
      <c r="AH190" s="282"/>
      <c r="AI190" s="786"/>
      <c r="AJ190" s="786"/>
      <c r="AK190" s="282"/>
      <c r="AL190" s="282"/>
      <c r="AM190" s="282"/>
      <c r="AN190" s="282"/>
      <c r="AO190" s="282"/>
      <c r="AP190" s="282"/>
      <c r="AQ190" s="283"/>
      <c r="AR190" s="277">
        <f t="shared" si="50"/>
        <v>0</v>
      </c>
    </row>
    <row r="191" spans="3:44" x14ac:dyDescent="0.3">
      <c r="C191" s="885"/>
      <c r="D191" s="280"/>
      <c r="E191" s="280"/>
      <c r="F191" s="280"/>
      <c r="G191" s="280"/>
      <c r="H191" s="1188"/>
      <c r="I191" s="280"/>
      <c r="J191" s="280"/>
      <c r="K191" s="280"/>
      <c r="L191" s="280"/>
      <c r="M191" s="280"/>
      <c r="N191" s="280"/>
      <c r="O191" s="280"/>
      <c r="P191" s="280"/>
      <c r="Q191" s="280"/>
      <c r="R191" s="280"/>
      <c r="S191" s="281"/>
      <c r="T191" s="276"/>
      <c r="U191" s="277"/>
      <c r="V191" s="277"/>
      <c r="W191" s="282"/>
      <c r="X191" s="282"/>
      <c r="Y191" s="282"/>
      <c r="Z191" s="282"/>
      <c r="AA191" s="282"/>
      <c r="AB191" s="282"/>
      <c r="AC191" s="282"/>
      <c r="AD191" s="282"/>
      <c r="AE191" s="282"/>
      <c r="AF191" s="282"/>
      <c r="AG191" s="282"/>
      <c r="AH191" s="282"/>
      <c r="AI191" s="786"/>
      <c r="AJ191" s="786"/>
      <c r="AK191" s="282"/>
      <c r="AL191" s="282"/>
      <c r="AM191" s="282"/>
      <c r="AN191" s="282"/>
      <c r="AO191" s="282"/>
      <c r="AP191" s="282"/>
      <c r="AQ191" s="283"/>
      <c r="AR191" s="277">
        <f t="shared" si="50"/>
        <v>0</v>
      </c>
    </row>
    <row r="192" spans="3:44" x14ac:dyDescent="0.3">
      <c r="C192" s="1180" t="s">
        <v>259</v>
      </c>
      <c r="D192" s="271"/>
      <c r="E192" s="271"/>
      <c r="F192" s="271"/>
      <c r="G192" s="271"/>
      <c r="H192" s="271"/>
      <c r="I192" s="271"/>
      <c r="J192" s="271"/>
      <c r="K192" s="271"/>
      <c r="L192" s="271"/>
      <c r="M192" s="271"/>
      <c r="N192" s="271"/>
      <c r="O192" s="271"/>
      <c r="P192" s="271"/>
      <c r="Q192" s="271"/>
      <c r="R192" s="271"/>
      <c r="S192" s="271"/>
      <c r="T192" s="271"/>
      <c r="U192" s="271"/>
      <c r="V192" s="271"/>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3"/>
      <c r="AR192" s="277">
        <f t="shared" si="50"/>
        <v>0</v>
      </c>
    </row>
    <row r="193" spans="3:44" x14ac:dyDescent="0.3">
      <c r="C193" s="1182" t="s">
        <v>241</v>
      </c>
      <c r="D193" s="274"/>
      <c r="E193" s="274"/>
      <c r="F193" s="274"/>
      <c r="G193" s="274"/>
      <c r="H193" s="1187"/>
      <c r="I193" s="274"/>
      <c r="J193" s="274"/>
      <c r="K193" s="274"/>
      <c r="L193" s="274"/>
      <c r="M193" s="274"/>
      <c r="N193" s="274"/>
      <c r="O193" s="274"/>
      <c r="P193" s="274"/>
      <c r="Q193" s="274"/>
      <c r="R193" s="274"/>
      <c r="S193" s="275"/>
      <c r="T193" s="276"/>
      <c r="U193" s="277"/>
      <c r="V193" s="277"/>
      <c r="W193" s="278"/>
      <c r="X193" s="278"/>
      <c r="Y193" s="278"/>
      <c r="Z193" s="278"/>
      <c r="AA193" s="278"/>
      <c r="AB193" s="278"/>
      <c r="AC193" s="278"/>
      <c r="AD193" s="278"/>
      <c r="AE193" s="278"/>
      <c r="AF193" s="278"/>
      <c r="AG193" s="278"/>
      <c r="AH193" s="278"/>
      <c r="AI193" s="785"/>
      <c r="AJ193" s="785"/>
      <c r="AK193" s="278"/>
      <c r="AL193" s="278"/>
      <c r="AM193" s="278"/>
      <c r="AN193" s="278"/>
      <c r="AO193" s="278"/>
      <c r="AP193" s="278"/>
      <c r="AQ193" s="279"/>
      <c r="AR193" s="277">
        <f t="shared" si="50"/>
        <v>0</v>
      </c>
    </row>
    <row r="194" spans="3:44" x14ac:dyDescent="0.3">
      <c r="C194" s="885" t="s">
        <v>260</v>
      </c>
      <c r="D194" s="280">
        <f>IFERROR('Group Inputs'!C218,0)</f>
        <v>0</v>
      </c>
      <c r="E194" s="280">
        <f>IFERROR('Group Inputs'!E218,0)</f>
        <v>0</v>
      </c>
      <c r="F194" s="280">
        <f>D194-E194</f>
        <v>0</v>
      </c>
      <c r="G194" s="280">
        <f>-G80</f>
        <v>0</v>
      </c>
      <c r="H194" s="1188"/>
      <c r="I194" s="280"/>
      <c r="J194" s="280"/>
      <c r="K194" s="280"/>
      <c r="L194" s="280"/>
      <c r="M194" s="280"/>
      <c r="N194" s="280"/>
      <c r="O194" s="280"/>
      <c r="P194" s="280"/>
      <c r="Q194" s="280"/>
      <c r="R194" s="280"/>
      <c r="S194" s="281"/>
      <c r="T194" s="284">
        <f>SUM(F194:S194)</f>
        <v>0</v>
      </c>
      <c r="U194" s="277"/>
      <c r="V194" s="277"/>
      <c r="W194" s="282"/>
      <c r="X194" s="282"/>
      <c r="Y194" s="282"/>
      <c r="Z194" s="282"/>
      <c r="AA194" s="282"/>
      <c r="AB194" s="282"/>
      <c r="AC194" s="282">
        <f>T194</f>
        <v>0</v>
      </c>
      <c r="AD194" s="282"/>
      <c r="AE194" s="282"/>
      <c r="AF194" s="282"/>
      <c r="AG194" s="282"/>
      <c r="AH194" s="282"/>
      <c r="AI194" s="786"/>
      <c r="AJ194" s="786"/>
      <c r="AK194" s="282"/>
      <c r="AL194" s="282"/>
      <c r="AM194" s="282"/>
      <c r="AN194" s="282"/>
      <c r="AO194" s="282"/>
      <c r="AP194" s="282"/>
      <c r="AQ194" s="283"/>
      <c r="AR194" s="277">
        <f t="shared" si="50"/>
        <v>0</v>
      </c>
    </row>
    <row r="195" spans="3:44" x14ac:dyDescent="0.3">
      <c r="C195" s="885" t="s">
        <v>261</v>
      </c>
      <c r="D195" s="280">
        <f>IFERROR('Group Inputs'!C219,0)</f>
        <v>0</v>
      </c>
      <c r="E195" s="280">
        <f>IFERROR('Group Inputs'!E219,0)</f>
        <v>0</v>
      </c>
      <c r="F195" s="280">
        <f>D195-E195</f>
        <v>0</v>
      </c>
      <c r="G195" s="280"/>
      <c r="H195" s="1188"/>
      <c r="I195" s="280"/>
      <c r="J195" s="280"/>
      <c r="K195" s="280"/>
      <c r="L195" s="280"/>
      <c r="M195" s="280"/>
      <c r="N195" s="280"/>
      <c r="O195" s="280"/>
      <c r="P195" s="280"/>
      <c r="Q195" s="280"/>
      <c r="R195" s="280"/>
      <c r="S195" s="281"/>
      <c r="T195" s="284">
        <f>SUM(F195:S195)</f>
        <v>0</v>
      </c>
      <c r="U195" s="277"/>
      <c r="V195" s="277"/>
      <c r="W195" s="282"/>
      <c r="X195" s="282"/>
      <c r="Y195" s="282"/>
      <c r="Z195" s="282"/>
      <c r="AA195" s="282"/>
      <c r="AB195" s="282"/>
      <c r="AC195" s="282">
        <f>T195</f>
        <v>0</v>
      </c>
      <c r="AD195" s="282"/>
      <c r="AE195" s="282"/>
      <c r="AF195" s="282"/>
      <c r="AG195" s="282"/>
      <c r="AH195" s="282"/>
      <c r="AI195" s="786"/>
      <c r="AJ195" s="786"/>
      <c r="AK195" s="282"/>
      <c r="AL195" s="282"/>
      <c r="AM195" s="282"/>
      <c r="AN195" s="282"/>
      <c r="AO195" s="282"/>
      <c r="AP195" s="282"/>
      <c r="AQ195" s="283"/>
      <c r="AR195" s="277">
        <f t="shared" si="50"/>
        <v>0</v>
      </c>
    </row>
    <row r="196" spans="3:44" x14ac:dyDescent="0.3">
      <c r="C196" s="885"/>
      <c r="D196" s="280"/>
      <c r="E196" s="280"/>
      <c r="F196" s="280"/>
      <c r="G196" s="280"/>
      <c r="H196" s="1188"/>
      <c r="I196" s="280"/>
      <c r="J196" s="280"/>
      <c r="K196" s="280"/>
      <c r="L196" s="280"/>
      <c r="M196" s="280"/>
      <c r="N196" s="280"/>
      <c r="O196" s="280"/>
      <c r="P196" s="280"/>
      <c r="Q196" s="280"/>
      <c r="R196" s="280"/>
      <c r="S196" s="281"/>
      <c r="T196" s="276"/>
      <c r="U196" s="277"/>
      <c r="V196" s="277"/>
      <c r="W196" s="282"/>
      <c r="X196" s="282"/>
      <c r="Y196" s="282"/>
      <c r="Z196" s="282"/>
      <c r="AA196" s="282"/>
      <c r="AB196" s="282"/>
      <c r="AC196" s="282"/>
      <c r="AD196" s="282"/>
      <c r="AE196" s="282"/>
      <c r="AF196" s="282"/>
      <c r="AG196" s="282"/>
      <c r="AH196" s="282"/>
      <c r="AI196" s="786"/>
      <c r="AJ196" s="786"/>
      <c r="AK196" s="282"/>
      <c r="AL196" s="282"/>
      <c r="AM196" s="282"/>
      <c r="AN196" s="282"/>
      <c r="AO196" s="282"/>
      <c r="AP196" s="282"/>
      <c r="AQ196" s="283"/>
      <c r="AR196" s="277">
        <f t="shared" si="50"/>
        <v>0</v>
      </c>
    </row>
    <row r="197" spans="3:44" x14ac:dyDescent="0.3">
      <c r="C197" s="1180" t="s">
        <v>262</v>
      </c>
      <c r="D197" s="271"/>
      <c r="E197" s="271"/>
      <c r="F197" s="271"/>
      <c r="G197" s="271"/>
      <c r="H197" s="271"/>
      <c r="I197" s="271"/>
      <c r="J197" s="271"/>
      <c r="K197" s="271"/>
      <c r="L197" s="271"/>
      <c r="M197" s="271"/>
      <c r="N197" s="271"/>
      <c r="O197" s="271"/>
      <c r="P197" s="271"/>
      <c r="Q197" s="271"/>
      <c r="R197" s="271"/>
      <c r="S197" s="271"/>
      <c r="T197" s="271"/>
      <c r="U197" s="271"/>
      <c r="V197" s="271"/>
      <c r="W197" s="272"/>
      <c r="X197" s="272"/>
      <c r="Y197" s="272"/>
      <c r="Z197" s="272"/>
      <c r="AA197" s="272"/>
      <c r="AB197" s="272"/>
      <c r="AC197" s="272"/>
      <c r="AD197" s="272"/>
      <c r="AE197" s="272"/>
      <c r="AF197" s="272"/>
      <c r="AG197" s="272"/>
      <c r="AH197" s="272"/>
      <c r="AI197" s="272"/>
      <c r="AJ197" s="272"/>
      <c r="AK197" s="272"/>
      <c r="AL197" s="272"/>
      <c r="AM197" s="272"/>
      <c r="AN197" s="272"/>
      <c r="AO197" s="272"/>
      <c r="AP197" s="272"/>
      <c r="AQ197" s="273"/>
      <c r="AR197" s="277">
        <f t="shared" si="50"/>
        <v>0</v>
      </c>
    </row>
    <row r="198" spans="3:44" x14ac:dyDescent="0.3">
      <c r="C198" s="1182" t="s">
        <v>241</v>
      </c>
      <c r="D198" s="274"/>
      <c r="E198" s="274"/>
      <c r="F198" s="274"/>
      <c r="G198" s="274"/>
      <c r="H198" s="1187"/>
      <c r="I198" s="274"/>
      <c r="J198" s="274"/>
      <c r="K198" s="274"/>
      <c r="L198" s="274"/>
      <c r="M198" s="274"/>
      <c r="N198" s="274"/>
      <c r="O198" s="274"/>
      <c r="P198" s="274"/>
      <c r="Q198" s="274"/>
      <c r="R198" s="274"/>
      <c r="S198" s="275"/>
      <c r="T198" s="276"/>
      <c r="U198" s="277"/>
      <c r="V198" s="277"/>
      <c r="W198" s="278"/>
      <c r="X198" s="278"/>
      <c r="Y198" s="278"/>
      <c r="Z198" s="278"/>
      <c r="AA198" s="278"/>
      <c r="AB198" s="278"/>
      <c r="AC198" s="278"/>
      <c r="AD198" s="278"/>
      <c r="AE198" s="278"/>
      <c r="AF198" s="278"/>
      <c r="AG198" s="278"/>
      <c r="AH198" s="278"/>
      <c r="AI198" s="785"/>
      <c r="AJ198" s="785"/>
      <c r="AK198" s="278"/>
      <c r="AL198" s="278"/>
      <c r="AM198" s="278"/>
      <c r="AN198" s="278"/>
      <c r="AO198" s="278"/>
      <c r="AP198" s="278"/>
      <c r="AQ198" s="279"/>
      <c r="AR198" s="277">
        <f t="shared" si="50"/>
        <v>0</v>
      </c>
    </row>
    <row r="199" spans="3:44" x14ac:dyDescent="0.3">
      <c r="C199" s="885" t="s">
        <v>1077</v>
      </c>
      <c r="D199" s="280">
        <f>IFERROR('Group Inputs'!C228,0)</f>
        <v>0</v>
      </c>
      <c r="E199" s="280">
        <f>IFERROR('Group Inputs'!E228,0)</f>
        <v>0</v>
      </c>
      <c r="F199" s="280">
        <f>D199-E199</f>
        <v>0</v>
      </c>
      <c r="G199" s="280"/>
      <c r="H199" s="1188"/>
      <c r="I199" s="280"/>
      <c r="J199" s="280"/>
      <c r="K199" s="280"/>
      <c r="L199" s="280"/>
      <c r="M199" s="280"/>
      <c r="N199" s="280"/>
      <c r="O199" s="280"/>
      <c r="P199" s="280"/>
      <c r="Q199" s="280"/>
      <c r="R199" s="280"/>
      <c r="S199" s="281"/>
      <c r="T199" s="276">
        <f>SUM(F199:S199)</f>
        <v>0</v>
      </c>
      <c r="U199" s="277"/>
      <c r="V199" s="277"/>
      <c r="W199" s="282"/>
      <c r="X199" s="282"/>
      <c r="Y199" s="282"/>
      <c r="Z199" s="282"/>
      <c r="AA199" s="282"/>
      <c r="AB199" s="282"/>
      <c r="AC199" s="282"/>
      <c r="AD199" s="282"/>
      <c r="AE199" s="282"/>
      <c r="AF199" s="282"/>
      <c r="AG199" s="282"/>
      <c r="AH199" s="282"/>
      <c r="AI199" s="786"/>
      <c r="AJ199" s="786"/>
      <c r="AK199" s="282"/>
      <c r="AL199" s="282"/>
      <c r="AM199" s="282"/>
      <c r="AN199" s="282"/>
      <c r="AO199" s="282"/>
      <c r="AP199" s="282">
        <f>+T199</f>
        <v>0</v>
      </c>
      <c r="AQ199" s="283"/>
      <c r="AR199" s="277">
        <f t="shared" si="50"/>
        <v>0</v>
      </c>
    </row>
    <row r="200" spans="3:44" x14ac:dyDescent="0.3">
      <c r="C200" s="885" t="s">
        <v>1078</v>
      </c>
      <c r="D200" s="280">
        <f>IFERROR('Group Inputs'!C229,0)</f>
        <v>0</v>
      </c>
      <c r="E200" s="280">
        <f>IFERROR('Group Inputs'!E229,0)</f>
        <v>0</v>
      </c>
      <c r="F200" s="280">
        <f>D200-E200</f>
        <v>0</v>
      </c>
      <c r="G200" s="280"/>
      <c r="H200" s="1188"/>
      <c r="I200" s="280"/>
      <c r="J200" s="280"/>
      <c r="K200" s="280"/>
      <c r="L200" s="280"/>
      <c r="M200" s="280"/>
      <c r="N200" s="280"/>
      <c r="O200" s="280"/>
      <c r="P200" s="280"/>
      <c r="Q200" s="280">
        <f>-Q143</f>
        <v>0</v>
      </c>
      <c r="R200" s="280"/>
      <c r="S200" s="281"/>
      <c r="T200" s="276">
        <f>SUM(F200:S200)</f>
        <v>0</v>
      </c>
      <c r="U200" s="277"/>
      <c r="V200" s="277"/>
      <c r="W200" s="282"/>
      <c r="X200" s="282"/>
      <c r="Y200" s="282"/>
      <c r="Z200" s="282"/>
      <c r="AA200" s="282"/>
      <c r="AB200" s="282"/>
      <c r="AC200" s="282"/>
      <c r="AD200" s="282"/>
      <c r="AE200" s="282"/>
      <c r="AF200" s="282"/>
      <c r="AG200" s="282"/>
      <c r="AH200" s="282"/>
      <c r="AI200" s="786"/>
      <c r="AJ200" s="786"/>
      <c r="AK200" s="282"/>
      <c r="AL200" s="282"/>
      <c r="AM200" s="282"/>
      <c r="AN200" s="282"/>
      <c r="AO200" s="282"/>
      <c r="AP200" s="282">
        <f>+T200</f>
        <v>0</v>
      </c>
      <c r="AQ200" s="283"/>
      <c r="AR200" s="277">
        <f t="shared" si="50"/>
        <v>0</v>
      </c>
    </row>
    <row r="201" spans="3:44" x14ac:dyDescent="0.3">
      <c r="C201" s="885"/>
      <c r="D201" s="280"/>
      <c r="E201" s="280"/>
      <c r="F201" s="280"/>
      <c r="G201" s="280"/>
      <c r="H201" s="1188"/>
      <c r="I201" s="280"/>
      <c r="J201" s="280"/>
      <c r="K201" s="280"/>
      <c r="L201" s="280"/>
      <c r="M201" s="280"/>
      <c r="N201" s="280"/>
      <c r="O201" s="280"/>
      <c r="P201" s="280"/>
      <c r="Q201" s="280"/>
      <c r="R201" s="280"/>
      <c r="S201" s="281"/>
      <c r="T201" s="276"/>
      <c r="U201" s="277"/>
      <c r="V201" s="277"/>
      <c r="W201" s="282"/>
      <c r="X201" s="282"/>
      <c r="Y201" s="282"/>
      <c r="Z201" s="282"/>
      <c r="AA201" s="282"/>
      <c r="AB201" s="282"/>
      <c r="AC201" s="282"/>
      <c r="AD201" s="282"/>
      <c r="AE201" s="282"/>
      <c r="AF201" s="282"/>
      <c r="AG201" s="282"/>
      <c r="AH201" s="282"/>
      <c r="AI201" s="786"/>
      <c r="AJ201" s="786"/>
      <c r="AK201" s="282"/>
      <c r="AL201" s="282"/>
      <c r="AM201" s="282"/>
      <c r="AN201" s="282"/>
      <c r="AO201" s="282"/>
      <c r="AP201" s="282"/>
      <c r="AQ201" s="283"/>
      <c r="AR201" s="277">
        <f t="shared" si="50"/>
        <v>0</v>
      </c>
    </row>
    <row r="202" spans="3:44" x14ac:dyDescent="0.3">
      <c r="C202" s="1180" t="s">
        <v>265</v>
      </c>
      <c r="D202" s="271"/>
      <c r="E202" s="271"/>
      <c r="F202" s="271"/>
      <c r="G202" s="271"/>
      <c r="H202" s="271"/>
      <c r="I202" s="271"/>
      <c r="J202" s="271"/>
      <c r="K202" s="271"/>
      <c r="L202" s="271"/>
      <c r="M202" s="271"/>
      <c r="N202" s="271"/>
      <c r="O202" s="271"/>
      <c r="P202" s="271"/>
      <c r="Q202" s="271"/>
      <c r="R202" s="271"/>
      <c r="S202" s="271"/>
      <c r="T202" s="271"/>
      <c r="U202" s="271"/>
      <c r="V202" s="271"/>
      <c r="W202" s="272"/>
      <c r="X202" s="272"/>
      <c r="Y202" s="272"/>
      <c r="Z202" s="272"/>
      <c r="AA202" s="272"/>
      <c r="AB202" s="272"/>
      <c r="AC202" s="272"/>
      <c r="AD202" s="272"/>
      <c r="AE202" s="272"/>
      <c r="AF202" s="272"/>
      <c r="AG202" s="272"/>
      <c r="AH202" s="272"/>
      <c r="AI202" s="272"/>
      <c r="AJ202" s="272"/>
      <c r="AK202" s="272"/>
      <c r="AL202" s="272"/>
      <c r="AM202" s="272"/>
      <c r="AN202" s="272"/>
      <c r="AO202" s="272"/>
      <c r="AP202" s="272"/>
      <c r="AQ202" s="273"/>
      <c r="AR202" s="277">
        <f t="shared" si="50"/>
        <v>0</v>
      </c>
    </row>
    <row r="203" spans="3:44" x14ac:dyDescent="0.3">
      <c r="C203" s="1182" t="s">
        <v>241</v>
      </c>
      <c r="D203" s="274"/>
      <c r="E203" s="274"/>
      <c r="F203" s="274"/>
      <c r="G203" s="274"/>
      <c r="H203" s="1187"/>
      <c r="I203" s="274"/>
      <c r="J203" s="274"/>
      <c r="K203" s="274"/>
      <c r="L203" s="274"/>
      <c r="M203" s="274"/>
      <c r="N203" s="274"/>
      <c r="O203" s="274"/>
      <c r="P203" s="274"/>
      <c r="Q203" s="274"/>
      <c r="R203" s="274"/>
      <c r="S203" s="275"/>
      <c r="T203" s="276"/>
      <c r="U203" s="277"/>
      <c r="V203" s="277"/>
      <c r="W203" s="278"/>
      <c r="X203" s="278"/>
      <c r="Y203" s="278"/>
      <c r="Z203" s="278"/>
      <c r="AA203" s="278"/>
      <c r="AB203" s="278"/>
      <c r="AC203" s="278"/>
      <c r="AD203" s="278"/>
      <c r="AE203" s="278"/>
      <c r="AF203" s="278"/>
      <c r="AG203" s="278"/>
      <c r="AH203" s="278"/>
      <c r="AI203" s="785"/>
      <c r="AJ203" s="785"/>
      <c r="AK203" s="278"/>
      <c r="AL203" s="278"/>
      <c r="AM203" s="278"/>
      <c r="AN203" s="278"/>
      <c r="AO203" s="278"/>
      <c r="AP203" s="278"/>
      <c r="AQ203" s="279"/>
      <c r="AR203" s="277">
        <f t="shared" si="50"/>
        <v>0</v>
      </c>
    </row>
    <row r="204" spans="3:44" x14ac:dyDescent="0.3">
      <c r="C204" s="885" t="s">
        <v>1079</v>
      </c>
      <c r="D204" s="280">
        <f>IFERROR('Group Inputs'!C233,0)</f>
        <v>0</v>
      </c>
      <c r="E204" s="280">
        <f>IFERROR('Group Inputs'!E233,0)</f>
        <v>0</v>
      </c>
      <c r="F204" s="280">
        <f>D204-E204</f>
        <v>0</v>
      </c>
      <c r="G204" s="280"/>
      <c r="H204" s="1188"/>
      <c r="I204" s="280"/>
      <c r="J204" s="280"/>
      <c r="K204" s="280"/>
      <c r="L204" s="280"/>
      <c r="M204" s="280"/>
      <c r="N204" s="280"/>
      <c r="O204" s="280"/>
      <c r="P204" s="280"/>
      <c r="Q204" s="280"/>
      <c r="R204" s="280"/>
      <c r="S204" s="281"/>
      <c r="T204" s="276">
        <f>SUM(F204:S204)</f>
        <v>0</v>
      </c>
      <c r="U204" s="277"/>
      <c r="V204" s="277"/>
      <c r="W204" s="282"/>
      <c r="X204" s="282"/>
      <c r="Y204" s="282"/>
      <c r="Z204" s="282"/>
      <c r="AA204" s="282"/>
      <c r="AB204" s="282"/>
      <c r="AC204" s="282"/>
      <c r="AD204" s="282"/>
      <c r="AE204" s="282"/>
      <c r="AF204" s="282">
        <f>+F204</f>
        <v>0</v>
      </c>
      <c r="AG204" s="282"/>
      <c r="AH204" s="282"/>
      <c r="AI204" s="786"/>
      <c r="AJ204" s="786"/>
      <c r="AK204" s="282"/>
      <c r="AL204" s="282"/>
      <c r="AM204" s="282"/>
      <c r="AN204" s="282"/>
      <c r="AO204" s="282"/>
      <c r="AP204" s="282"/>
      <c r="AQ204" s="283"/>
      <c r="AR204" s="277">
        <f t="shared" si="50"/>
        <v>0</v>
      </c>
    </row>
    <row r="205" spans="3:44" x14ac:dyDescent="0.3">
      <c r="C205" s="885" t="s">
        <v>1080</v>
      </c>
      <c r="D205" s="280">
        <f>IFERROR('Group Inputs'!C234,0)</f>
        <v>0</v>
      </c>
      <c r="E205" s="280">
        <f>IFERROR('Group Inputs'!E234,0)</f>
        <v>0</v>
      </c>
      <c r="F205" s="280">
        <f>D205-E205</f>
        <v>0</v>
      </c>
      <c r="G205" s="280"/>
      <c r="H205" s="1188"/>
      <c r="I205" s="280"/>
      <c r="J205" s="280"/>
      <c r="K205" s="280"/>
      <c r="L205" s="280"/>
      <c r="M205" s="280"/>
      <c r="N205" s="280"/>
      <c r="O205" s="280"/>
      <c r="P205" s="280"/>
      <c r="Q205" s="280"/>
      <c r="R205" s="280"/>
      <c r="S205" s="281"/>
      <c r="T205" s="276">
        <f>SUM(F205:S205)</f>
        <v>0</v>
      </c>
      <c r="U205" s="277"/>
      <c r="V205" s="277"/>
      <c r="W205" s="282"/>
      <c r="X205" s="282"/>
      <c r="Y205" s="282"/>
      <c r="Z205" s="282"/>
      <c r="AA205" s="282"/>
      <c r="AB205" s="282"/>
      <c r="AC205" s="282"/>
      <c r="AD205" s="282"/>
      <c r="AE205" s="282"/>
      <c r="AF205" s="282">
        <f>+F205</f>
        <v>0</v>
      </c>
      <c r="AG205" s="282"/>
      <c r="AH205" s="282"/>
      <c r="AI205" s="786"/>
      <c r="AJ205" s="365"/>
      <c r="AK205" s="282"/>
      <c r="AL205" s="282"/>
      <c r="AM205" s="282"/>
      <c r="AN205" s="282"/>
      <c r="AO205" s="282"/>
      <c r="AP205" s="282"/>
      <c r="AQ205" s="283"/>
      <c r="AR205" s="277">
        <f t="shared" si="50"/>
        <v>0</v>
      </c>
    </row>
    <row r="206" spans="3:44" x14ac:dyDescent="0.3">
      <c r="C206" s="885"/>
      <c r="D206" s="280"/>
      <c r="E206" s="280"/>
      <c r="F206" s="280"/>
      <c r="G206" s="280"/>
      <c r="H206" s="1188"/>
      <c r="I206" s="280"/>
      <c r="J206" s="280"/>
      <c r="K206" s="280"/>
      <c r="L206" s="280"/>
      <c r="M206" s="280"/>
      <c r="N206" s="280"/>
      <c r="O206" s="280"/>
      <c r="P206" s="280"/>
      <c r="Q206" s="280"/>
      <c r="R206" s="280"/>
      <c r="S206" s="281"/>
      <c r="T206" s="276"/>
      <c r="U206" s="277"/>
      <c r="V206" s="277"/>
      <c r="W206" s="282"/>
      <c r="X206" s="282"/>
      <c r="Y206" s="282"/>
      <c r="Z206" s="282"/>
      <c r="AA206" s="282"/>
      <c r="AB206" s="282"/>
      <c r="AC206" s="282"/>
      <c r="AD206" s="282"/>
      <c r="AE206" s="282"/>
      <c r="AF206" s="282"/>
      <c r="AG206" s="282"/>
      <c r="AH206" s="282"/>
      <c r="AI206" s="786"/>
      <c r="AJ206" s="786"/>
      <c r="AK206" s="282"/>
      <c r="AL206" s="282"/>
      <c r="AM206" s="282"/>
      <c r="AN206" s="282"/>
      <c r="AO206" s="282"/>
      <c r="AP206" s="282"/>
      <c r="AQ206" s="283"/>
      <c r="AR206" s="277">
        <f t="shared" si="50"/>
        <v>0</v>
      </c>
    </row>
    <row r="207" spans="3:44" x14ac:dyDescent="0.3">
      <c r="C207" s="1180" t="s">
        <v>268</v>
      </c>
      <c r="D207" s="271"/>
      <c r="E207" s="271"/>
      <c r="F207" s="271"/>
      <c r="G207" s="271"/>
      <c r="H207" s="271"/>
      <c r="I207" s="271"/>
      <c r="J207" s="271"/>
      <c r="K207" s="271"/>
      <c r="L207" s="271"/>
      <c r="M207" s="271"/>
      <c r="N207" s="271"/>
      <c r="O207" s="271"/>
      <c r="P207" s="271"/>
      <c r="Q207" s="271"/>
      <c r="R207" s="271"/>
      <c r="S207" s="271"/>
      <c r="T207" s="271"/>
      <c r="U207" s="271"/>
      <c r="V207" s="271"/>
      <c r="W207" s="272"/>
      <c r="X207" s="272"/>
      <c r="Y207" s="272"/>
      <c r="Z207" s="272"/>
      <c r="AA207" s="272"/>
      <c r="AB207" s="272"/>
      <c r="AC207" s="272"/>
      <c r="AD207" s="272"/>
      <c r="AE207" s="272"/>
      <c r="AF207" s="272"/>
      <c r="AG207" s="272"/>
      <c r="AH207" s="272"/>
      <c r="AI207" s="272"/>
      <c r="AJ207" s="272"/>
      <c r="AK207" s="272"/>
      <c r="AL207" s="272"/>
      <c r="AM207" s="272"/>
      <c r="AN207" s="272"/>
      <c r="AO207" s="272"/>
      <c r="AP207" s="272"/>
      <c r="AQ207" s="273"/>
      <c r="AR207" s="277">
        <f t="shared" si="50"/>
        <v>0</v>
      </c>
    </row>
    <row r="208" spans="3:44" x14ac:dyDescent="0.3">
      <c r="C208" s="1182" t="s">
        <v>241</v>
      </c>
      <c r="D208" s="274"/>
      <c r="E208" s="274"/>
      <c r="F208" s="274"/>
      <c r="G208" s="274"/>
      <c r="H208" s="1187"/>
      <c r="I208" s="274"/>
      <c r="J208" s="274"/>
      <c r="K208" s="274"/>
      <c r="L208" s="274"/>
      <c r="M208" s="274"/>
      <c r="N208" s="274"/>
      <c r="O208" s="274"/>
      <c r="P208" s="274"/>
      <c r="Q208" s="274"/>
      <c r="R208" s="274"/>
      <c r="S208" s="275"/>
      <c r="T208" s="276"/>
      <c r="U208" s="277"/>
      <c r="V208" s="277"/>
      <c r="W208" s="278"/>
      <c r="X208" s="278"/>
      <c r="Y208" s="278"/>
      <c r="Z208" s="278"/>
      <c r="AA208" s="278"/>
      <c r="AB208" s="278"/>
      <c r="AC208" s="278"/>
      <c r="AD208" s="278"/>
      <c r="AE208" s="278"/>
      <c r="AF208" s="278"/>
      <c r="AG208" s="278"/>
      <c r="AH208" s="278"/>
      <c r="AI208" s="785"/>
      <c r="AJ208" s="785"/>
      <c r="AK208" s="278"/>
      <c r="AL208" s="278"/>
      <c r="AM208" s="278"/>
      <c r="AN208" s="278"/>
      <c r="AO208" s="278"/>
      <c r="AP208" s="278"/>
      <c r="AQ208" s="279"/>
      <c r="AR208" s="277">
        <f t="shared" si="50"/>
        <v>0</v>
      </c>
    </row>
    <row r="209" spans="3:44" x14ac:dyDescent="0.3">
      <c r="C209" s="885" t="s">
        <v>269</v>
      </c>
      <c r="D209" s="280">
        <f>IFERROR('Group Inputs'!C238,0)</f>
        <v>0</v>
      </c>
      <c r="E209" s="280">
        <f>IFERROR('Group Inputs'!E238,0)</f>
        <v>0</v>
      </c>
      <c r="F209" s="280">
        <f>D209-E209</f>
        <v>0</v>
      </c>
      <c r="G209" s="280"/>
      <c r="H209" s="1188"/>
      <c r="I209" s="280"/>
      <c r="J209" s="280"/>
      <c r="K209" s="280"/>
      <c r="L209" s="280"/>
      <c r="M209" s="280"/>
      <c r="N209" s="280"/>
      <c r="O209" s="280"/>
      <c r="P209" s="280"/>
      <c r="Q209" s="280"/>
      <c r="R209" s="280"/>
      <c r="S209" s="281"/>
      <c r="T209" s="276">
        <f>SUM(F209:S209)</f>
        <v>0</v>
      </c>
      <c r="U209" s="277"/>
      <c r="V209" s="277"/>
      <c r="W209" s="282"/>
      <c r="X209" s="282"/>
      <c r="Y209" s="282"/>
      <c r="Z209" s="282"/>
      <c r="AA209" s="282"/>
      <c r="AB209" s="282"/>
      <c r="AC209" s="282"/>
      <c r="AD209" s="282"/>
      <c r="AE209" s="282"/>
      <c r="AF209" s="282">
        <f t="shared" ref="AF209:AF224" si="51">+T209</f>
        <v>0</v>
      </c>
      <c r="AG209" s="282"/>
      <c r="AH209" s="282"/>
      <c r="AI209" s="786"/>
      <c r="AJ209" s="786"/>
      <c r="AK209" s="282"/>
      <c r="AL209" s="282"/>
      <c r="AM209" s="282"/>
      <c r="AN209" s="282"/>
      <c r="AO209" s="282"/>
      <c r="AP209" s="282"/>
      <c r="AQ209" s="283"/>
      <c r="AR209" s="277">
        <f t="shared" si="50"/>
        <v>0</v>
      </c>
    </row>
    <row r="210" spans="3:44" x14ac:dyDescent="0.3">
      <c r="C210" s="885" t="s">
        <v>270</v>
      </c>
      <c r="D210" s="280">
        <f>IFERROR('Group Inputs'!C239,0)</f>
        <v>0</v>
      </c>
      <c r="E210" s="280">
        <f>IFERROR('Group Inputs'!E239,0)</f>
        <v>0</v>
      </c>
      <c r="F210" s="280">
        <f t="shared" ref="F210:F224" si="52">D210-E210</f>
        <v>0</v>
      </c>
      <c r="G210" s="280"/>
      <c r="H210" s="1188"/>
      <c r="I210" s="280"/>
      <c r="J210" s="280"/>
      <c r="K210" s="280"/>
      <c r="L210" s="280"/>
      <c r="M210" s="280"/>
      <c r="N210" s="280"/>
      <c r="O210" s="280"/>
      <c r="P210" s="280"/>
      <c r="Q210" s="280"/>
      <c r="R210" s="280"/>
      <c r="S210" s="281"/>
      <c r="T210" s="276">
        <f t="shared" ref="T210:T224" si="53">SUM(F210:S210)</f>
        <v>0</v>
      </c>
      <c r="U210" s="277"/>
      <c r="V210" s="277"/>
      <c r="W210" s="282"/>
      <c r="X210" s="282"/>
      <c r="Y210" s="282"/>
      <c r="Z210" s="282"/>
      <c r="AA210" s="282"/>
      <c r="AB210" s="282"/>
      <c r="AC210" s="282"/>
      <c r="AD210" s="282"/>
      <c r="AE210" s="282"/>
      <c r="AF210" s="282">
        <f t="shared" si="51"/>
        <v>0</v>
      </c>
      <c r="AG210" s="282"/>
      <c r="AH210" s="282"/>
      <c r="AI210" s="786"/>
      <c r="AJ210" s="786"/>
      <c r="AK210" s="282"/>
      <c r="AL210" s="282"/>
      <c r="AM210" s="282"/>
      <c r="AN210" s="282"/>
      <c r="AO210" s="282"/>
      <c r="AP210" s="282"/>
      <c r="AQ210" s="283"/>
      <c r="AR210" s="277">
        <f t="shared" si="50"/>
        <v>0</v>
      </c>
    </row>
    <row r="211" spans="3:44" x14ac:dyDescent="0.3">
      <c r="C211" s="885" t="s">
        <v>271</v>
      </c>
      <c r="D211" s="280">
        <f>IFERROR('Group Inputs'!C240,0)</f>
        <v>0</v>
      </c>
      <c r="E211" s="280">
        <f>IFERROR('Group Inputs'!E240,0)</f>
        <v>0</v>
      </c>
      <c r="F211" s="280">
        <f t="shared" si="52"/>
        <v>0</v>
      </c>
      <c r="G211" s="280"/>
      <c r="H211" s="1188"/>
      <c r="I211" s="280"/>
      <c r="J211" s="280"/>
      <c r="K211" s="280"/>
      <c r="L211" s="280"/>
      <c r="M211" s="280"/>
      <c r="N211" s="280"/>
      <c r="O211" s="280"/>
      <c r="P211" s="280"/>
      <c r="Q211" s="280"/>
      <c r="R211" s="280"/>
      <c r="S211" s="281"/>
      <c r="T211" s="276">
        <f t="shared" si="53"/>
        <v>0</v>
      </c>
      <c r="U211" s="277"/>
      <c r="V211" s="277"/>
      <c r="W211" s="282"/>
      <c r="X211" s="282"/>
      <c r="Y211" s="282"/>
      <c r="Z211" s="282"/>
      <c r="AA211" s="282"/>
      <c r="AB211" s="282"/>
      <c r="AC211" s="282"/>
      <c r="AD211" s="282"/>
      <c r="AE211" s="282"/>
      <c r="AF211" s="282">
        <f t="shared" si="51"/>
        <v>0</v>
      </c>
      <c r="AG211" s="282"/>
      <c r="AH211" s="282"/>
      <c r="AI211" s="786"/>
      <c r="AJ211" s="786"/>
      <c r="AK211" s="282"/>
      <c r="AL211" s="282"/>
      <c r="AM211" s="282"/>
      <c r="AN211" s="282"/>
      <c r="AO211" s="282"/>
      <c r="AP211" s="282"/>
      <c r="AQ211" s="283"/>
      <c r="AR211" s="277">
        <f t="shared" si="50"/>
        <v>0</v>
      </c>
    </row>
    <row r="212" spans="3:44" x14ac:dyDescent="0.3">
      <c r="C212" s="885" t="s">
        <v>272</v>
      </c>
      <c r="D212" s="280">
        <f>IFERROR('Group Inputs'!C241,0)</f>
        <v>0</v>
      </c>
      <c r="E212" s="280">
        <f>IFERROR('Group Inputs'!E241,0)</f>
        <v>0</v>
      </c>
      <c r="F212" s="280">
        <f t="shared" si="52"/>
        <v>0</v>
      </c>
      <c r="G212" s="280"/>
      <c r="H212" s="1188"/>
      <c r="I212" s="280"/>
      <c r="J212" s="280"/>
      <c r="K212" s="280"/>
      <c r="L212" s="280"/>
      <c r="M212" s="280"/>
      <c r="N212" s="280"/>
      <c r="O212" s="280"/>
      <c r="P212" s="280"/>
      <c r="Q212" s="280"/>
      <c r="R212" s="280"/>
      <c r="S212" s="281"/>
      <c r="T212" s="276">
        <f t="shared" si="53"/>
        <v>0</v>
      </c>
      <c r="U212" s="277"/>
      <c r="V212" s="277"/>
      <c r="W212" s="282"/>
      <c r="X212" s="282"/>
      <c r="Y212" s="282"/>
      <c r="Z212" s="282"/>
      <c r="AA212" s="282"/>
      <c r="AB212" s="282"/>
      <c r="AC212" s="282"/>
      <c r="AD212" s="282"/>
      <c r="AE212" s="282"/>
      <c r="AF212" s="282">
        <f t="shared" si="51"/>
        <v>0</v>
      </c>
      <c r="AG212" s="282"/>
      <c r="AH212" s="282"/>
      <c r="AI212" s="786"/>
      <c r="AJ212" s="786"/>
      <c r="AK212" s="282"/>
      <c r="AL212" s="282"/>
      <c r="AM212" s="282"/>
      <c r="AN212" s="282"/>
      <c r="AO212" s="282"/>
      <c r="AP212" s="282"/>
      <c r="AQ212" s="283"/>
      <c r="AR212" s="277">
        <f t="shared" si="50"/>
        <v>0</v>
      </c>
    </row>
    <row r="213" spans="3:44" x14ac:dyDescent="0.3">
      <c r="C213" s="885" t="s">
        <v>273</v>
      </c>
      <c r="D213" s="280">
        <f>IFERROR('Group Inputs'!C242,0)</f>
        <v>0</v>
      </c>
      <c r="E213" s="280">
        <f>IFERROR('Group Inputs'!E242,0)</f>
        <v>0</v>
      </c>
      <c r="F213" s="280">
        <f t="shared" si="52"/>
        <v>0</v>
      </c>
      <c r="G213" s="280"/>
      <c r="H213" s="1188"/>
      <c r="I213" s="280"/>
      <c r="J213" s="280"/>
      <c r="K213" s="280"/>
      <c r="L213" s="280"/>
      <c r="M213" s="280"/>
      <c r="N213" s="280"/>
      <c r="O213" s="280"/>
      <c r="P213" s="280"/>
      <c r="Q213" s="280"/>
      <c r="R213" s="280"/>
      <c r="S213" s="281"/>
      <c r="T213" s="276">
        <f t="shared" si="53"/>
        <v>0</v>
      </c>
      <c r="U213" s="277"/>
      <c r="V213" s="277"/>
      <c r="W213" s="282"/>
      <c r="X213" s="282"/>
      <c r="Y213" s="282"/>
      <c r="Z213" s="282"/>
      <c r="AA213" s="282"/>
      <c r="AB213" s="282"/>
      <c r="AC213" s="282"/>
      <c r="AD213" s="282"/>
      <c r="AE213" s="282"/>
      <c r="AF213" s="282">
        <f t="shared" si="51"/>
        <v>0</v>
      </c>
      <c r="AG213" s="282"/>
      <c r="AH213" s="282"/>
      <c r="AI213" s="786"/>
      <c r="AJ213" s="786"/>
      <c r="AK213" s="282"/>
      <c r="AL213" s="282"/>
      <c r="AM213" s="282"/>
      <c r="AN213" s="282"/>
      <c r="AO213" s="282"/>
      <c r="AP213" s="282"/>
      <c r="AQ213" s="283"/>
      <c r="AR213" s="277">
        <f t="shared" si="50"/>
        <v>0</v>
      </c>
    </row>
    <row r="214" spans="3:44" x14ac:dyDescent="0.3">
      <c r="C214" s="885" t="s">
        <v>273</v>
      </c>
      <c r="D214" s="280">
        <f>IFERROR('Group Inputs'!C243,0)</f>
        <v>0</v>
      </c>
      <c r="E214" s="280">
        <f>IFERROR('Group Inputs'!E243,0)</f>
        <v>0</v>
      </c>
      <c r="F214" s="280">
        <f t="shared" si="52"/>
        <v>0</v>
      </c>
      <c r="G214" s="280"/>
      <c r="H214" s="1188"/>
      <c r="I214" s="280"/>
      <c r="J214" s="280"/>
      <c r="K214" s="280"/>
      <c r="L214" s="280"/>
      <c r="M214" s="280"/>
      <c r="N214" s="280"/>
      <c r="O214" s="280"/>
      <c r="P214" s="280"/>
      <c r="Q214" s="280"/>
      <c r="R214" s="280"/>
      <c r="S214" s="281"/>
      <c r="T214" s="276">
        <f t="shared" si="53"/>
        <v>0</v>
      </c>
      <c r="U214" s="277"/>
      <c r="V214" s="277"/>
      <c r="W214" s="282"/>
      <c r="X214" s="282"/>
      <c r="Y214" s="282"/>
      <c r="Z214" s="282"/>
      <c r="AA214" s="282"/>
      <c r="AB214" s="282"/>
      <c r="AC214" s="282"/>
      <c r="AD214" s="282"/>
      <c r="AE214" s="282"/>
      <c r="AF214" s="282">
        <f t="shared" si="51"/>
        <v>0</v>
      </c>
      <c r="AG214" s="282"/>
      <c r="AH214" s="282"/>
      <c r="AI214" s="786"/>
      <c r="AJ214" s="786"/>
      <c r="AK214" s="282"/>
      <c r="AL214" s="282"/>
      <c r="AM214" s="282"/>
      <c r="AN214" s="282"/>
      <c r="AO214" s="282"/>
      <c r="AP214" s="282"/>
      <c r="AQ214" s="283"/>
      <c r="AR214" s="277">
        <f t="shared" si="50"/>
        <v>0</v>
      </c>
    </row>
    <row r="215" spans="3:44" x14ac:dyDescent="0.3">
      <c r="C215" s="885" t="s">
        <v>273</v>
      </c>
      <c r="D215" s="280">
        <f>IFERROR('Group Inputs'!C244,0)</f>
        <v>0</v>
      </c>
      <c r="E215" s="280">
        <f>IFERROR('Group Inputs'!E244,0)</f>
        <v>0</v>
      </c>
      <c r="F215" s="280">
        <f t="shared" si="52"/>
        <v>0</v>
      </c>
      <c r="G215" s="280"/>
      <c r="H215" s="1188"/>
      <c r="I215" s="280"/>
      <c r="J215" s="280"/>
      <c r="K215" s="280"/>
      <c r="L215" s="280"/>
      <c r="M215" s="280"/>
      <c r="N215" s="280"/>
      <c r="O215" s="280"/>
      <c r="P215" s="280"/>
      <c r="Q215" s="280"/>
      <c r="R215" s="280"/>
      <c r="S215" s="281"/>
      <c r="T215" s="276">
        <f t="shared" si="53"/>
        <v>0</v>
      </c>
      <c r="U215" s="277"/>
      <c r="V215" s="277"/>
      <c r="W215" s="282"/>
      <c r="X215" s="282"/>
      <c r="Y215" s="282"/>
      <c r="Z215" s="282"/>
      <c r="AA215" s="282"/>
      <c r="AB215" s="282"/>
      <c r="AC215" s="282"/>
      <c r="AD215" s="282"/>
      <c r="AE215" s="282"/>
      <c r="AF215" s="282">
        <f t="shared" si="51"/>
        <v>0</v>
      </c>
      <c r="AG215" s="282"/>
      <c r="AH215" s="282"/>
      <c r="AI215" s="786"/>
      <c r="AJ215" s="786"/>
      <c r="AK215" s="282"/>
      <c r="AL215" s="282"/>
      <c r="AM215" s="282"/>
      <c r="AN215" s="282"/>
      <c r="AO215" s="282"/>
      <c r="AP215" s="282"/>
      <c r="AQ215" s="283"/>
      <c r="AR215" s="277">
        <f t="shared" si="50"/>
        <v>0</v>
      </c>
    </row>
    <row r="216" spans="3:44" x14ac:dyDescent="0.3">
      <c r="C216" s="885" t="s">
        <v>273</v>
      </c>
      <c r="D216" s="280">
        <f>IFERROR('Group Inputs'!C245,0)</f>
        <v>0</v>
      </c>
      <c r="E216" s="280">
        <f>IFERROR('Group Inputs'!E245,0)</f>
        <v>0</v>
      </c>
      <c r="F216" s="280">
        <f t="shared" si="52"/>
        <v>0</v>
      </c>
      <c r="G216" s="280"/>
      <c r="H216" s="1188"/>
      <c r="I216" s="280"/>
      <c r="J216" s="280"/>
      <c r="K216" s="280"/>
      <c r="L216" s="280"/>
      <c r="M216" s="280"/>
      <c r="N216" s="280"/>
      <c r="O216" s="280"/>
      <c r="P216" s="280"/>
      <c r="Q216" s="280"/>
      <c r="R216" s="280"/>
      <c r="S216" s="281"/>
      <c r="T216" s="276">
        <f t="shared" si="53"/>
        <v>0</v>
      </c>
      <c r="U216" s="277"/>
      <c r="V216" s="277"/>
      <c r="W216" s="282"/>
      <c r="X216" s="282"/>
      <c r="Y216" s="282"/>
      <c r="Z216" s="282"/>
      <c r="AA216" s="282"/>
      <c r="AB216" s="282"/>
      <c r="AC216" s="282"/>
      <c r="AD216" s="282"/>
      <c r="AE216" s="282"/>
      <c r="AF216" s="282">
        <f t="shared" si="51"/>
        <v>0</v>
      </c>
      <c r="AG216" s="282"/>
      <c r="AH216" s="282"/>
      <c r="AI216" s="786"/>
      <c r="AJ216" s="786"/>
      <c r="AK216" s="282"/>
      <c r="AL216" s="282"/>
      <c r="AM216" s="282"/>
      <c r="AN216" s="282"/>
      <c r="AO216" s="282"/>
      <c r="AP216" s="282"/>
      <c r="AQ216" s="283"/>
      <c r="AR216" s="277">
        <f t="shared" ref="AR216:AR238" si="54">T216-SUM(W216:AQ216)</f>
        <v>0</v>
      </c>
    </row>
    <row r="217" spans="3:44" x14ac:dyDescent="0.3">
      <c r="C217" s="885" t="s">
        <v>273</v>
      </c>
      <c r="D217" s="280">
        <f>IFERROR('Group Inputs'!C246,0)</f>
        <v>0</v>
      </c>
      <c r="E217" s="280">
        <f>IFERROR('Group Inputs'!E246,0)</f>
        <v>0</v>
      </c>
      <c r="F217" s="280">
        <f t="shared" si="52"/>
        <v>0</v>
      </c>
      <c r="G217" s="280"/>
      <c r="H217" s="1188"/>
      <c r="I217" s="280"/>
      <c r="J217" s="280"/>
      <c r="K217" s="280"/>
      <c r="L217" s="280"/>
      <c r="M217" s="280"/>
      <c r="N217" s="280"/>
      <c r="O217" s="280"/>
      <c r="P217" s="280"/>
      <c r="Q217" s="280"/>
      <c r="R217" s="280"/>
      <c r="S217" s="281"/>
      <c r="T217" s="276">
        <f t="shared" si="53"/>
        <v>0</v>
      </c>
      <c r="U217" s="277"/>
      <c r="V217" s="277"/>
      <c r="W217" s="282"/>
      <c r="X217" s="282"/>
      <c r="Y217" s="282"/>
      <c r="Z217" s="282"/>
      <c r="AA217" s="282"/>
      <c r="AB217" s="282"/>
      <c r="AC217" s="282"/>
      <c r="AD217" s="282"/>
      <c r="AE217" s="282"/>
      <c r="AF217" s="282">
        <f t="shared" si="51"/>
        <v>0</v>
      </c>
      <c r="AG217" s="282"/>
      <c r="AH217" s="282"/>
      <c r="AI217" s="786"/>
      <c r="AJ217" s="786"/>
      <c r="AK217" s="282"/>
      <c r="AL217" s="282"/>
      <c r="AM217" s="282"/>
      <c r="AN217" s="282"/>
      <c r="AO217" s="282"/>
      <c r="AP217" s="282"/>
      <c r="AQ217" s="283"/>
      <c r="AR217" s="277">
        <f t="shared" si="54"/>
        <v>0</v>
      </c>
    </row>
    <row r="218" spans="3:44" x14ac:dyDescent="0.3">
      <c r="C218" s="885" t="s">
        <v>273</v>
      </c>
      <c r="D218" s="280">
        <f>IFERROR('Group Inputs'!C247,0)</f>
        <v>0</v>
      </c>
      <c r="E218" s="280">
        <f>IFERROR('Group Inputs'!E247,0)</f>
        <v>0</v>
      </c>
      <c r="F218" s="280">
        <f t="shared" si="52"/>
        <v>0</v>
      </c>
      <c r="G218" s="280"/>
      <c r="H218" s="1188"/>
      <c r="I218" s="280"/>
      <c r="J218" s="280"/>
      <c r="K218" s="280"/>
      <c r="L218" s="280"/>
      <c r="M218" s="280"/>
      <c r="N218" s="280"/>
      <c r="O218" s="280"/>
      <c r="P218" s="280"/>
      <c r="Q218" s="280"/>
      <c r="R218" s="280"/>
      <c r="S218" s="281"/>
      <c r="T218" s="276">
        <f t="shared" si="53"/>
        <v>0</v>
      </c>
      <c r="U218" s="277"/>
      <c r="V218" s="277"/>
      <c r="W218" s="282"/>
      <c r="X218" s="282"/>
      <c r="Y218" s="282"/>
      <c r="Z218" s="282"/>
      <c r="AA218" s="282"/>
      <c r="AB218" s="282"/>
      <c r="AC218" s="282"/>
      <c r="AD218" s="282"/>
      <c r="AE218" s="282"/>
      <c r="AF218" s="282">
        <f t="shared" si="51"/>
        <v>0</v>
      </c>
      <c r="AG218" s="282"/>
      <c r="AH218" s="282"/>
      <c r="AI218" s="786"/>
      <c r="AJ218" s="786"/>
      <c r="AK218" s="282"/>
      <c r="AL218" s="282"/>
      <c r="AM218" s="282"/>
      <c r="AN218" s="282"/>
      <c r="AO218" s="282"/>
      <c r="AP218" s="282"/>
      <c r="AQ218" s="283"/>
      <c r="AR218" s="277">
        <f t="shared" si="54"/>
        <v>0</v>
      </c>
    </row>
    <row r="219" spans="3:44" x14ac:dyDescent="0.3">
      <c r="C219" s="885" t="s">
        <v>273</v>
      </c>
      <c r="D219" s="280">
        <f>IFERROR('Group Inputs'!C248,0)</f>
        <v>0</v>
      </c>
      <c r="E219" s="280">
        <f>IFERROR('Group Inputs'!E248,0)</f>
        <v>0</v>
      </c>
      <c r="F219" s="280">
        <f t="shared" si="52"/>
        <v>0</v>
      </c>
      <c r="G219" s="280"/>
      <c r="H219" s="1188"/>
      <c r="I219" s="280"/>
      <c r="J219" s="280"/>
      <c r="K219" s="280"/>
      <c r="L219" s="280"/>
      <c r="M219" s="280"/>
      <c r="N219" s="280"/>
      <c r="O219" s="280"/>
      <c r="P219" s="280"/>
      <c r="Q219" s="280"/>
      <c r="R219" s="280"/>
      <c r="S219" s="281"/>
      <c r="T219" s="276">
        <f t="shared" si="53"/>
        <v>0</v>
      </c>
      <c r="U219" s="277"/>
      <c r="V219" s="277"/>
      <c r="W219" s="282"/>
      <c r="X219" s="282"/>
      <c r="Y219" s="282"/>
      <c r="Z219" s="282"/>
      <c r="AA219" s="282"/>
      <c r="AB219" s="282"/>
      <c r="AC219" s="282"/>
      <c r="AD219" s="282"/>
      <c r="AE219" s="282"/>
      <c r="AF219" s="282">
        <f t="shared" si="51"/>
        <v>0</v>
      </c>
      <c r="AG219" s="282"/>
      <c r="AH219" s="282"/>
      <c r="AI219" s="786"/>
      <c r="AJ219" s="786"/>
      <c r="AK219" s="282"/>
      <c r="AL219" s="282"/>
      <c r="AM219" s="282"/>
      <c r="AN219" s="282"/>
      <c r="AO219" s="282"/>
      <c r="AP219" s="282"/>
      <c r="AQ219" s="283"/>
      <c r="AR219" s="277">
        <f t="shared" si="54"/>
        <v>0</v>
      </c>
    </row>
    <row r="220" spans="3:44" x14ac:dyDescent="0.3">
      <c r="C220" s="885" t="s">
        <v>273</v>
      </c>
      <c r="D220" s="280">
        <f>IFERROR('Group Inputs'!C249,0)</f>
        <v>0</v>
      </c>
      <c r="E220" s="280">
        <f>IFERROR('Group Inputs'!E249,0)</f>
        <v>0</v>
      </c>
      <c r="F220" s="280">
        <f t="shared" si="52"/>
        <v>0</v>
      </c>
      <c r="G220" s="280"/>
      <c r="H220" s="1188"/>
      <c r="I220" s="280"/>
      <c r="J220" s="280"/>
      <c r="K220" s="280"/>
      <c r="L220" s="280"/>
      <c r="M220" s="280"/>
      <c r="N220" s="280"/>
      <c r="O220" s="280"/>
      <c r="P220" s="280"/>
      <c r="Q220" s="280"/>
      <c r="R220" s="280"/>
      <c r="S220" s="281"/>
      <c r="T220" s="276">
        <f t="shared" si="53"/>
        <v>0</v>
      </c>
      <c r="U220" s="277"/>
      <c r="V220" s="277"/>
      <c r="W220" s="282"/>
      <c r="X220" s="282"/>
      <c r="Y220" s="282"/>
      <c r="Z220" s="282"/>
      <c r="AA220" s="282"/>
      <c r="AB220" s="282"/>
      <c r="AC220" s="282"/>
      <c r="AD220" s="282"/>
      <c r="AE220" s="282"/>
      <c r="AF220" s="282">
        <f t="shared" si="51"/>
        <v>0</v>
      </c>
      <c r="AG220" s="282"/>
      <c r="AH220" s="282"/>
      <c r="AI220" s="786"/>
      <c r="AJ220" s="786"/>
      <c r="AK220" s="282"/>
      <c r="AL220" s="282"/>
      <c r="AM220" s="282"/>
      <c r="AN220" s="282"/>
      <c r="AO220" s="282"/>
      <c r="AP220" s="282"/>
      <c r="AQ220" s="283"/>
      <c r="AR220" s="277">
        <f t="shared" si="54"/>
        <v>0</v>
      </c>
    </row>
    <row r="221" spans="3:44" x14ac:dyDescent="0.3">
      <c r="C221" s="885" t="s">
        <v>273</v>
      </c>
      <c r="D221" s="280">
        <f>IFERROR('Group Inputs'!C250,0)</f>
        <v>0</v>
      </c>
      <c r="E221" s="280">
        <f>IFERROR('Group Inputs'!E250,0)</f>
        <v>0</v>
      </c>
      <c r="F221" s="280">
        <f t="shared" si="52"/>
        <v>0</v>
      </c>
      <c r="G221" s="280"/>
      <c r="H221" s="1188"/>
      <c r="I221" s="280"/>
      <c r="J221" s="280"/>
      <c r="K221" s="280"/>
      <c r="L221" s="280"/>
      <c r="M221" s="280"/>
      <c r="N221" s="280"/>
      <c r="O221" s="280"/>
      <c r="P221" s="280"/>
      <c r="Q221" s="280"/>
      <c r="R221" s="280"/>
      <c r="S221" s="281"/>
      <c r="T221" s="276">
        <f t="shared" si="53"/>
        <v>0</v>
      </c>
      <c r="U221" s="277"/>
      <c r="V221" s="277"/>
      <c r="W221" s="282"/>
      <c r="X221" s="282"/>
      <c r="Y221" s="282"/>
      <c r="Z221" s="282"/>
      <c r="AA221" s="282"/>
      <c r="AB221" s="282"/>
      <c r="AC221" s="282"/>
      <c r="AD221" s="282"/>
      <c r="AE221" s="282"/>
      <c r="AF221" s="282">
        <f t="shared" si="51"/>
        <v>0</v>
      </c>
      <c r="AG221" s="282"/>
      <c r="AH221" s="282"/>
      <c r="AI221" s="786"/>
      <c r="AJ221" s="786"/>
      <c r="AK221" s="282"/>
      <c r="AL221" s="282"/>
      <c r="AM221" s="282"/>
      <c r="AN221" s="282"/>
      <c r="AO221" s="282"/>
      <c r="AP221" s="282"/>
      <c r="AQ221" s="283"/>
      <c r="AR221" s="277">
        <f t="shared" si="54"/>
        <v>0</v>
      </c>
    </row>
    <row r="222" spans="3:44" x14ac:dyDescent="0.3">
      <c r="C222" s="885" t="s">
        <v>273</v>
      </c>
      <c r="D222" s="280">
        <f>IFERROR('Group Inputs'!C251,0)</f>
        <v>0</v>
      </c>
      <c r="E222" s="280">
        <f>IFERROR('Group Inputs'!E251,0)</f>
        <v>0</v>
      </c>
      <c r="F222" s="280">
        <f t="shared" si="52"/>
        <v>0</v>
      </c>
      <c r="G222" s="280"/>
      <c r="H222" s="1188"/>
      <c r="I222" s="280"/>
      <c r="J222" s="280"/>
      <c r="K222" s="280"/>
      <c r="L222" s="280"/>
      <c r="M222" s="280"/>
      <c r="N222" s="280"/>
      <c r="O222" s="280"/>
      <c r="P222" s="280"/>
      <c r="Q222" s="280"/>
      <c r="R222" s="280"/>
      <c r="S222" s="281"/>
      <c r="T222" s="276">
        <f t="shared" si="53"/>
        <v>0</v>
      </c>
      <c r="U222" s="277"/>
      <c r="V222" s="277"/>
      <c r="W222" s="282"/>
      <c r="X222" s="282"/>
      <c r="Y222" s="282"/>
      <c r="Z222" s="282"/>
      <c r="AA222" s="282"/>
      <c r="AB222" s="282"/>
      <c r="AC222" s="282"/>
      <c r="AD222" s="282"/>
      <c r="AE222" s="282"/>
      <c r="AF222" s="282">
        <f t="shared" si="51"/>
        <v>0</v>
      </c>
      <c r="AG222" s="282"/>
      <c r="AH222" s="282"/>
      <c r="AI222" s="786"/>
      <c r="AJ222" s="786"/>
      <c r="AK222" s="282"/>
      <c r="AL222" s="282"/>
      <c r="AM222" s="282"/>
      <c r="AN222" s="282"/>
      <c r="AO222" s="282"/>
      <c r="AP222" s="282"/>
      <c r="AQ222" s="283"/>
      <c r="AR222" s="277">
        <f t="shared" si="54"/>
        <v>0</v>
      </c>
    </row>
    <row r="223" spans="3:44" x14ac:dyDescent="0.3">
      <c r="C223" s="885" t="s">
        <v>273</v>
      </c>
      <c r="D223" s="280">
        <f>IFERROR('Group Inputs'!C252,0)</f>
        <v>0</v>
      </c>
      <c r="E223" s="280">
        <f>IFERROR('Group Inputs'!E252,0)</f>
        <v>0</v>
      </c>
      <c r="F223" s="280">
        <f t="shared" si="52"/>
        <v>0</v>
      </c>
      <c r="G223" s="280"/>
      <c r="H223" s="1188"/>
      <c r="I223" s="280"/>
      <c r="J223" s="280"/>
      <c r="K223" s="280"/>
      <c r="L223" s="280"/>
      <c r="M223" s="280"/>
      <c r="N223" s="280"/>
      <c r="O223" s="280"/>
      <c r="P223" s="280"/>
      <c r="Q223" s="280"/>
      <c r="R223" s="280"/>
      <c r="S223" s="281"/>
      <c r="T223" s="276">
        <f t="shared" si="53"/>
        <v>0</v>
      </c>
      <c r="U223" s="277"/>
      <c r="V223" s="277"/>
      <c r="W223" s="282"/>
      <c r="X223" s="282"/>
      <c r="Y223" s="282"/>
      <c r="Z223" s="282"/>
      <c r="AA223" s="282"/>
      <c r="AB223" s="282"/>
      <c r="AC223" s="282"/>
      <c r="AD223" s="282"/>
      <c r="AE223" s="282"/>
      <c r="AF223" s="282">
        <f t="shared" si="51"/>
        <v>0</v>
      </c>
      <c r="AG223" s="282"/>
      <c r="AH223" s="282"/>
      <c r="AI223" s="786"/>
      <c r="AJ223" s="786"/>
      <c r="AK223" s="282"/>
      <c r="AL223" s="282"/>
      <c r="AM223" s="282"/>
      <c r="AN223" s="282"/>
      <c r="AO223" s="282"/>
      <c r="AP223" s="282"/>
      <c r="AQ223" s="283"/>
      <c r="AR223" s="277">
        <f t="shared" si="54"/>
        <v>0</v>
      </c>
    </row>
    <row r="224" spans="3:44" x14ac:dyDescent="0.3">
      <c r="C224" s="885" t="s">
        <v>273</v>
      </c>
      <c r="D224" s="280">
        <f>IFERROR('Group Inputs'!C253,0)</f>
        <v>0</v>
      </c>
      <c r="E224" s="280">
        <f>IFERROR('Group Inputs'!E253,0)</f>
        <v>0</v>
      </c>
      <c r="F224" s="280">
        <f t="shared" si="52"/>
        <v>0</v>
      </c>
      <c r="G224" s="280"/>
      <c r="H224" s="1188"/>
      <c r="I224" s="280"/>
      <c r="J224" s="280"/>
      <c r="K224" s="280"/>
      <c r="L224" s="280"/>
      <c r="M224" s="280"/>
      <c r="N224" s="280"/>
      <c r="O224" s="280"/>
      <c r="P224" s="280"/>
      <c r="Q224" s="280"/>
      <c r="R224" s="280"/>
      <c r="S224" s="281"/>
      <c r="T224" s="276">
        <f t="shared" si="53"/>
        <v>0</v>
      </c>
      <c r="U224" s="277"/>
      <c r="V224" s="277"/>
      <c r="W224" s="282"/>
      <c r="X224" s="282"/>
      <c r="Y224" s="282"/>
      <c r="Z224" s="282"/>
      <c r="AA224" s="282"/>
      <c r="AB224" s="282"/>
      <c r="AC224" s="282"/>
      <c r="AD224" s="282"/>
      <c r="AE224" s="282"/>
      <c r="AF224" s="282">
        <f t="shared" si="51"/>
        <v>0</v>
      </c>
      <c r="AG224" s="282"/>
      <c r="AH224" s="282"/>
      <c r="AI224" s="786"/>
      <c r="AJ224" s="786"/>
      <c r="AK224" s="282"/>
      <c r="AL224" s="282"/>
      <c r="AM224" s="282"/>
      <c r="AN224" s="282"/>
      <c r="AO224" s="282"/>
      <c r="AP224" s="282"/>
      <c r="AQ224" s="283"/>
      <c r="AR224" s="277">
        <f t="shared" si="54"/>
        <v>0</v>
      </c>
    </row>
    <row r="225" spans="3:44" x14ac:dyDescent="0.3">
      <c r="C225" s="885"/>
      <c r="D225" s="280"/>
      <c r="E225" s="280"/>
      <c r="F225" s="280"/>
      <c r="G225" s="280"/>
      <c r="H225" s="1188"/>
      <c r="I225" s="280"/>
      <c r="J225" s="280"/>
      <c r="K225" s="280"/>
      <c r="L225" s="280"/>
      <c r="M225" s="280"/>
      <c r="N225" s="280"/>
      <c r="O225" s="280"/>
      <c r="P225" s="280"/>
      <c r="Q225" s="280"/>
      <c r="R225" s="280"/>
      <c r="S225" s="281"/>
      <c r="T225" s="276"/>
      <c r="U225" s="277"/>
      <c r="V225" s="277"/>
      <c r="W225" s="282"/>
      <c r="X225" s="282"/>
      <c r="Y225" s="282"/>
      <c r="Z225" s="282"/>
      <c r="AA225" s="282"/>
      <c r="AB225" s="282"/>
      <c r="AC225" s="282"/>
      <c r="AD225" s="282"/>
      <c r="AE225" s="282"/>
      <c r="AF225" s="282"/>
      <c r="AG225" s="282"/>
      <c r="AH225" s="282"/>
      <c r="AI225" s="786"/>
      <c r="AJ225" s="786"/>
      <c r="AK225" s="282"/>
      <c r="AL225" s="282"/>
      <c r="AM225" s="282"/>
      <c r="AN225" s="282"/>
      <c r="AO225" s="282"/>
      <c r="AP225" s="282"/>
      <c r="AQ225" s="283"/>
      <c r="AR225" s="277">
        <f t="shared" si="54"/>
        <v>0</v>
      </c>
    </row>
    <row r="226" spans="3:44" x14ac:dyDescent="0.3">
      <c r="C226" s="1180" t="s">
        <v>274</v>
      </c>
      <c r="D226" s="271"/>
      <c r="E226" s="271"/>
      <c r="F226" s="271"/>
      <c r="G226" s="271"/>
      <c r="H226" s="271"/>
      <c r="I226" s="271"/>
      <c r="J226" s="271"/>
      <c r="K226" s="271"/>
      <c r="L226" s="271"/>
      <c r="M226" s="271"/>
      <c r="N226" s="271"/>
      <c r="O226" s="271"/>
      <c r="P226" s="271"/>
      <c r="Q226" s="271"/>
      <c r="R226" s="271"/>
      <c r="S226" s="271"/>
      <c r="T226" s="271"/>
      <c r="U226" s="271"/>
      <c r="V226" s="271"/>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c r="AR226" s="277">
        <f t="shared" si="54"/>
        <v>0</v>
      </c>
    </row>
    <row r="227" spans="3:44" x14ac:dyDescent="0.3">
      <c r="C227" s="1182" t="s">
        <v>241</v>
      </c>
      <c r="D227" s="274"/>
      <c r="E227" s="274"/>
      <c r="F227" s="274"/>
      <c r="G227" s="274"/>
      <c r="H227" s="1187"/>
      <c r="I227" s="274"/>
      <c r="J227" s="274"/>
      <c r="K227" s="274"/>
      <c r="L227" s="274"/>
      <c r="M227" s="274"/>
      <c r="N227" s="274"/>
      <c r="O227" s="274"/>
      <c r="P227" s="274"/>
      <c r="Q227" s="274"/>
      <c r="R227" s="274"/>
      <c r="S227" s="275"/>
      <c r="T227" s="276"/>
      <c r="U227" s="277"/>
      <c r="V227" s="277"/>
      <c r="W227" s="278"/>
      <c r="X227" s="278"/>
      <c r="Y227" s="278"/>
      <c r="Z227" s="278"/>
      <c r="AA227" s="278"/>
      <c r="AB227" s="278"/>
      <c r="AC227" s="278"/>
      <c r="AD227" s="278"/>
      <c r="AE227" s="278"/>
      <c r="AF227" s="278"/>
      <c r="AG227" s="278"/>
      <c r="AH227" s="278"/>
      <c r="AI227" s="785"/>
      <c r="AJ227" s="785"/>
      <c r="AK227" s="278"/>
      <c r="AL227" s="278"/>
      <c r="AM227" s="278"/>
      <c r="AN227" s="278"/>
      <c r="AO227" s="278"/>
      <c r="AP227" s="278"/>
      <c r="AQ227" s="279"/>
      <c r="AR227" s="277">
        <f t="shared" si="54"/>
        <v>0</v>
      </c>
    </row>
    <row r="228" spans="3:44" x14ac:dyDescent="0.3">
      <c r="C228" s="885" t="s">
        <v>1081</v>
      </c>
      <c r="D228" s="280">
        <f>IFERROR('Group Inputs'!C257,0)</f>
        <v>0</v>
      </c>
      <c r="E228" s="280">
        <f>IFERROR('Group Inputs'!E257,0)</f>
        <v>0</v>
      </c>
      <c r="F228" s="280">
        <f>D228-E228</f>
        <v>0</v>
      </c>
      <c r="G228" s="280"/>
      <c r="H228" s="1188"/>
      <c r="I228" s="280"/>
      <c r="J228" s="280"/>
      <c r="K228" s="280"/>
      <c r="L228" s="280"/>
      <c r="M228" s="280"/>
      <c r="N228" s="280"/>
      <c r="O228" s="280"/>
      <c r="P228" s="280"/>
      <c r="Q228" s="280"/>
      <c r="R228" s="280"/>
      <c r="S228" s="281"/>
      <c r="T228" s="276">
        <f>SUM(F228:S228)</f>
        <v>0</v>
      </c>
      <c r="U228" s="277"/>
      <c r="V228" s="277"/>
      <c r="W228" s="282"/>
      <c r="X228" s="282"/>
      <c r="Y228" s="282"/>
      <c r="Z228" s="282"/>
      <c r="AA228" s="282"/>
      <c r="AB228" s="282"/>
      <c r="AC228" s="282"/>
      <c r="AD228" s="282"/>
      <c r="AE228" s="282"/>
      <c r="AF228" s="282">
        <f>+T228</f>
        <v>0</v>
      </c>
      <c r="AG228" s="282"/>
      <c r="AH228" s="282"/>
      <c r="AI228" s="786"/>
      <c r="AJ228" s="786"/>
      <c r="AK228" s="282"/>
      <c r="AL228" s="282"/>
      <c r="AM228" s="282"/>
      <c r="AN228" s="282"/>
      <c r="AO228" s="282"/>
      <c r="AP228" s="282"/>
      <c r="AQ228" s="283"/>
      <c r="AR228" s="277">
        <f t="shared" si="54"/>
        <v>0</v>
      </c>
    </row>
    <row r="229" spans="3:44" x14ac:dyDescent="0.3">
      <c r="C229" s="885"/>
      <c r="D229" s="280"/>
      <c r="E229" s="280"/>
      <c r="F229" s="280"/>
      <c r="G229" s="280"/>
      <c r="H229" s="1188"/>
      <c r="I229" s="280"/>
      <c r="J229" s="280"/>
      <c r="K229" s="280"/>
      <c r="L229" s="280"/>
      <c r="M229" s="280"/>
      <c r="N229" s="280"/>
      <c r="O229" s="280"/>
      <c r="P229" s="280"/>
      <c r="Q229" s="280"/>
      <c r="R229" s="280"/>
      <c r="S229" s="281"/>
      <c r="T229" s="276"/>
      <c r="U229" s="277"/>
      <c r="V229" s="277"/>
      <c r="W229" s="282"/>
      <c r="X229" s="282"/>
      <c r="Y229" s="282"/>
      <c r="Z229" s="282"/>
      <c r="AA229" s="282"/>
      <c r="AB229" s="282"/>
      <c r="AC229" s="282"/>
      <c r="AD229" s="282"/>
      <c r="AE229" s="282"/>
      <c r="AF229" s="282"/>
      <c r="AG229" s="282"/>
      <c r="AH229" s="282"/>
      <c r="AI229" s="786"/>
      <c r="AJ229" s="786"/>
      <c r="AK229" s="282"/>
      <c r="AL229" s="282"/>
      <c r="AM229" s="282"/>
      <c r="AN229" s="282"/>
      <c r="AO229" s="282"/>
      <c r="AP229" s="282"/>
      <c r="AQ229" s="283"/>
      <c r="AR229" s="277">
        <f t="shared" si="54"/>
        <v>0</v>
      </c>
    </row>
    <row r="230" spans="3:44" x14ac:dyDescent="0.3">
      <c r="C230" s="1180" t="s">
        <v>276</v>
      </c>
      <c r="D230" s="271"/>
      <c r="E230" s="271"/>
      <c r="F230" s="271"/>
      <c r="G230" s="271"/>
      <c r="H230" s="271"/>
      <c r="I230" s="271"/>
      <c r="J230" s="271"/>
      <c r="K230" s="271"/>
      <c r="L230" s="271"/>
      <c r="M230" s="271"/>
      <c r="N230" s="271"/>
      <c r="O230" s="271"/>
      <c r="P230" s="271"/>
      <c r="Q230" s="271"/>
      <c r="R230" s="271"/>
      <c r="S230" s="271"/>
      <c r="T230" s="271"/>
      <c r="U230" s="271"/>
      <c r="V230" s="271"/>
      <c r="W230" s="272"/>
      <c r="X230" s="272"/>
      <c r="Y230" s="272"/>
      <c r="Z230" s="272"/>
      <c r="AA230" s="272"/>
      <c r="AB230" s="272"/>
      <c r="AC230" s="272"/>
      <c r="AD230" s="272"/>
      <c r="AE230" s="272"/>
      <c r="AF230" s="272"/>
      <c r="AG230" s="272"/>
      <c r="AH230" s="272"/>
      <c r="AI230" s="272"/>
      <c r="AJ230" s="272"/>
      <c r="AK230" s="272"/>
      <c r="AL230" s="272"/>
      <c r="AM230" s="272"/>
      <c r="AN230" s="272"/>
      <c r="AO230" s="272"/>
      <c r="AP230" s="272"/>
      <c r="AQ230" s="273"/>
      <c r="AR230" s="277">
        <f t="shared" si="54"/>
        <v>0</v>
      </c>
    </row>
    <row r="231" spans="3:44" x14ac:dyDescent="0.3">
      <c r="C231" s="1182" t="s">
        <v>277</v>
      </c>
      <c r="D231" s="274"/>
      <c r="E231" s="274"/>
      <c r="F231" s="274"/>
      <c r="G231" s="274"/>
      <c r="H231" s="1187"/>
      <c r="I231" s="274"/>
      <c r="J231" s="274"/>
      <c r="K231" s="274"/>
      <c r="L231" s="274"/>
      <c r="M231" s="274"/>
      <c r="N231" s="274"/>
      <c r="O231" s="274"/>
      <c r="P231" s="274"/>
      <c r="Q231" s="274"/>
      <c r="R231" s="274"/>
      <c r="S231" s="275"/>
      <c r="T231" s="276"/>
      <c r="U231" s="277"/>
      <c r="V231" s="277"/>
      <c r="W231" s="278"/>
      <c r="X231" s="278"/>
      <c r="Y231" s="278"/>
      <c r="Z231" s="278"/>
      <c r="AA231" s="278"/>
      <c r="AB231" s="278"/>
      <c r="AC231" s="278"/>
      <c r="AD231" s="278"/>
      <c r="AE231" s="278"/>
      <c r="AF231" s="278"/>
      <c r="AG231" s="278"/>
      <c r="AH231" s="278"/>
      <c r="AI231" s="785"/>
      <c r="AJ231" s="785"/>
      <c r="AK231" s="278"/>
      <c r="AL231" s="278"/>
      <c r="AM231" s="278"/>
      <c r="AN231" s="278"/>
      <c r="AO231" s="278"/>
      <c r="AP231" s="278"/>
      <c r="AQ231" s="279"/>
      <c r="AR231" s="277">
        <f t="shared" si="54"/>
        <v>0</v>
      </c>
    </row>
    <row r="232" spans="3:44" x14ac:dyDescent="0.3">
      <c r="C232" s="885" t="s">
        <v>326</v>
      </c>
      <c r="D232" s="280">
        <f>IFERROR('Group Inputs'!C261,0)</f>
        <v>0</v>
      </c>
      <c r="E232" s="280">
        <f>IFERROR('Group Inputs'!E261,0)</f>
        <v>0</v>
      </c>
      <c r="F232" s="280">
        <f>D232-E232</f>
        <v>0</v>
      </c>
      <c r="G232" s="280"/>
      <c r="H232" s="1188"/>
      <c r="I232" s="280"/>
      <c r="J232" s="280"/>
      <c r="K232" s="280"/>
      <c r="L232" s="280"/>
      <c r="M232" s="280"/>
      <c r="N232" s="280"/>
      <c r="O232" s="280"/>
      <c r="P232" s="280"/>
      <c r="Q232" s="280"/>
      <c r="R232" s="280"/>
      <c r="S232" s="281"/>
      <c r="T232" s="276">
        <f t="shared" ref="T232:T238" si="55">SUM(F232:S232)</f>
        <v>0</v>
      </c>
      <c r="U232" s="277"/>
      <c r="V232" s="277"/>
      <c r="W232" s="282"/>
      <c r="X232" s="282"/>
      <c r="Y232" s="282"/>
      <c r="Z232" s="282"/>
      <c r="AA232" s="282"/>
      <c r="AB232" s="282"/>
      <c r="AC232" s="282"/>
      <c r="AD232" s="282"/>
      <c r="AE232" s="282"/>
      <c r="AF232" s="282"/>
      <c r="AG232" s="282"/>
      <c r="AH232" s="282"/>
      <c r="AI232" s="786"/>
      <c r="AJ232" s="786"/>
      <c r="AK232" s="282">
        <f>+T232</f>
        <v>0</v>
      </c>
      <c r="AL232" s="282"/>
      <c r="AM232" s="282"/>
      <c r="AN232" s="282"/>
      <c r="AO232" s="282"/>
      <c r="AP232" s="282"/>
      <c r="AQ232" s="283"/>
      <c r="AR232" s="277">
        <f t="shared" si="54"/>
        <v>0</v>
      </c>
    </row>
    <row r="233" spans="3:44" x14ac:dyDescent="0.3">
      <c r="C233" s="885" t="s">
        <v>279</v>
      </c>
      <c r="D233" s="280">
        <f>IFERROR('Group Inputs'!C262,0)</f>
        <v>0</v>
      </c>
      <c r="E233" s="280">
        <f>IFERROR('Group Inputs'!E262,0)</f>
        <v>0</v>
      </c>
      <c r="F233" s="280">
        <f t="shared" ref="F233:F236" si="56">D233-E233</f>
        <v>0</v>
      </c>
      <c r="G233" s="280"/>
      <c r="H233" s="1188"/>
      <c r="I233" s="280"/>
      <c r="J233" s="280"/>
      <c r="K233" s="280"/>
      <c r="L233" s="280"/>
      <c r="M233" s="280"/>
      <c r="N233" s="280"/>
      <c r="O233" s="280"/>
      <c r="P233" s="280"/>
      <c r="Q233" s="280"/>
      <c r="R233" s="280"/>
      <c r="S233" s="281"/>
      <c r="T233" s="276">
        <f t="shared" si="55"/>
        <v>0</v>
      </c>
      <c r="U233" s="277"/>
      <c r="V233" s="277"/>
      <c r="W233" s="282"/>
      <c r="X233" s="282"/>
      <c r="Y233" s="282"/>
      <c r="Z233" s="282"/>
      <c r="AA233" s="282"/>
      <c r="AB233" s="282"/>
      <c r="AC233" s="282"/>
      <c r="AD233" s="282"/>
      <c r="AE233" s="282"/>
      <c r="AF233" s="282"/>
      <c r="AG233" s="282"/>
      <c r="AH233" s="282"/>
      <c r="AI233" s="786"/>
      <c r="AJ233" s="786"/>
      <c r="AK233" s="282"/>
      <c r="AL233" s="282">
        <f>+T233</f>
        <v>0</v>
      </c>
      <c r="AM233" s="282"/>
      <c r="AN233" s="282"/>
      <c r="AO233" s="282"/>
      <c r="AP233" s="282"/>
      <c r="AQ233" s="283"/>
      <c r="AR233" s="277">
        <f t="shared" si="54"/>
        <v>0</v>
      </c>
    </row>
    <row r="234" spans="3:44" x14ac:dyDescent="0.3">
      <c r="C234" s="885" t="s">
        <v>1082</v>
      </c>
      <c r="D234" s="280">
        <f>IFERROR('Group Inputs'!C263,0)</f>
        <v>0</v>
      </c>
      <c r="E234" s="280">
        <f>IFERROR('Group Inputs'!E263,0)</f>
        <v>0</v>
      </c>
      <c r="F234" s="280">
        <f t="shared" si="56"/>
        <v>0</v>
      </c>
      <c r="G234" s="280"/>
      <c r="H234" s="1188">
        <f>-F234</f>
        <v>0</v>
      </c>
      <c r="I234" s="280"/>
      <c r="J234" s="280"/>
      <c r="K234" s="280"/>
      <c r="L234" s="280"/>
      <c r="M234" s="280"/>
      <c r="N234" s="280"/>
      <c r="O234" s="280"/>
      <c r="P234" s="280"/>
      <c r="Q234" s="280"/>
      <c r="R234" s="280"/>
      <c r="S234" s="281"/>
      <c r="T234" s="276">
        <f t="shared" si="55"/>
        <v>0</v>
      </c>
      <c r="U234" s="277"/>
      <c r="V234" s="277"/>
      <c r="W234" s="282"/>
      <c r="X234" s="282"/>
      <c r="Y234" s="282"/>
      <c r="Z234" s="282"/>
      <c r="AA234" s="282"/>
      <c r="AB234" s="282"/>
      <c r="AC234" s="282"/>
      <c r="AD234" s="282"/>
      <c r="AE234" s="282"/>
      <c r="AF234" s="282"/>
      <c r="AG234" s="282"/>
      <c r="AH234" s="282"/>
      <c r="AI234" s="786"/>
      <c r="AJ234" s="786"/>
      <c r="AK234" s="282"/>
      <c r="AL234" s="282"/>
      <c r="AM234" s="282">
        <f>+T234</f>
        <v>0</v>
      </c>
      <c r="AN234" s="282"/>
      <c r="AO234" s="282"/>
      <c r="AP234" s="282"/>
      <c r="AQ234" s="283"/>
      <c r="AR234" s="277">
        <f t="shared" si="54"/>
        <v>0</v>
      </c>
    </row>
    <row r="235" spans="3:44" x14ac:dyDescent="0.3">
      <c r="C235" s="885" t="s">
        <v>1083</v>
      </c>
      <c r="D235" s="280">
        <f>IFERROR('Group Inputs'!C264,0)</f>
        <v>0</v>
      </c>
      <c r="E235" s="280">
        <f>IFERROR('Group Inputs'!E264,0)</f>
        <v>0</v>
      </c>
      <c r="F235" s="280">
        <f t="shared" si="56"/>
        <v>0</v>
      </c>
      <c r="G235" s="280"/>
      <c r="H235" s="1188"/>
      <c r="I235" s="280"/>
      <c r="J235" s="280"/>
      <c r="K235" s="280"/>
      <c r="L235" s="280"/>
      <c r="M235" s="280"/>
      <c r="N235" s="280"/>
      <c r="O235" s="280"/>
      <c r="P235" s="280"/>
      <c r="Q235" s="280"/>
      <c r="R235" s="280"/>
      <c r="S235" s="281"/>
      <c r="T235" s="276">
        <f t="shared" si="55"/>
        <v>0</v>
      </c>
      <c r="U235" s="277"/>
      <c r="V235" s="277"/>
      <c r="W235" s="282"/>
      <c r="X235" s="282"/>
      <c r="Y235" s="282"/>
      <c r="Z235" s="282"/>
      <c r="AA235" s="282"/>
      <c r="AB235" s="282"/>
      <c r="AC235" s="282"/>
      <c r="AD235" s="282"/>
      <c r="AE235" s="282"/>
      <c r="AF235" s="282"/>
      <c r="AG235" s="282"/>
      <c r="AH235" s="282"/>
      <c r="AI235" s="786"/>
      <c r="AJ235" s="786"/>
      <c r="AK235" s="282"/>
      <c r="AL235" s="282"/>
      <c r="AM235" s="282"/>
      <c r="AN235" s="282"/>
      <c r="AO235" s="282"/>
      <c r="AP235" s="282"/>
      <c r="AQ235" s="283"/>
      <c r="AR235" s="277">
        <f t="shared" si="54"/>
        <v>0</v>
      </c>
    </row>
    <row r="236" spans="3:44" x14ac:dyDescent="0.3">
      <c r="C236" s="287" t="s">
        <v>1084</v>
      </c>
      <c r="D236" s="280">
        <f>SUBTOTAL(9,'Group Inputs'!C12:C116)</f>
        <v>0</v>
      </c>
      <c r="E236" s="280">
        <f>SUBTOTAL(9,'Group Inputs'!E12:E116)</f>
        <v>0</v>
      </c>
      <c r="F236" s="280">
        <f t="shared" si="56"/>
        <v>0</v>
      </c>
      <c r="G236" s="280"/>
      <c r="H236" s="1188"/>
      <c r="I236" s="280"/>
      <c r="J236" s="280"/>
      <c r="K236" s="280"/>
      <c r="L236" s="280"/>
      <c r="M236" s="280"/>
      <c r="N236" s="280"/>
      <c r="O236" s="280"/>
      <c r="P236" s="280"/>
      <c r="Q236" s="280"/>
      <c r="R236" s="280"/>
      <c r="S236" s="281"/>
      <c r="T236" s="276">
        <f t="shared" si="55"/>
        <v>0</v>
      </c>
      <c r="U236" s="277"/>
      <c r="V236" s="277"/>
      <c r="W236" s="282"/>
      <c r="X236" s="282"/>
      <c r="Y236" s="282"/>
      <c r="Z236" s="282"/>
      <c r="AA236" s="282"/>
      <c r="AB236" s="282"/>
      <c r="AC236" s="282"/>
      <c r="AD236" s="282"/>
      <c r="AE236" s="282"/>
      <c r="AF236" s="282"/>
      <c r="AG236" s="282"/>
      <c r="AH236" s="282"/>
      <c r="AI236" s="786"/>
      <c r="AJ236" s="786"/>
      <c r="AK236" s="282"/>
      <c r="AL236" s="282"/>
      <c r="AM236" s="282"/>
      <c r="AN236" s="282"/>
      <c r="AO236" s="282"/>
      <c r="AP236" s="282"/>
      <c r="AQ236" s="283"/>
      <c r="AR236" s="277">
        <f t="shared" si="54"/>
        <v>0</v>
      </c>
    </row>
    <row r="237" spans="3:44" x14ac:dyDescent="0.3">
      <c r="C237" s="287"/>
      <c r="D237" s="280"/>
      <c r="E237" s="280"/>
      <c r="F237" s="280"/>
      <c r="G237" s="280"/>
      <c r="H237" s="1188"/>
      <c r="I237" s="280"/>
      <c r="J237" s="280"/>
      <c r="K237" s="280"/>
      <c r="L237" s="280"/>
      <c r="M237" s="280"/>
      <c r="N237" s="280"/>
      <c r="O237" s="280"/>
      <c r="P237" s="280"/>
      <c r="Q237" s="280"/>
      <c r="R237" s="280"/>
      <c r="S237" s="281"/>
      <c r="T237" s="276"/>
      <c r="U237" s="277"/>
      <c r="V237" s="277"/>
      <c r="W237" s="282"/>
      <c r="X237" s="282"/>
      <c r="Y237" s="282"/>
      <c r="Z237" s="282"/>
      <c r="AA237" s="282"/>
      <c r="AB237" s="282"/>
      <c r="AC237" s="282"/>
      <c r="AD237" s="282"/>
      <c r="AE237" s="282"/>
      <c r="AF237" s="282"/>
      <c r="AG237" s="282"/>
      <c r="AH237" s="282"/>
      <c r="AI237" s="786"/>
      <c r="AJ237" s="786"/>
      <c r="AK237" s="282"/>
      <c r="AL237" s="282"/>
      <c r="AM237" s="282"/>
      <c r="AN237" s="282"/>
      <c r="AO237" s="282"/>
      <c r="AP237" s="282"/>
      <c r="AQ237" s="283"/>
      <c r="AR237" s="277">
        <f t="shared" si="54"/>
        <v>0</v>
      </c>
    </row>
    <row r="238" spans="3:44" x14ac:dyDescent="0.3">
      <c r="C238" s="288" t="s">
        <v>1085</v>
      </c>
      <c r="D238" s="280"/>
      <c r="E238" s="280"/>
      <c r="F238" s="280">
        <f>-D236</f>
        <v>0</v>
      </c>
      <c r="G238" s="280"/>
      <c r="H238" s="1188"/>
      <c r="I238" s="280"/>
      <c r="J238" s="280"/>
      <c r="K238" s="280"/>
      <c r="L238" s="280"/>
      <c r="M238" s="280"/>
      <c r="N238" s="280"/>
      <c r="O238" s="280"/>
      <c r="P238" s="280"/>
      <c r="Q238" s="280"/>
      <c r="R238" s="280"/>
      <c r="S238" s="281"/>
      <c r="T238" s="276">
        <f t="shared" si="55"/>
        <v>0</v>
      </c>
      <c r="U238" s="277"/>
      <c r="V238" s="277"/>
      <c r="W238" s="282"/>
      <c r="X238" s="282"/>
      <c r="Y238" s="282"/>
      <c r="Z238" s="282"/>
      <c r="AA238" s="282"/>
      <c r="AB238" s="282"/>
      <c r="AC238" s="282"/>
      <c r="AD238" s="282"/>
      <c r="AE238" s="282"/>
      <c r="AF238" s="282"/>
      <c r="AG238" s="282"/>
      <c r="AH238" s="282"/>
      <c r="AI238" s="786"/>
      <c r="AJ238" s="786"/>
      <c r="AK238" s="282"/>
      <c r="AL238" s="282"/>
      <c r="AM238" s="282"/>
      <c r="AN238" s="282"/>
      <c r="AO238" s="282"/>
      <c r="AP238" s="282"/>
      <c r="AQ238" s="283"/>
      <c r="AR238" s="277">
        <f t="shared" si="54"/>
        <v>0</v>
      </c>
    </row>
    <row r="239" spans="3:44" ht="14" thickBot="1" x14ac:dyDescent="0.35">
      <c r="C239" s="289" t="s">
        <v>1086</v>
      </c>
      <c r="D239" s="290">
        <f>SUM(D104:D236)</f>
        <v>0</v>
      </c>
      <c r="E239" s="290">
        <f>SUM(E104:E236)</f>
        <v>0</v>
      </c>
      <c r="F239" s="291">
        <f>SUM(F6:F238)</f>
        <v>0</v>
      </c>
      <c r="G239" s="291">
        <f t="shared" ref="G239:T239" si="57">SUM(G5:G238)</f>
        <v>0</v>
      </c>
      <c r="H239" s="291">
        <f t="shared" si="57"/>
        <v>0</v>
      </c>
      <c r="I239" s="291">
        <f t="shared" si="57"/>
        <v>0</v>
      </c>
      <c r="J239" s="291">
        <f t="shared" si="57"/>
        <v>0</v>
      </c>
      <c r="K239" s="291">
        <f t="shared" si="57"/>
        <v>0</v>
      </c>
      <c r="L239" s="291">
        <f t="shared" si="57"/>
        <v>0</v>
      </c>
      <c r="M239" s="291">
        <f t="shared" si="57"/>
        <v>0</v>
      </c>
      <c r="N239" s="291">
        <f t="shared" si="57"/>
        <v>0</v>
      </c>
      <c r="O239" s="291">
        <f t="shared" si="57"/>
        <v>0</v>
      </c>
      <c r="P239" s="291">
        <f t="shared" si="57"/>
        <v>0</v>
      </c>
      <c r="Q239" s="291">
        <f t="shared" si="57"/>
        <v>0</v>
      </c>
      <c r="R239" s="291">
        <f t="shared" si="57"/>
        <v>0</v>
      </c>
      <c r="S239" s="291">
        <f t="shared" si="57"/>
        <v>0</v>
      </c>
      <c r="T239" s="291">
        <f t="shared" si="57"/>
        <v>0</v>
      </c>
      <c r="U239" s="277"/>
      <c r="V239" s="277"/>
      <c r="W239" s="293">
        <f t="shared" ref="W239:AQ239" si="58">SUM(W6:W238)</f>
        <v>0</v>
      </c>
      <c r="X239" s="293">
        <f t="shared" si="58"/>
        <v>0</v>
      </c>
      <c r="Y239" s="293">
        <f t="shared" si="58"/>
        <v>0</v>
      </c>
      <c r="Z239" s="293">
        <f t="shared" si="58"/>
        <v>0</v>
      </c>
      <c r="AA239" s="293">
        <f t="shared" si="58"/>
        <v>0</v>
      </c>
      <c r="AB239" s="293">
        <f t="shared" si="58"/>
        <v>0</v>
      </c>
      <c r="AC239" s="293">
        <f t="shared" si="58"/>
        <v>0</v>
      </c>
      <c r="AD239" s="293">
        <f t="shared" si="58"/>
        <v>0</v>
      </c>
      <c r="AE239" s="293">
        <f t="shared" si="58"/>
        <v>0</v>
      </c>
      <c r="AF239" s="293">
        <f t="shared" si="58"/>
        <v>0</v>
      </c>
      <c r="AG239" s="293">
        <f t="shared" si="58"/>
        <v>0</v>
      </c>
      <c r="AH239" s="293">
        <f t="shared" si="58"/>
        <v>0</v>
      </c>
      <c r="AI239" s="293">
        <f t="shared" si="58"/>
        <v>0</v>
      </c>
      <c r="AJ239" s="293">
        <f t="shared" si="58"/>
        <v>0</v>
      </c>
      <c r="AK239" s="293">
        <f t="shared" si="58"/>
        <v>0</v>
      </c>
      <c r="AL239" s="293">
        <f t="shared" si="58"/>
        <v>0</v>
      </c>
      <c r="AM239" s="293">
        <f t="shared" si="58"/>
        <v>0</v>
      </c>
      <c r="AN239" s="293">
        <f t="shared" si="58"/>
        <v>0</v>
      </c>
      <c r="AO239" s="293">
        <f t="shared" si="58"/>
        <v>0</v>
      </c>
      <c r="AP239" s="293">
        <f t="shared" si="58"/>
        <v>0</v>
      </c>
      <c r="AQ239" s="293">
        <f t="shared" si="58"/>
        <v>0</v>
      </c>
    </row>
    <row r="242" spans="32:32" x14ac:dyDescent="0.3">
      <c r="AF242" s="644">
        <f>SUM(AF209:AF212)+('Notes &amp; Disclosures'!J470+'Notes &amp; Disclosures'!K470)</f>
        <v>0</v>
      </c>
    </row>
  </sheetData>
  <printOptions headings="1" gridLines="1"/>
  <pageMargins left="0.39370078740157483" right="0.39370078740157483" top="0.59055118110236227" bottom="0.59055118110236227" header="0.39370078740157483" footer="0.39370078740157483"/>
  <pageSetup paperSize="8" scale="71"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5">
    <tabColor rgb="FF00B050"/>
    <pageSetUpPr fitToPage="1"/>
  </sheetPr>
  <dimension ref="B1:AS239"/>
  <sheetViews>
    <sheetView zoomScale="90" zoomScaleNormal="90" zoomScaleSheetLayoutView="100" workbookViewId="0">
      <pane xSplit="6" ySplit="2" topLeftCell="G3" activePane="bottomRight" state="frozen"/>
      <selection activeCell="C363" sqref="C361:M369"/>
      <selection pane="topRight" activeCell="C363" sqref="C361:M369"/>
      <selection pane="bottomLeft" activeCell="C363" sqref="C361:M369"/>
      <selection pane="bottomRight" activeCell="G3" sqref="G3"/>
    </sheetView>
  </sheetViews>
  <sheetFormatPr defaultColWidth="9.1796875" defaultRowHeight="13.5" x14ac:dyDescent="0.3"/>
  <cols>
    <col min="1" max="1" width="1.453125" style="83" customWidth="1"/>
    <col min="2" max="2" width="2.453125" customWidth="1"/>
    <col min="3" max="3" width="65" style="83" bestFit="1" customWidth="1"/>
    <col min="4" max="4" width="14.54296875" style="95" customWidth="1"/>
    <col min="5" max="5" width="14.81640625" style="95" customWidth="1"/>
    <col min="6" max="6" width="14.1796875" style="95" bestFit="1" customWidth="1"/>
    <col min="7" max="7" width="13.54296875" style="95" bestFit="1" customWidth="1"/>
    <col min="8" max="8" width="14.1796875" style="95" customWidth="1"/>
    <col min="9" max="9" width="12.1796875" style="95" customWidth="1"/>
    <col min="10" max="10" width="13.453125" style="95" customWidth="1"/>
    <col min="11" max="12" width="9.54296875" style="95" customWidth="1"/>
    <col min="13" max="13" width="11.81640625" style="95" customWidth="1"/>
    <col min="14" max="16" width="16.453125" style="95" customWidth="1"/>
    <col min="17" max="17" width="11.54296875" style="95" customWidth="1"/>
    <col min="18" max="18" width="8.81640625" style="95" customWidth="1"/>
    <col min="19" max="19" width="16.54296875" style="95" customWidth="1"/>
    <col min="20" max="20" width="15.54296875" style="95" bestFit="1" customWidth="1"/>
    <col min="21" max="21" width="2.1796875" style="83" hidden="1" customWidth="1"/>
    <col min="22" max="22" width="2.1796875" style="83" customWidth="1"/>
    <col min="23" max="43" width="14.54296875" style="83" customWidth="1"/>
    <col min="44" max="44" width="11.54296875" style="83" bestFit="1" customWidth="1"/>
    <col min="45" max="45" width="15.1796875" style="256" customWidth="1"/>
    <col min="46" max="16384" width="9.1796875" style="83"/>
  </cols>
  <sheetData>
    <row r="1" spans="3:45" x14ac:dyDescent="0.3">
      <c r="C1" s="207"/>
      <c r="D1" s="208"/>
      <c r="E1" s="208"/>
      <c r="F1" s="209"/>
      <c r="G1" s="209"/>
      <c r="H1" s="209"/>
      <c r="I1" s="210" t="s">
        <v>1022</v>
      </c>
      <c r="J1" s="210" t="s">
        <v>1022</v>
      </c>
      <c r="K1" s="210" t="s">
        <v>1022</v>
      </c>
      <c r="L1" s="260" t="s">
        <v>1022</v>
      </c>
      <c r="M1" s="210" t="s">
        <v>1022</v>
      </c>
      <c r="N1" s="210" t="s">
        <v>1022</v>
      </c>
      <c r="O1" s="210" t="s">
        <v>1022</v>
      </c>
      <c r="P1" s="210" t="s">
        <v>1022</v>
      </c>
      <c r="Q1" s="210" t="s">
        <v>1022</v>
      </c>
      <c r="R1" s="210" t="s">
        <v>1022</v>
      </c>
      <c r="S1" s="210" t="s">
        <v>1022</v>
      </c>
      <c r="T1" s="211" t="s">
        <v>1023</v>
      </c>
      <c r="V1" s="256"/>
      <c r="W1" s="1189"/>
      <c r="X1" s="1189"/>
      <c r="Y1" s="1189"/>
      <c r="Z1" s="1189"/>
      <c r="AA1" s="1189"/>
      <c r="AB1" s="1189"/>
      <c r="AC1" s="1189"/>
      <c r="AD1" s="1189"/>
      <c r="AE1" s="1189"/>
      <c r="AF1" s="1189"/>
      <c r="AG1" s="1189"/>
      <c r="AH1" s="1189"/>
      <c r="AI1" s="1189"/>
      <c r="AJ1" s="1189"/>
      <c r="AK1" s="1189"/>
      <c r="AL1" s="1189"/>
      <c r="AM1" s="1189"/>
      <c r="AN1" s="1189"/>
      <c r="AO1" s="1189"/>
      <c r="AP1" s="1189"/>
      <c r="AQ1" s="1190"/>
      <c r="AR1" s="1191"/>
      <c r="AS1" s="1189"/>
    </row>
    <row r="2" spans="3:45" ht="54" x14ac:dyDescent="0.3">
      <c r="C2" s="212"/>
      <c r="D2" s="213" t="s">
        <v>294</v>
      </c>
      <c r="E2" s="213" t="s">
        <v>294</v>
      </c>
      <c r="F2" s="214" t="s">
        <v>1024</v>
      </c>
      <c r="G2" s="265" t="s">
        <v>1025</v>
      </c>
      <c r="H2" s="265" t="s">
        <v>1026</v>
      </c>
      <c r="I2" s="215" t="s">
        <v>154</v>
      </c>
      <c r="J2" s="215" t="s">
        <v>1027</v>
      </c>
      <c r="K2" s="215" t="s">
        <v>125</v>
      </c>
      <c r="L2" s="266" t="s">
        <v>1028</v>
      </c>
      <c r="M2" s="215" t="s">
        <v>1029</v>
      </c>
      <c r="N2" s="215" t="s">
        <v>1030</v>
      </c>
      <c r="O2" s="215" t="s">
        <v>1031</v>
      </c>
      <c r="P2" s="215" t="s">
        <v>1032</v>
      </c>
      <c r="Q2" s="215" t="s">
        <v>1033</v>
      </c>
      <c r="R2" s="215" t="s">
        <v>1034</v>
      </c>
      <c r="S2" s="215" t="s">
        <v>1035</v>
      </c>
      <c r="T2" s="216" t="s">
        <v>1087</v>
      </c>
      <c r="V2" s="256"/>
      <c r="W2" s="1192" t="s">
        <v>1037</v>
      </c>
      <c r="X2" s="1192" t="s">
        <v>471</v>
      </c>
      <c r="Y2" s="1192" t="s">
        <v>1038</v>
      </c>
      <c r="Z2" s="1192" t="s">
        <v>1039</v>
      </c>
      <c r="AA2" s="1192" t="s">
        <v>1040</v>
      </c>
      <c r="AB2" s="1192" t="s">
        <v>1041</v>
      </c>
      <c r="AC2" s="1192" t="s">
        <v>1042</v>
      </c>
      <c r="AD2" s="1192" t="s">
        <v>1043</v>
      </c>
      <c r="AE2" s="1192" t="s">
        <v>1044</v>
      </c>
      <c r="AF2" s="1192" t="s">
        <v>1045</v>
      </c>
      <c r="AG2" s="1192" t="s">
        <v>1046</v>
      </c>
      <c r="AH2" s="1192" t="s">
        <v>1047</v>
      </c>
      <c r="AI2" s="1192" t="s">
        <v>1094</v>
      </c>
      <c r="AJ2" s="1192" t="s">
        <v>1049</v>
      </c>
      <c r="AK2" s="1192" t="s">
        <v>1050</v>
      </c>
      <c r="AL2" s="1192" t="s">
        <v>1051</v>
      </c>
      <c r="AM2" s="1192" t="s">
        <v>280</v>
      </c>
      <c r="AN2" s="1192" t="s">
        <v>1052</v>
      </c>
      <c r="AO2" s="1192" t="s">
        <v>1053</v>
      </c>
      <c r="AP2" s="1192" t="s">
        <v>1054</v>
      </c>
      <c r="AQ2" s="1193" t="s">
        <v>1055</v>
      </c>
      <c r="AR2" s="1191"/>
      <c r="AS2" s="1193" t="s">
        <v>1056</v>
      </c>
    </row>
    <row r="3" spans="3:45" s="256" customFormat="1" x14ac:dyDescent="0.3">
      <c r="C3" s="1181" t="s">
        <v>151</v>
      </c>
      <c r="D3" s="269">
        <f>FY</f>
        <v>2026</v>
      </c>
      <c r="E3" s="269">
        <f>FY-1</f>
        <v>2025</v>
      </c>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70"/>
    </row>
    <row r="4" spans="3:45" s="256" customFormat="1" x14ac:dyDescent="0.3">
      <c r="C4" s="1180" t="str">
        <f>'Group Inputs'!B10</f>
        <v>1. Government Grants</v>
      </c>
      <c r="D4" s="271"/>
      <c r="E4" s="271"/>
      <c r="F4" s="271"/>
      <c r="G4" s="271"/>
      <c r="H4" s="271"/>
      <c r="I4" s="271"/>
      <c r="J4" s="271"/>
      <c r="K4" s="271"/>
      <c r="L4" s="271"/>
      <c r="M4" s="271"/>
      <c r="N4" s="271"/>
      <c r="O4" s="271"/>
      <c r="P4" s="271"/>
      <c r="Q4" s="271"/>
      <c r="R4" s="271"/>
      <c r="S4" s="271"/>
      <c r="T4" s="271"/>
      <c r="U4" s="271"/>
      <c r="V4" s="271"/>
      <c r="W4" s="272"/>
      <c r="X4" s="272"/>
      <c r="Y4" s="272"/>
      <c r="Z4" s="272"/>
      <c r="AA4" s="272"/>
      <c r="AB4" s="272"/>
      <c r="AC4" s="272"/>
      <c r="AD4" s="272"/>
      <c r="AE4" s="272"/>
      <c r="AF4" s="272"/>
      <c r="AG4" s="272"/>
      <c r="AH4" s="272"/>
      <c r="AI4" s="272"/>
      <c r="AJ4" s="272"/>
      <c r="AK4" s="272"/>
      <c r="AL4" s="272"/>
      <c r="AM4" s="272"/>
      <c r="AN4" s="272"/>
      <c r="AO4" s="272"/>
      <c r="AP4" s="272"/>
      <c r="AQ4" s="273"/>
    </row>
    <row r="5" spans="3:45" s="256" customFormat="1" x14ac:dyDescent="0.3">
      <c r="C5" s="1182" t="str">
        <f>'Group Inputs'!B11</f>
        <v>Revenue</v>
      </c>
      <c r="D5" s="274"/>
      <c r="E5" s="274"/>
      <c r="F5" s="274"/>
      <c r="G5" s="274"/>
      <c r="H5" s="1187"/>
      <c r="I5" s="274"/>
      <c r="J5" s="274"/>
      <c r="K5" s="274"/>
      <c r="L5" s="274"/>
      <c r="M5" s="274"/>
      <c r="N5" s="274"/>
      <c r="O5" s="274"/>
      <c r="P5" s="274"/>
      <c r="Q5" s="274"/>
      <c r="R5" s="274"/>
      <c r="S5" s="275"/>
      <c r="T5" s="276"/>
      <c r="U5" s="277"/>
      <c r="V5" s="277"/>
      <c r="W5" s="278"/>
      <c r="X5" s="278"/>
      <c r="Y5" s="278"/>
      <c r="Z5" s="278"/>
      <c r="AA5" s="278"/>
      <c r="AB5" s="278"/>
      <c r="AC5" s="278"/>
      <c r="AD5" s="278"/>
      <c r="AE5" s="278"/>
      <c r="AF5" s="278"/>
      <c r="AG5" s="278"/>
      <c r="AH5" s="278"/>
      <c r="AI5" s="785"/>
      <c r="AJ5" s="785"/>
      <c r="AK5" s="278"/>
      <c r="AL5" s="278"/>
      <c r="AM5" s="278"/>
      <c r="AN5" s="278"/>
      <c r="AO5" s="278"/>
      <c r="AP5" s="278"/>
      <c r="AQ5" s="279"/>
    </row>
    <row r="6" spans="3:45" s="256" customFormat="1" x14ac:dyDescent="0.3">
      <c r="C6" s="885" t="str">
        <f>'Group Inputs'!B12</f>
        <v>Government Grants - Ministry of Education</v>
      </c>
      <c r="D6" s="280">
        <f>IFERROR('Group Inputs'!D12,0)</f>
        <v>0</v>
      </c>
      <c r="E6" s="280"/>
      <c r="F6" s="280">
        <f>D6-E6</f>
        <v>0</v>
      </c>
      <c r="G6" s="280"/>
      <c r="H6" s="1188"/>
      <c r="I6" s="280"/>
      <c r="J6" s="280">
        <f>SUM(-J111-J182-J183)</f>
        <v>0</v>
      </c>
      <c r="K6" s="280"/>
      <c r="L6" s="280">
        <f>-E170</f>
        <v>0</v>
      </c>
      <c r="M6" s="280"/>
      <c r="N6" s="280"/>
      <c r="O6" s="280"/>
      <c r="P6" s="280"/>
      <c r="Q6" s="280"/>
      <c r="R6" s="280"/>
      <c r="S6" s="281"/>
      <c r="T6" s="276">
        <f>SUM(F6:S6)</f>
        <v>0</v>
      </c>
      <c r="U6" s="277"/>
      <c r="V6" s="277"/>
      <c r="W6" s="282">
        <f>+T6</f>
        <v>0</v>
      </c>
      <c r="X6" s="282"/>
      <c r="Y6" s="282"/>
      <c r="Z6" s="282"/>
      <c r="AA6" s="282"/>
      <c r="AB6" s="282"/>
      <c r="AC6" s="282"/>
      <c r="AD6" s="282"/>
      <c r="AE6" s="282"/>
      <c r="AF6" s="282"/>
      <c r="AG6" s="282"/>
      <c r="AH6" s="282"/>
      <c r="AI6" s="786"/>
      <c r="AJ6" s="786"/>
      <c r="AK6" s="282"/>
      <c r="AL6" s="282"/>
      <c r="AM6" s="282"/>
      <c r="AN6" s="282"/>
      <c r="AO6" s="282"/>
      <c r="AP6" s="282"/>
      <c r="AQ6" s="283"/>
      <c r="AR6" s="277">
        <f t="shared" ref="AR6:AR69" si="0">T6-SUM(W6:AQ6)</f>
        <v>0</v>
      </c>
    </row>
    <row r="7" spans="3:45" s="256" customFormat="1" x14ac:dyDescent="0.3">
      <c r="C7" s="885" t="str">
        <f>'Group Inputs'!B13</f>
        <v>Teachers' Salaries Grants</v>
      </c>
      <c r="D7" s="280">
        <f>IFERROR('Group Inputs'!D13,0)</f>
        <v>0</v>
      </c>
      <c r="E7" s="280"/>
      <c r="F7" s="280">
        <f t="shared" ref="F7:F10" si="1">D7-E7</f>
        <v>0</v>
      </c>
      <c r="G7" s="280">
        <f>-F7</f>
        <v>0</v>
      </c>
      <c r="H7" s="1188"/>
      <c r="I7" s="280"/>
      <c r="J7" s="280"/>
      <c r="K7" s="280"/>
      <c r="L7" s="280"/>
      <c r="M7" s="280"/>
      <c r="N7" s="280"/>
      <c r="O7" s="280"/>
      <c r="P7" s="280"/>
      <c r="Q7" s="280"/>
      <c r="R7" s="280"/>
      <c r="S7" s="281"/>
      <c r="T7" s="284">
        <f>SUM(F7:S7)</f>
        <v>0</v>
      </c>
      <c r="U7" s="277"/>
      <c r="V7" s="277"/>
      <c r="W7" s="282"/>
      <c r="X7" s="282"/>
      <c r="Y7" s="282"/>
      <c r="Z7" s="282"/>
      <c r="AA7" s="282"/>
      <c r="AB7" s="282"/>
      <c r="AC7" s="282"/>
      <c r="AD7" s="282"/>
      <c r="AE7" s="282"/>
      <c r="AF7" s="282"/>
      <c r="AG7" s="282"/>
      <c r="AH7" s="282"/>
      <c r="AI7" s="786"/>
      <c r="AJ7" s="786"/>
      <c r="AK7" s="282"/>
      <c r="AL7" s="282"/>
      <c r="AM7" s="282"/>
      <c r="AN7" s="282"/>
      <c r="AO7" s="282"/>
      <c r="AP7" s="282"/>
      <c r="AQ7" s="283"/>
      <c r="AR7" s="277">
        <f t="shared" si="0"/>
        <v>0</v>
      </c>
    </row>
    <row r="8" spans="3:45" s="256" customFormat="1" x14ac:dyDescent="0.3">
      <c r="C8" s="885" t="str">
        <f>'Group Inputs'!B14</f>
        <v>Use of Land and Buildings Grants</v>
      </c>
      <c r="D8" s="280">
        <f>IFERROR('Group Inputs'!D14,0)</f>
        <v>0</v>
      </c>
      <c r="E8" s="280"/>
      <c r="F8" s="280">
        <f t="shared" si="1"/>
        <v>0</v>
      </c>
      <c r="G8" s="280">
        <f>-F8</f>
        <v>0</v>
      </c>
      <c r="H8" s="1188"/>
      <c r="I8" s="280"/>
      <c r="J8" s="280"/>
      <c r="K8" s="280"/>
      <c r="L8" s="280"/>
      <c r="M8" s="280"/>
      <c r="N8" s="280"/>
      <c r="O8" s="280"/>
      <c r="P8" s="280"/>
      <c r="Q8" s="280"/>
      <c r="R8" s="280"/>
      <c r="S8" s="281"/>
      <c r="T8" s="284">
        <f>SUM(F8:S8)</f>
        <v>0</v>
      </c>
      <c r="U8" s="277"/>
      <c r="V8" s="277"/>
      <c r="W8" s="282"/>
      <c r="X8" s="282"/>
      <c r="Y8" s="282"/>
      <c r="Z8" s="282"/>
      <c r="AA8" s="282"/>
      <c r="AB8" s="282"/>
      <c r="AC8" s="282"/>
      <c r="AD8" s="282"/>
      <c r="AE8" s="282"/>
      <c r="AF8" s="282"/>
      <c r="AG8" s="282"/>
      <c r="AH8" s="282"/>
      <c r="AI8" s="786"/>
      <c r="AJ8" s="786"/>
      <c r="AK8" s="282"/>
      <c r="AL8" s="282"/>
      <c r="AM8" s="282"/>
      <c r="AN8" s="282"/>
      <c r="AO8" s="282"/>
      <c r="AP8" s="282"/>
      <c r="AQ8" s="283"/>
      <c r="AR8" s="277">
        <f t="shared" si="0"/>
        <v>0</v>
      </c>
    </row>
    <row r="9" spans="3:45" s="256" customFormat="1" x14ac:dyDescent="0.3">
      <c r="C9" s="885" t="str">
        <f>'Group Inputs'!B15</f>
        <v>Ka Ora, Ka Ako - Healthy School Lunches Programme</v>
      </c>
      <c r="D9" s="280">
        <f>IFERROR('Group Inputs'!D15,0)</f>
        <v>0</v>
      </c>
      <c r="E9" s="280"/>
      <c r="F9" s="280">
        <f t="shared" ref="F9" si="2">D9-E9</f>
        <v>0</v>
      </c>
      <c r="G9" s="280"/>
      <c r="H9" s="1188"/>
      <c r="I9" s="280"/>
      <c r="J9" s="280"/>
      <c r="K9" s="280"/>
      <c r="L9" s="280"/>
      <c r="M9" s="280"/>
      <c r="N9" s="280"/>
      <c r="O9" s="280"/>
      <c r="P9" s="280"/>
      <c r="Q9" s="280"/>
      <c r="R9" s="280"/>
      <c r="S9" s="281"/>
      <c r="T9" s="284">
        <f>SUM(F9:S9)</f>
        <v>0</v>
      </c>
      <c r="U9" s="277"/>
      <c r="V9" s="277"/>
      <c r="W9" s="282"/>
      <c r="X9" s="282"/>
      <c r="Y9" s="282"/>
      <c r="Z9" s="282"/>
      <c r="AA9" s="282"/>
      <c r="AB9" s="282"/>
      <c r="AC9" s="282"/>
      <c r="AD9" s="282"/>
      <c r="AE9" s="282"/>
      <c r="AF9" s="282"/>
      <c r="AG9" s="282"/>
      <c r="AH9" s="282"/>
      <c r="AI9" s="786"/>
      <c r="AJ9" s="786"/>
      <c r="AK9" s="282"/>
      <c r="AL9" s="282"/>
      <c r="AM9" s="282"/>
      <c r="AN9" s="282"/>
      <c r="AO9" s="282"/>
      <c r="AP9" s="282"/>
      <c r="AQ9" s="283"/>
      <c r="AR9" s="277">
        <f t="shared" si="0"/>
        <v>0</v>
      </c>
    </row>
    <row r="10" spans="3:45" s="256" customFormat="1" x14ac:dyDescent="0.3">
      <c r="C10" s="885" t="s">
        <v>158</v>
      </c>
      <c r="D10" s="280">
        <f>IFERROR('Group Inputs'!D16,"")</f>
        <v>0</v>
      </c>
      <c r="E10" s="280"/>
      <c r="F10" s="280">
        <f t="shared" si="1"/>
        <v>0</v>
      </c>
      <c r="G10" s="280"/>
      <c r="H10" s="1188"/>
      <c r="I10" s="280"/>
      <c r="J10" s="280"/>
      <c r="K10" s="280"/>
      <c r="L10" s="280"/>
      <c r="M10" s="280"/>
      <c r="N10" s="280"/>
      <c r="O10" s="280"/>
      <c r="P10" s="280"/>
      <c r="Q10" s="280"/>
      <c r="R10" s="280"/>
      <c r="S10" s="281"/>
      <c r="T10" s="276">
        <f>SUM(F10:S10)</f>
        <v>0</v>
      </c>
      <c r="U10" s="277"/>
      <c r="V10" s="277"/>
      <c r="W10" s="282">
        <f>+T10</f>
        <v>0</v>
      </c>
      <c r="X10" s="282"/>
      <c r="Y10" s="282"/>
      <c r="Z10" s="282"/>
      <c r="AA10" s="282"/>
      <c r="AB10" s="282"/>
      <c r="AC10" s="282"/>
      <c r="AD10" s="282"/>
      <c r="AE10" s="282"/>
      <c r="AF10" s="282"/>
      <c r="AG10" s="282"/>
      <c r="AH10" s="282"/>
      <c r="AI10" s="786"/>
      <c r="AJ10" s="786"/>
      <c r="AK10" s="282"/>
      <c r="AL10" s="282"/>
      <c r="AM10" s="282"/>
      <c r="AN10" s="282"/>
      <c r="AO10" s="282"/>
      <c r="AP10" s="282"/>
      <c r="AQ10" s="283"/>
      <c r="AR10" s="277">
        <f t="shared" si="0"/>
        <v>0</v>
      </c>
    </row>
    <row r="11" spans="3:45" s="256" customFormat="1" x14ac:dyDescent="0.3">
      <c r="C11" s="1183"/>
      <c r="D11" s="280"/>
      <c r="E11" s="280"/>
      <c r="F11" s="280"/>
      <c r="G11" s="280"/>
      <c r="H11" s="1188"/>
      <c r="I11" s="280"/>
      <c r="J11" s="280"/>
      <c r="K11" s="280"/>
      <c r="L11" s="280"/>
      <c r="M11" s="280"/>
      <c r="N11" s="280"/>
      <c r="O11" s="280"/>
      <c r="P11" s="280"/>
      <c r="Q11" s="280"/>
      <c r="R11" s="280"/>
      <c r="S11" s="281"/>
      <c r="T11" s="276"/>
      <c r="U11" s="277"/>
      <c r="V11" s="277"/>
      <c r="W11" s="282"/>
      <c r="X11" s="282"/>
      <c r="Y11" s="282"/>
      <c r="Z11" s="282"/>
      <c r="AA11" s="282"/>
      <c r="AB11" s="282"/>
      <c r="AC11" s="282"/>
      <c r="AD11" s="282"/>
      <c r="AE11" s="282"/>
      <c r="AF11" s="282"/>
      <c r="AG11" s="282"/>
      <c r="AH11" s="282"/>
      <c r="AI11" s="786"/>
      <c r="AJ11" s="786"/>
      <c r="AK11" s="282"/>
      <c r="AL11" s="282"/>
      <c r="AM11" s="282"/>
      <c r="AN11" s="282"/>
      <c r="AO11" s="282"/>
      <c r="AP11" s="282"/>
      <c r="AQ11" s="283"/>
      <c r="AR11" s="277">
        <f t="shared" si="0"/>
        <v>0</v>
      </c>
    </row>
    <row r="12" spans="3:45" s="256" customFormat="1" x14ac:dyDescent="0.3">
      <c r="C12" s="1180" t="str">
        <f>'Group Inputs'!B19</f>
        <v>2. Local Funds</v>
      </c>
      <c r="D12" s="271"/>
      <c r="E12" s="271"/>
      <c r="F12" s="271"/>
      <c r="G12" s="271"/>
      <c r="H12" s="271"/>
      <c r="I12" s="271"/>
      <c r="J12" s="271"/>
      <c r="K12" s="271"/>
      <c r="L12" s="271"/>
      <c r="M12" s="271"/>
      <c r="N12" s="271"/>
      <c r="O12" s="271"/>
      <c r="P12" s="271"/>
      <c r="Q12" s="271"/>
      <c r="R12" s="271"/>
      <c r="S12" s="271"/>
      <c r="T12" s="271"/>
      <c r="U12" s="271"/>
      <c r="V12" s="271"/>
      <c r="W12" s="272"/>
      <c r="X12" s="272"/>
      <c r="Y12" s="272"/>
      <c r="Z12" s="272"/>
      <c r="AA12" s="272"/>
      <c r="AB12" s="272"/>
      <c r="AC12" s="272"/>
      <c r="AD12" s="272"/>
      <c r="AE12" s="272"/>
      <c r="AF12" s="272"/>
      <c r="AG12" s="272"/>
      <c r="AH12" s="272"/>
      <c r="AI12" s="272"/>
      <c r="AJ12" s="272"/>
      <c r="AK12" s="272"/>
      <c r="AL12" s="272"/>
      <c r="AM12" s="272"/>
      <c r="AN12" s="272"/>
      <c r="AO12" s="272"/>
      <c r="AP12" s="272"/>
      <c r="AQ12" s="273"/>
      <c r="AR12" s="277">
        <f t="shared" si="0"/>
        <v>0</v>
      </c>
    </row>
    <row r="13" spans="3:45" s="256" customFormat="1" x14ac:dyDescent="0.3">
      <c r="C13" s="1182" t="s">
        <v>154</v>
      </c>
      <c r="D13" s="274"/>
      <c r="E13" s="274"/>
      <c r="F13" s="274"/>
      <c r="G13" s="274"/>
      <c r="H13" s="1187"/>
      <c r="I13" s="274"/>
      <c r="J13" s="274"/>
      <c r="K13" s="274"/>
      <c r="L13" s="274"/>
      <c r="M13" s="274"/>
      <c r="N13" s="274"/>
      <c r="O13" s="274"/>
      <c r="P13" s="274"/>
      <c r="Q13" s="274"/>
      <c r="R13" s="274"/>
      <c r="S13" s="275"/>
      <c r="T13" s="276"/>
      <c r="U13" s="277"/>
      <c r="V13" s="277"/>
      <c r="W13" s="278"/>
      <c r="X13" s="278"/>
      <c r="Y13" s="278"/>
      <c r="Z13" s="278"/>
      <c r="AA13" s="278"/>
      <c r="AB13" s="278"/>
      <c r="AC13" s="278"/>
      <c r="AD13" s="278"/>
      <c r="AE13" s="278"/>
      <c r="AF13" s="278"/>
      <c r="AG13" s="278"/>
      <c r="AH13" s="278"/>
      <c r="AI13" s="785"/>
      <c r="AJ13" s="785"/>
      <c r="AK13" s="278"/>
      <c r="AL13" s="278"/>
      <c r="AM13" s="278"/>
      <c r="AN13" s="278"/>
      <c r="AO13" s="278"/>
      <c r="AP13" s="278"/>
      <c r="AQ13" s="279"/>
      <c r="AR13" s="277">
        <f t="shared" si="0"/>
        <v>0</v>
      </c>
    </row>
    <row r="14" spans="3:45" s="256" customFormat="1" x14ac:dyDescent="0.3">
      <c r="C14" s="885" t="s">
        <v>344</v>
      </c>
      <c r="D14" s="280">
        <f>IFERROR('Group Inputs'!D22,"")</f>
        <v>0</v>
      </c>
      <c r="E14" s="280"/>
      <c r="F14" s="280">
        <f t="shared" ref="F14:F18" si="3">D14-E14</f>
        <v>0</v>
      </c>
      <c r="G14" s="280"/>
      <c r="H14" s="1188"/>
      <c r="I14" s="280"/>
      <c r="J14" s="280"/>
      <c r="K14" s="280"/>
      <c r="L14" s="280"/>
      <c r="M14" s="280"/>
      <c r="N14" s="280"/>
      <c r="O14" s="280"/>
      <c r="P14" s="280"/>
      <c r="Q14" s="280"/>
      <c r="R14" s="280"/>
      <c r="S14" s="281"/>
      <c r="T14" s="276">
        <f t="shared" ref="T14:T19" si="4">SUM(F14:S14)</f>
        <v>0</v>
      </c>
      <c r="U14" s="277"/>
      <c r="V14" s="277"/>
      <c r="W14" s="282"/>
      <c r="X14" s="282">
        <f t="shared" ref="X14:X18" si="5">+T14</f>
        <v>0</v>
      </c>
      <c r="Y14" s="282"/>
      <c r="Z14" s="282"/>
      <c r="AA14" s="282"/>
      <c r="AB14" s="282"/>
      <c r="AC14" s="282"/>
      <c r="AD14" s="282"/>
      <c r="AE14" s="282"/>
      <c r="AF14" s="282"/>
      <c r="AG14" s="282"/>
      <c r="AH14" s="282"/>
      <c r="AI14" s="786"/>
      <c r="AJ14" s="786"/>
      <c r="AK14" s="282"/>
      <c r="AL14" s="282"/>
      <c r="AM14" s="282"/>
      <c r="AN14" s="282"/>
      <c r="AO14" s="282"/>
      <c r="AP14" s="282"/>
      <c r="AQ14" s="283"/>
      <c r="AR14" s="277">
        <f t="shared" si="0"/>
        <v>0</v>
      </c>
    </row>
    <row r="15" spans="3:45" s="256" customFormat="1" x14ac:dyDescent="0.3">
      <c r="C15" s="885" t="s">
        <v>161</v>
      </c>
      <c r="D15" s="280">
        <f>IFERROR('Group Inputs'!D23,"")</f>
        <v>0</v>
      </c>
      <c r="E15" s="280"/>
      <c r="F15" s="280">
        <f t="shared" si="3"/>
        <v>0</v>
      </c>
      <c r="G15" s="280"/>
      <c r="H15" s="1188"/>
      <c r="I15" s="280"/>
      <c r="J15" s="280"/>
      <c r="K15" s="280"/>
      <c r="L15" s="280"/>
      <c r="M15" s="280"/>
      <c r="N15" s="280"/>
      <c r="O15" s="280"/>
      <c r="P15" s="280"/>
      <c r="Q15" s="280"/>
      <c r="R15" s="280"/>
      <c r="S15" s="281"/>
      <c r="T15" s="276">
        <f t="shared" si="4"/>
        <v>0</v>
      </c>
      <c r="U15" s="277"/>
      <c r="V15" s="277"/>
      <c r="W15" s="282"/>
      <c r="X15" s="282">
        <f t="shared" si="5"/>
        <v>0</v>
      </c>
      <c r="Y15" s="282"/>
      <c r="Z15" s="282"/>
      <c r="AA15" s="282"/>
      <c r="AB15" s="282"/>
      <c r="AC15" s="282"/>
      <c r="AD15" s="282"/>
      <c r="AE15" s="282"/>
      <c r="AF15" s="282"/>
      <c r="AG15" s="282"/>
      <c r="AH15" s="282"/>
      <c r="AI15" s="786"/>
      <c r="AJ15" s="786"/>
      <c r="AK15" s="282"/>
      <c r="AL15" s="282"/>
      <c r="AM15" s="282"/>
      <c r="AN15" s="282"/>
      <c r="AO15" s="282"/>
      <c r="AP15" s="282"/>
      <c r="AQ15" s="283"/>
      <c r="AR15" s="277">
        <f t="shared" si="0"/>
        <v>0</v>
      </c>
    </row>
    <row r="16" spans="3:45" s="256" customFormat="1" x14ac:dyDescent="0.3">
      <c r="C16" s="885" t="s">
        <v>162</v>
      </c>
      <c r="D16" s="280">
        <f>IFERROR('Group Inputs'!D25,"")</f>
        <v>0</v>
      </c>
      <c r="E16" s="280"/>
      <c r="F16" s="280">
        <f t="shared" si="3"/>
        <v>0</v>
      </c>
      <c r="G16" s="280"/>
      <c r="H16" s="1188"/>
      <c r="I16" s="280">
        <f>-I110-I186-I112</f>
        <v>0</v>
      </c>
      <c r="J16" s="280"/>
      <c r="K16" s="280"/>
      <c r="L16" s="280"/>
      <c r="M16" s="280"/>
      <c r="N16" s="280"/>
      <c r="O16" s="280"/>
      <c r="P16" s="280"/>
      <c r="Q16" s="280"/>
      <c r="R16" s="280"/>
      <c r="S16" s="281"/>
      <c r="T16" s="276">
        <f t="shared" si="4"/>
        <v>0</v>
      </c>
      <c r="U16" s="277"/>
      <c r="V16" s="277"/>
      <c r="W16" s="282"/>
      <c r="X16" s="282">
        <f t="shared" si="5"/>
        <v>0</v>
      </c>
      <c r="Y16" s="282"/>
      <c r="Z16" s="282"/>
      <c r="AA16" s="282"/>
      <c r="AB16" s="282"/>
      <c r="AC16" s="282"/>
      <c r="AD16" s="282"/>
      <c r="AE16" s="282"/>
      <c r="AF16" s="282"/>
      <c r="AG16" s="282"/>
      <c r="AH16" s="282"/>
      <c r="AI16" s="786"/>
      <c r="AJ16" s="786"/>
      <c r="AK16" s="282"/>
      <c r="AL16" s="282"/>
      <c r="AM16" s="282"/>
      <c r="AN16" s="282"/>
      <c r="AO16" s="282"/>
      <c r="AP16" s="282"/>
      <c r="AQ16" s="283"/>
      <c r="AR16" s="277">
        <f t="shared" si="0"/>
        <v>0</v>
      </c>
    </row>
    <row r="17" spans="3:44" s="256" customFormat="1" x14ac:dyDescent="0.3">
      <c r="C17" s="885" t="s">
        <v>163</v>
      </c>
      <c r="D17" s="280">
        <f>IFERROR('Group Inputs'!D24,"")</f>
        <v>0</v>
      </c>
      <c r="E17" s="280"/>
      <c r="F17" s="280">
        <f t="shared" si="3"/>
        <v>0</v>
      </c>
      <c r="G17" s="280"/>
      <c r="H17" s="1188"/>
      <c r="I17" s="280"/>
      <c r="J17" s="280"/>
      <c r="K17" s="280"/>
      <c r="L17" s="280"/>
      <c r="M17" s="280"/>
      <c r="N17" s="280"/>
      <c r="O17" s="280"/>
      <c r="P17" s="280"/>
      <c r="Q17" s="280"/>
      <c r="R17" s="280"/>
      <c r="S17" s="281"/>
      <c r="T17" s="276">
        <f t="shared" si="4"/>
        <v>0</v>
      </c>
      <c r="U17" s="277"/>
      <c r="V17" s="277"/>
      <c r="W17" s="282"/>
      <c r="X17" s="282">
        <f t="shared" si="5"/>
        <v>0</v>
      </c>
      <c r="Y17" s="282"/>
      <c r="Z17" s="282"/>
      <c r="AA17" s="282"/>
      <c r="AB17" s="282"/>
      <c r="AC17" s="282"/>
      <c r="AD17" s="282"/>
      <c r="AE17" s="282"/>
      <c r="AF17" s="282"/>
      <c r="AG17" s="282"/>
      <c r="AH17" s="282"/>
      <c r="AI17" s="786"/>
      <c r="AJ17" s="786"/>
      <c r="AK17" s="282"/>
      <c r="AL17" s="282"/>
      <c r="AM17" s="282"/>
      <c r="AN17" s="282"/>
      <c r="AO17" s="282"/>
      <c r="AP17" s="282"/>
      <c r="AQ17" s="283"/>
      <c r="AR17" s="277">
        <f t="shared" si="0"/>
        <v>0</v>
      </c>
    </row>
    <row r="18" spans="3:44" s="256" customFormat="1" x14ac:dyDescent="0.3">
      <c r="C18" s="885" t="s">
        <v>164</v>
      </c>
      <c r="D18" s="280">
        <f>IFERROR('Group Inputs'!D21,"")</f>
        <v>0</v>
      </c>
      <c r="E18" s="280"/>
      <c r="F18" s="280">
        <f t="shared" si="3"/>
        <v>0</v>
      </c>
      <c r="G18" s="280"/>
      <c r="H18" s="1188"/>
      <c r="I18" s="280"/>
      <c r="J18" s="280"/>
      <c r="K18" s="280"/>
      <c r="L18" s="280"/>
      <c r="M18" s="280"/>
      <c r="N18" s="280"/>
      <c r="O18" s="280"/>
      <c r="P18" s="280"/>
      <c r="Q18" s="280"/>
      <c r="R18" s="280"/>
      <c r="S18" s="281"/>
      <c r="T18" s="276">
        <f t="shared" si="4"/>
        <v>0</v>
      </c>
      <c r="U18" s="277"/>
      <c r="V18" s="277"/>
      <c r="W18" s="282"/>
      <c r="X18" s="282">
        <f t="shared" si="5"/>
        <v>0</v>
      </c>
      <c r="Y18" s="282"/>
      <c r="Z18" s="282"/>
      <c r="AA18" s="282"/>
      <c r="AB18" s="282"/>
      <c r="AC18" s="282"/>
      <c r="AD18" s="282"/>
      <c r="AE18" s="282"/>
      <c r="AF18" s="282"/>
      <c r="AG18" s="282"/>
      <c r="AH18" s="282"/>
      <c r="AI18" s="786"/>
      <c r="AJ18" s="786"/>
      <c r="AK18" s="282"/>
      <c r="AL18" s="282"/>
      <c r="AM18" s="282"/>
      <c r="AN18" s="282"/>
      <c r="AO18" s="282"/>
      <c r="AP18" s="282"/>
      <c r="AQ18" s="283"/>
      <c r="AR18" s="277">
        <f t="shared" si="0"/>
        <v>0</v>
      </c>
    </row>
    <row r="19" spans="3:44" s="256" customFormat="1" x14ac:dyDescent="0.3">
      <c r="C19" s="885" t="s">
        <v>127</v>
      </c>
      <c r="D19" s="280">
        <f>IFERROR('Group Inputs'!D26,"")</f>
        <v>0</v>
      </c>
      <c r="E19" s="280"/>
      <c r="F19" s="280">
        <f>D19-E19</f>
        <v>0</v>
      </c>
      <c r="G19" s="280"/>
      <c r="H19" s="1188"/>
      <c r="I19" s="280">
        <f>-I184</f>
        <v>0</v>
      </c>
      <c r="J19" s="280"/>
      <c r="K19" s="280"/>
      <c r="L19" s="280"/>
      <c r="M19" s="280"/>
      <c r="N19" s="280"/>
      <c r="O19" s="280"/>
      <c r="P19" s="280"/>
      <c r="Q19" s="280"/>
      <c r="R19" s="280"/>
      <c r="S19" s="281"/>
      <c r="T19" s="276">
        <f t="shared" si="4"/>
        <v>0</v>
      </c>
      <c r="U19" s="277"/>
      <c r="V19" s="277"/>
      <c r="W19" s="282"/>
      <c r="X19" s="282"/>
      <c r="Y19" s="282"/>
      <c r="Z19" s="282">
        <f>+T19</f>
        <v>0</v>
      </c>
      <c r="AA19" s="282"/>
      <c r="AB19" s="282"/>
      <c r="AC19" s="282"/>
      <c r="AD19" s="282"/>
      <c r="AE19" s="282"/>
      <c r="AF19" s="282"/>
      <c r="AG19" s="282"/>
      <c r="AH19" s="282"/>
      <c r="AI19" s="786"/>
      <c r="AJ19" s="786"/>
      <c r="AK19" s="282"/>
      <c r="AL19" s="282"/>
      <c r="AM19" s="282"/>
      <c r="AN19" s="282"/>
      <c r="AO19" s="282"/>
      <c r="AP19" s="282"/>
      <c r="AQ19" s="283"/>
      <c r="AR19" s="277">
        <f t="shared" si="0"/>
        <v>0</v>
      </c>
    </row>
    <row r="20" spans="3:44" s="256" customFormat="1" x14ac:dyDescent="0.3">
      <c r="C20" s="885"/>
      <c r="D20" s="280"/>
      <c r="E20" s="280"/>
      <c r="F20" s="280"/>
      <c r="G20" s="280"/>
      <c r="H20" s="1188"/>
      <c r="I20" s="280"/>
      <c r="J20" s="280"/>
      <c r="K20" s="280"/>
      <c r="L20" s="280"/>
      <c r="M20" s="280"/>
      <c r="N20" s="280"/>
      <c r="O20" s="280"/>
      <c r="P20" s="280"/>
      <c r="Q20" s="280"/>
      <c r="R20" s="280"/>
      <c r="S20" s="281"/>
      <c r="T20" s="276"/>
      <c r="U20" s="277"/>
      <c r="V20" s="277"/>
      <c r="W20" s="282"/>
      <c r="X20" s="282"/>
      <c r="Y20" s="282"/>
      <c r="Z20" s="282"/>
      <c r="AA20" s="282"/>
      <c r="AB20" s="282"/>
      <c r="AC20" s="282"/>
      <c r="AD20" s="282"/>
      <c r="AE20" s="282"/>
      <c r="AF20" s="282"/>
      <c r="AG20" s="282"/>
      <c r="AH20" s="282"/>
      <c r="AI20" s="786"/>
      <c r="AJ20" s="786"/>
      <c r="AK20" s="282"/>
      <c r="AL20" s="282"/>
      <c r="AM20" s="282"/>
      <c r="AN20" s="282"/>
      <c r="AO20" s="282"/>
      <c r="AP20" s="282"/>
      <c r="AQ20" s="283"/>
      <c r="AR20" s="277">
        <f t="shared" si="0"/>
        <v>0</v>
      </c>
    </row>
    <row r="21" spans="3:44" s="256" customFormat="1" x14ac:dyDescent="0.3">
      <c r="C21" s="1182" t="s">
        <v>166</v>
      </c>
      <c r="D21" s="274"/>
      <c r="E21" s="274"/>
      <c r="F21" s="274"/>
      <c r="G21" s="274"/>
      <c r="H21" s="1187"/>
      <c r="I21" s="274"/>
      <c r="J21" s="274"/>
      <c r="K21" s="274"/>
      <c r="L21" s="274"/>
      <c r="M21" s="274"/>
      <c r="N21" s="274"/>
      <c r="O21" s="274"/>
      <c r="P21" s="274"/>
      <c r="Q21" s="274"/>
      <c r="R21" s="274"/>
      <c r="S21" s="275"/>
      <c r="T21" s="276"/>
      <c r="U21" s="277"/>
      <c r="V21" s="277"/>
      <c r="W21" s="278"/>
      <c r="X21" s="278"/>
      <c r="Y21" s="278"/>
      <c r="Z21" s="278"/>
      <c r="AA21" s="278"/>
      <c r="AB21" s="278"/>
      <c r="AC21" s="278"/>
      <c r="AD21" s="278"/>
      <c r="AE21" s="278"/>
      <c r="AF21" s="278"/>
      <c r="AG21" s="278"/>
      <c r="AH21" s="278"/>
      <c r="AI21" s="785"/>
      <c r="AJ21" s="785"/>
      <c r="AK21" s="278"/>
      <c r="AL21" s="278"/>
      <c r="AM21" s="278"/>
      <c r="AN21" s="278"/>
      <c r="AO21" s="278"/>
      <c r="AP21" s="278"/>
      <c r="AQ21" s="279"/>
      <c r="AR21" s="277">
        <f t="shared" si="0"/>
        <v>0</v>
      </c>
    </row>
    <row r="22" spans="3:44" s="256" customFormat="1" x14ac:dyDescent="0.3">
      <c r="C22" s="886" t="s">
        <v>1057</v>
      </c>
      <c r="D22" s="280">
        <f>IFERROR('Group Inputs'!D30,"")</f>
        <v>0</v>
      </c>
      <c r="E22" s="280"/>
      <c r="F22" s="280">
        <f t="shared" ref="F22:F27" si="6">D22-E22</f>
        <v>0</v>
      </c>
      <c r="G22" s="280"/>
      <c r="H22" s="1188"/>
      <c r="I22" s="280"/>
      <c r="J22" s="280"/>
      <c r="K22" s="280"/>
      <c r="L22" s="280"/>
      <c r="M22" s="280"/>
      <c r="N22" s="280"/>
      <c r="O22" s="280"/>
      <c r="P22" s="280"/>
      <c r="Q22" s="280"/>
      <c r="R22" s="280"/>
      <c r="S22" s="281"/>
      <c r="T22" s="276">
        <f t="shared" ref="T22:T27" si="7">SUM(F22:S22)</f>
        <v>0</v>
      </c>
      <c r="U22" s="277"/>
      <c r="V22" s="277"/>
      <c r="W22" s="282"/>
      <c r="X22" s="282"/>
      <c r="Y22" s="282"/>
      <c r="Z22" s="282"/>
      <c r="AA22" s="282"/>
      <c r="AB22" s="282"/>
      <c r="AC22" s="282">
        <f>+T22</f>
        <v>0</v>
      </c>
      <c r="AD22" s="282"/>
      <c r="AE22" s="282"/>
      <c r="AF22" s="282"/>
      <c r="AG22" s="282"/>
      <c r="AH22" s="282"/>
      <c r="AI22" s="786"/>
      <c r="AJ22" s="786"/>
      <c r="AK22" s="282"/>
      <c r="AL22" s="282"/>
      <c r="AM22" s="282"/>
      <c r="AN22" s="282"/>
      <c r="AO22" s="282"/>
      <c r="AP22" s="282"/>
      <c r="AQ22" s="283"/>
      <c r="AR22" s="277">
        <f t="shared" si="0"/>
        <v>0</v>
      </c>
    </row>
    <row r="23" spans="3:44" s="256" customFormat="1" x14ac:dyDescent="0.3">
      <c r="C23" s="885" t="s">
        <v>163</v>
      </c>
      <c r="D23" s="280">
        <f>IFERROR('Group Inputs'!D31,"")</f>
        <v>0</v>
      </c>
      <c r="E23" s="280"/>
      <c r="F23" s="280">
        <f t="shared" si="6"/>
        <v>0</v>
      </c>
      <c r="G23" s="280"/>
      <c r="H23" s="1188"/>
      <c r="I23" s="280"/>
      <c r="J23" s="280"/>
      <c r="K23" s="280"/>
      <c r="L23" s="280"/>
      <c r="M23" s="280"/>
      <c r="N23" s="280">
        <f>-N125-N126-N124</f>
        <v>0</v>
      </c>
      <c r="O23" s="280"/>
      <c r="P23" s="280"/>
      <c r="Q23" s="280"/>
      <c r="R23" s="280"/>
      <c r="S23" s="281"/>
      <c r="T23" s="276">
        <f t="shared" si="7"/>
        <v>0</v>
      </c>
      <c r="U23" s="277"/>
      <c r="V23" s="277"/>
      <c r="W23" s="282"/>
      <c r="X23" s="282"/>
      <c r="Y23" s="282"/>
      <c r="Z23" s="282"/>
      <c r="AA23" s="282"/>
      <c r="AB23" s="282"/>
      <c r="AC23" s="282">
        <f>+T23</f>
        <v>0</v>
      </c>
      <c r="AD23" s="282"/>
      <c r="AE23" s="282"/>
      <c r="AF23" s="282"/>
      <c r="AG23" s="282"/>
      <c r="AH23" s="282"/>
      <c r="AI23" s="786"/>
      <c r="AJ23" s="786"/>
      <c r="AK23" s="282"/>
      <c r="AL23" s="282"/>
      <c r="AM23" s="282"/>
      <c r="AN23" s="282"/>
      <c r="AO23" s="282"/>
      <c r="AP23" s="282"/>
      <c r="AQ23" s="283"/>
      <c r="AR23" s="277">
        <f t="shared" si="0"/>
        <v>0</v>
      </c>
    </row>
    <row r="24" spans="3:44" s="256" customFormat="1" x14ac:dyDescent="0.3">
      <c r="C24" s="885" t="s">
        <v>168</v>
      </c>
      <c r="D24" s="280">
        <f>IFERROR('Group Inputs'!D32,"")</f>
        <v>0</v>
      </c>
      <c r="E24" s="280"/>
      <c r="F24" s="280">
        <f t="shared" si="6"/>
        <v>0</v>
      </c>
      <c r="G24" s="280"/>
      <c r="H24" s="1188"/>
      <c r="I24" s="280"/>
      <c r="J24" s="280"/>
      <c r="K24" s="280"/>
      <c r="L24" s="280"/>
      <c r="M24" s="280"/>
      <c r="N24" s="280"/>
      <c r="O24" s="280"/>
      <c r="P24" s="280"/>
      <c r="Q24" s="280"/>
      <c r="R24" s="280"/>
      <c r="S24" s="281"/>
      <c r="T24" s="276">
        <f t="shared" si="7"/>
        <v>0</v>
      </c>
      <c r="U24" s="277"/>
      <c r="V24" s="277"/>
      <c r="W24" s="282"/>
      <c r="X24" s="282"/>
      <c r="Y24" s="282"/>
      <c r="Z24" s="282"/>
      <c r="AA24" s="282"/>
      <c r="AB24" s="282"/>
      <c r="AC24" s="282">
        <f>+T24</f>
        <v>0</v>
      </c>
      <c r="AD24" s="282"/>
      <c r="AE24" s="282"/>
      <c r="AF24" s="282"/>
      <c r="AG24" s="282"/>
      <c r="AH24" s="282"/>
      <c r="AI24" s="786"/>
      <c r="AJ24" s="786"/>
      <c r="AK24" s="282"/>
      <c r="AL24" s="282"/>
      <c r="AM24" s="282"/>
      <c r="AN24" s="282"/>
      <c r="AO24" s="282"/>
      <c r="AP24" s="282"/>
      <c r="AQ24" s="283"/>
      <c r="AR24" s="277">
        <f t="shared" si="0"/>
        <v>0</v>
      </c>
    </row>
    <row r="25" spans="3:44" s="256" customFormat="1" x14ac:dyDescent="0.3">
      <c r="C25" s="885" t="s">
        <v>169</v>
      </c>
      <c r="D25" s="280">
        <f>IFERROR('Group Inputs'!D33,"")</f>
        <v>0</v>
      </c>
      <c r="E25" s="280"/>
      <c r="F25" s="280">
        <f t="shared" si="6"/>
        <v>0</v>
      </c>
      <c r="G25" s="280"/>
      <c r="H25" s="1188"/>
      <c r="I25" s="280"/>
      <c r="J25" s="280"/>
      <c r="K25" s="280"/>
      <c r="L25" s="280"/>
      <c r="M25" s="280"/>
      <c r="N25" s="280"/>
      <c r="O25" s="280"/>
      <c r="P25" s="280"/>
      <c r="Q25" s="280"/>
      <c r="R25" s="280"/>
      <c r="S25" s="281"/>
      <c r="T25" s="276">
        <f t="shared" si="7"/>
        <v>0</v>
      </c>
      <c r="U25" s="277"/>
      <c r="V25" s="277"/>
      <c r="W25" s="282"/>
      <c r="X25" s="282"/>
      <c r="Y25" s="282"/>
      <c r="Z25" s="282"/>
      <c r="AA25" s="282"/>
      <c r="AB25" s="282"/>
      <c r="AC25" s="282">
        <f>+T25</f>
        <v>0</v>
      </c>
      <c r="AD25" s="282"/>
      <c r="AE25" s="282"/>
      <c r="AF25" s="282"/>
      <c r="AG25" s="282"/>
      <c r="AH25" s="282"/>
      <c r="AI25" s="786"/>
      <c r="AJ25" s="786"/>
      <c r="AK25" s="282"/>
      <c r="AL25" s="282"/>
      <c r="AM25" s="282"/>
      <c r="AN25" s="282"/>
      <c r="AO25" s="282"/>
      <c r="AP25" s="282"/>
      <c r="AQ25" s="283"/>
      <c r="AR25" s="277">
        <f t="shared" si="0"/>
        <v>0</v>
      </c>
    </row>
    <row r="26" spans="3:44" s="256" customFormat="1" x14ac:dyDescent="0.3">
      <c r="C26" s="885" t="s">
        <v>177</v>
      </c>
      <c r="D26" s="280">
        <f>IFERROR('Group Inputs'!D34,"")</f>
        <v>0</v>
      </c>
      <c r="E26" s="280"/>
      <c r="F26" s="280">
        <f t="shared" si="6"/>
        <v>0</v>
      </c>
      <c r="G26" s="280"/>
      <c r="H26" s="1188"/>
      <c r="I26" s="280"/>
      <c r="J26" s="280"/>
      <c r="K26" s="280"/>
      <c r="L26" s="280"/>
      <c r="M26" s="280"/>
      <c r="N26" s="280"/>
      <c r="O26" s="280"/>
      <c r="P26" s="280"/>
      <c r="Q26" s="280"/>
      <c r="R26" s="280"/>
      <c r="S26" s="281"/>
      <c r="T26" s="276">
        <f t="shared" si="7"/>
        <v>0</v>
      </c>
      <c r="U26" s="277"/>
      <c r="V26" s="277"/>
      <c r="W26" s="282"/>
      <c r="X26" s="282"/>
      <c r="Y26" s="282"/>
      <c r="Z26" s="282"/>
      <c r="AA26" s="282"/>
      <c r="AB26" s="282">
        <f>+T26</f>
        <v>0</v>
      </c>
      <c r="AC26" s="282"/>
      <c r="AD26" s="282"/>
      <c r="AE26" s="282"/>
      <c r="AF26" s="282"/>
      <c r="AG26" s="282"/>
      <c r="AH26" s="282"/>
      <c r="AI26" s="786"/>
      <c r="AJ26" s="786"/>
      <c r="AK26" s="282"/>
      <c r="AL26" s="282"/>
      <c r="AM26" s="282"/>
      <c r="AN26" s="282"/>
      <c r="AO26" s="282"/>
      <c r="AP26" s="282"/>
      <c r="AQ26" s="283"/>
      <c r="AR26" s="277">
        <f t="shared" si="0"/>
        <v>0</v>
      </c>
    </row>
    <row r="27" spans="3:44" s="256" customFormat="1" x14ac:dyDescent="0.3">
      <c r="C27" s="885" t="s">
        <v>1058</v>
      </c>
      <c r="D27" s="280">
        <f>IFERROR('Group Inputs'!D35,"")</f>
        <v>0</v>
      </c>
      <c r="E27" s="280"/>
      <c r="F27" s="280">
        <f t="shared" si="6"/>
        <v>0</v>
      </c>
      <c r="G27" s="280"/>
      <c r="H27" s="1188"/>
      <c r="I27" s="280"/>
      <c r="J27" s="280"/>
      <c r="K27" s="280"/>
      <c r="L27" s="280"/>
      <c r="M27" s="280"/>
      <c r="N27" s="280"/>
      <c r="O27" s="280"/>
      <c r="P27" s="280"/>
      <c r="Q27" s="280"/>
      <c r="R27" s="280"/>
      <c r="S27" s="281"/>
      <c r="T27" s="276">
        <f t="shared" si="7"/>
        <v>0</v>
      </c>
      <c r="U27" s="277"/>
      <c r="V27" s="277"/>
      <c r="W27" s="282"/>
      <c r="X27" s="282"/>
      <c r="Y27" s="282"/>
      <c r="Z27" s="282"/>
      <c r="AA27" s="282"/>
      <c r="AB27" s="282"/>
      <c r="AC27" s="282">
        <f>+T27</f>
        <v>0</v>
      </c>
      <c r="AD27" s="282"/>
      <c r="AE27" s="282"/>
      <c r="AF27" s="282"/>
      <c r="AG27" s="282"/>
      <c r="AH27" s="282"/>
      <c r="AI27" s="786"/>
      <c r="AJ27" s="786"/>
      <c r="AK27" s="282"/>
      <c r="AL27" s="282"/>
      <c r="AM27" s="282"/>
      <c r="AN27" s="282"/>
      <c r="AO27" s="282"/>
      <c r="AP27" s="282"/>
      <c r="AQ27" s="283"/>
      <c r="AR27" s="277">
        <f t="shared" si="0"/>
        <v>0</v>
      </c>
    </row>
    <row r="28" spans="3:44" s="256" customFormat="1" x14ac:dyDescent="0.3">
      <c r="C28" s="885"/>
      <c r="D28" s="280"/>
      <c r="E28" s="280"/>
      <c r="F28" s="280"/>
      <c r="G28" s="280"/>
      <c r="H28" s="1188"/>
      <c r="I28" s="280"/>
      <c r="J28" s="280"/>
      <c r="K28" s="280"/>
      <c r="L28" s="280"/>
      <c r="M28" s="280"/>
      <c r="N28" s="280"/>
      <c r="O28" s="280"/>
      <c r="P28" s="280"/>
      <c r="Q28" s="280"/>
      <c r="R28" s="280"/>
      <c r="S28" s="281"/>
      <c r="T28" s="276"/>
      <c r="U28" s="277"/>
      <c r="V28" s="277"/>
      <c r="W28" s="282"/>
      <c r="X28" s="282"/>
      <c r="Y28" s="282"/>
      <c r="Z28" s="282"/>
      <c r="AA28" s="282"/>
      <c r="AB28" s="282"/>
      <c r="AC28" s="282"/>
      <c r="AD28" s="282"/>
      <c r="AE28" s="282"/>
      <c r="AF28" s="282"/>
      <c r="AG28" s="282"/>
      <c r="AH28" s="282"/>
      <c r="AI28" s="786"/>
      <c r="AJ28" s="786"/>
      <c r="AK28" s="282"/>
      <c r="AL28" s="282"/>
      <c r="AM28" s="282"/>
      <c r="AN28" s="282"/>
      <c r="AO28" s="282"/>
      <c r="AP28" s="282"/>
      <c r="AQ28" s="283"/>
      <c r="AR28" s="277">
        <f t="shared" si="0"/>
        <v>0</v>
      </c>
    </row>
    <row r="29" spans="3:44" s="256" customFormat="1" x14ac:dyDescent="0.3">
      <c r="C29" s="1180" t="str">
        <f>'Group Inputs'!B38</f>
        <v>3. Hostel</v>
      </c>
      <c r="D29" s="271"/>
      <c r="E29" s="271"/>
      <c r="F29" s="271"/>
      <c r="G29" s="271"/>
      <c r="H29" s="271"/>
      <c r="I29" s="271"/>
      <c r="J29" s="271"/>
      <c r="K29" s="271"/>
      <c r="L29" s="271"/>
      <c r="M29" s="271"/>
      <c r="N29" s="271"/>
      <c r="O29" s="271"/>
      <c r="P29" s="271"/>
      <c r="Q29" s="271"/>
      <c r="R29" s="271"/>
      <c r="S29" s="271"/>
      <c r="T29" s="271"/>
      <c r="U29" s="271"/>
      <c r="V29" s="271"/>
      <c r="W29" s="272"/>
      <c r="X29" s="272"/>
      <c r="Y29" s="272"/>
      <c r="Z29" s="272"/>
      <c r="AA29" s="272"/>
      <c r="AB29" s="272"/>
      <c r="AC29" s="272"/>
      <c r="AD29" s="272"/>
      <c r="AE29" s="272"/>
      <c r="AF29" s="272"/>
      <c r="AG29" s="272"/>
      <c r="AH29" s="272"/>
      <c r="AI29" s="272"/>
      <c r="AJ29" s="272"/>
      <c r="AK29" s="272"/>
      <c r="AL29" s="272"/>
      <c r="AM29" s="272"/>
      <c r="AN29" s="272"/>
      <c r="AO29" s="272"/>
      <c r="AP29" s="272"/>
      <c r="AQ29" s="273"/>
      <c r="AR29" s="277">
        <f t="shared" si="0"/>
        <v>0</v>
      </c>
    </row>
    <row r="30" spans="3:44" s="256" customFormat="1" x14ac:dyDescent="0.3">
      <c r="C30" s="1182" t="s">
        <v>154</v>
      </c>
      <c r="D30" s="274"/>
      <c r="E30" s="274"/>
      <c r="F30" s="274"/>
      <c r="G30" s="274"/>
      <c r="H30" s="1187"/>
      <c r="I30" s="274"/>
      <c r="J30" s="274"/>
      <c r="K30" s="274"/>
      <c r="L30" s="274"/>
      <c r="M30" s="274"/>
      <c r="N30" s="274"/>
      <c r="O30" s="274"/>
      <c r="P30" s="274"/>
      <c r="Q30" s="274"/>
      <c r="R30" s="274"/>
      <c r="S30" s="275"/>
      <c r="T30" s="276">
        <f>SUM(F30:S30)</f>
        <v>0</v>
      </c>
      <c r="U30" s="277"/>
      <c r="V30" s="277"/>
      <c r="W30" s="278"/>
      <c r="X30" s="278"/>
      <c r="Y30" s="278"/>
      <c r="Z30" s="278"/>
      <c r="AA30" s="278"/>
      <c r="AB30" s="278"/>
      <c r="AC30" s="278"/>
      <c r="AD30" s="278"/>
      <c r="AE30" s="278"/>
      <c r="AF30" s="278"/>
      <c r="AG30" s="278"/>
      <c r="AH30" s="278"/>
      <c r="AI30" s="785"/>
      <c r="AJ30" s="785"/>
      <c r="AK30" s="278"/>
      <c r="AL30" s="278"/>
      <c r="AM30" s="278"/>
      <c r="AN30" s="278"/>
      <c r="AO30" s="278"/>
      <c r="AP30" s="278"/>
      <c r="AQ30" s="279"/>
      <c r="AR30" s="277">
        <f t="shared" si="0"/>
        <v>0</v>
      </c>
    </row>
    <row r="31" spans="3:44" s="256" customFormat="1" x14ac:dyDescent="0.3">
      <c r="C31" s="885" t="s">
        <v>173</v>
      </c>
      <c r="D31" s="280">
        <f>IFERROR('Group Inputs'!D40,"")</f>
        <v>0</v>
      </c>
      <c r="E31" s="280"/>
      <c r="F31" s="280">
        <f>D31-E31</f>
        <v>0</v>
      </c>
      <c r="G31" s="280"/>
      <c r="H31" s="1188"/>
      <c r="I31" s="280">
        <f>-I185</f>
        <v>0</v>
      </c>
      <c r="J31" s="280"/>
      <c r="K31" s="280"/>
      <c r="L31" s="280"/>
      <c r="M31" s="280"/>
      <c r="N31" s="280"/>
      <c r="O31" s="280"/>
      <c r="P31" s="280"/>
      <c r="Q31" s="280"/>
      <c r="R31" s="280"/>
      <c r="S31" s="281"/>
      <c r="T31" s="276">
        <f>SUM(F31:S31)</f>
        <v>0</v>
      </c>
      <c r="U31" s="277"/>
      <c r="V31" s="277"/>
      <c r="W31" s="282"/>
      <c r="X31" s="282"/>
      <c r="Y31" s="282">
        <f>+T31</f>
        <v>0</v>
      </c>
      <c r="Z31" s="282"/>
      <c r="AA31" s="282"/>
      <c r="AB31" s="282"/>
      <c r="AC31" s="282"/>
      <c r="AD31" s="282"/>
      <c r="AE31" s="282"/>
      <c r="AF31" s="282"/>
      <c r="AG31" s="282"/>
      <c r="AH31" s="282"/>
      <c r="AI31" s="786"/>
      <c r="AJ31" s="786"/>
      <c r="AK31" s="282"/>
      <c r="AL31" s="282"/>
      <c r="AM31" s="282"/>
      <c r="AN31" s="282"/>
      <c r="AO31" s="282"/>
      <c r="AP31" s="282"/>
      <c r="AQ31" s="283"/>
      <c r="AR31" s="277">
        <f t="shared" si="0"/>
        <v>0</v>
      </c>
    </row>
    <row r="32" spans="3:44" s="256" customFormat="1" x14ac:dyDescent="0.3">
      <c r="C32" s="885" t="s">
        <v>162</v>
      </c>
      <c r="D32" s="280">
        <f>IFERROR('Group Inputs'!D41,"")</f>
        <v>0</v>
      </c>
      <c r="E32" s="280"/>
      <c r="F32" s="280">
        <f>D32-E32</f>
        <v>0</v>
      </c>
      <c r="G32" s="280"/>
      <c r="H32" s="1188"/>
      <c r="I32" s="280"/>
      <c r="J32" s="280"/>
      <c r="K32" s="280"/>
      <c r="L32" s="280"/>
      <c r="M32" s="280"/>
      <c r="N32" s="280"/>
      <c r="O32" s="280"/>
      <c r="P32" s="280"/>
      <c r="Q32" s="280"/>
      <c r="R32" s="280"/>
      <c r="S32" s="281"/>
      <c r="T32" s="276">
        <f>SUM(F32:S32)</f>
        <v>0</v>
      </c>
      <c r="U32" s="277"/>
      <c r="V32" s="277"/>
      <c r="W32" s="282"/>
      <c r="Y32" s="282">
        <f>+T32</f>
        <v>0</v>
      </c>
      <c r="Z32" s="282"/>
      <c r="AA32" s="282"/>
      <c r="AB32" s="282"/>
      <c r="AC32" s="282"/>
      <c r="AD32" s="282"/>
      <c r="AE32" s="282"/>
      <c r="AF32" s="282"/>
      <c r="AG32" s="282"/>
      <c r="AH32" s="282"/>
      <c r="AI32" s="786"/>
      <c r="AJ32" s="786"/>
      <c r="AK32" s="282"/>
      <c r="AL32" s="282"/>
      <c r="AM32" s="282"/>
      <c r="AN32" s="282"/>
      <c r="AO32" s="282"/>
      <c r="AP32" s="282"/>
      <c r="AQ32" s="283"/>
      <c r="AR32" s="277">
        <f t="shared" si="0"/>
        <v>0</v>
      </c>
    </row>
    <row r="33" spans="3:44" s="256" customFormat="1" x14ac:dyDescent="0.3">
      <c r="C33" s="885" t="s">
        <v>1059</v>
      </c>
      <c r="D33" s="280">
        <f>IFERROR('Group Inputs'!D42,"")</f>
        <v>0</v>
      </c>
      <c r="E33" s="280"/>
      <c r="F33" s="280">
        <f>D33-E33</f>
        <v>0</v>
      </c>
      <c r="G33" s="280"/>
      <c r="H33" s="1188"/>
      <c r="I33" s="280"/>
      <c r="J33" s="280"/>
      <c r="K33" s="280"/>
      <c r="L33" s="280"/>
      <c r="M33" s="280"/>
      <c r="N33" s="280"/>
      <c r="O33" s="280"/>
      <c r="P33" s="280"/>
      <c r="Q33" s="280"/>
      <c r="R33" s="280"/>
      <c r="S33" s="281"/>
      <c r="T33" s="276">
        <f>SUM(F33:S33)</f>
        <v>0</v>
      </c>
      <c r="U33" s="277"/>
      <c r="V33" s="277"/>
      <c r="W33" s="282"/>
      <c r="X33" s="282"/>
      <c r="Y33" s="282">
        <f>+T33</f>
        <v>0</v>
      </c>
      <c r="Z33" s="282"/>
      <c r="AA33" s="282"/>
      <c r="AB33" s="282"/>
      <c r="AC33" s="282"/>
      <c r="AD33" s="282"/>
      <c r="AE33" s="282"/>
      <c r="AF33" s="282"/>
      <c r="AG33" s="282"/>
      <c r="AH33" s="282"/>
      <c r="AI33" s="786"/>
      <c r="AJ33" s="786"/>
      <c r="AK33" s="282"/>
      <c r="AL33" s="282"/>
      <c r="AM33" s="282"/>
      <c r="AN33" s="282"/>
      <c r="AO33" s="282"/>
      <c r="AP33" s="282"/>
      <c r="AQ33" s="283"/>
      <c r="AR33" s="277">
        <f t="shared" si="0"/>
        <v>0</v>
      </c>
    </row>
    <row r="34" spans="3:44" s="256" customFormat="1" x14ac:dyDescent="0.3">
      <c r="C34" s="885"/>
      <c r="D34" s="280"/>
      <c r="E34" s="280"/>
      <c r="F34" s="280"/>
      <c r="G34" s="280"/>
      <c r="H34" s="1188"/>
      <c r="I34" s="280"/>
      <c r="J34" s="280"/>
      <c r="K34" s="280"/>
      <c r="L34" s="280"/>
      <c r="M34" s="280"/>
      <c r="N34" s="280"/>
      <c r="O34" s="280"/>
      <c r="P34" s="280"/>
      <c r="Q34" s="280"/>
      <c r="R34" s="280"/>
      <c r="S34" s="281"/>
      <c r="T34" s="276"/>
      <c r="U34" s="277"/>
      <c r="V34" s="277"/>
      <c r="W34" s="282"/>
      <c r="X34" s="282"/>
      <c r="Y34" s="282"/>
      <c r="Z34" s="282"/>
      <c r="AA34" s="282"/>
      <c r="AB34" s="282"/>
      <c r="AC34" s="282"/>
      <c r="AD34" s="282"/>
      <c r="AE34" s="282"/>
      <c r="AF34" s="282"/>
      <c r="AG34" s="282"/>
      <c r="AH34" s="282"/>
      <c r="AI34" s="786"/>
      <c r="AJ34" s="786"/>
      <c r="AK34" s="282"/>
      <c r="AL34" s="282"/>
      <c r="AM34" s="282"/>
      <c r="AN34" s="282"/>
      <c r="AO34" s="282"/>
      <c r="AP34" s="282"/>
      <c r="AQ34" s="283"/>
      <c r="AR34" s="277">
        <f t="shared" si="0"/>
        <v>0</v>
      </c>
    </row>
    <row r="35" spans="3:44" s="256" customFormat="1" x14ac:dyDescent="0.3">
      <c r="C35" s="1182" t="s">
        <v>175</v>
      </c>
      <c r="D35" s="274"/>
      <c r="E35" s="274"/>
      <c r="F35" s="274"/>
      <c r="G35" s="274"/>
      <c r="H35" s="1187"/>
      <c r="I35" s="274"/>
      <c r="J35" s="274"/>
      <c r="K35" s="274"/>
      <c r="L35" s="274"/>
      <c r="M35" s="274"/>
      <c r="N35" s="274"/>
      <c r="O35" s="274"/>
      <c r="P35" s="274"/>
      <c r="Q35" s="274"/>
      <c r="R35" s="274"/>
      <c r="S35" s="275"/>
      <c r="T35" s="276"/>
      <c r="U35" s="277"/>
      <c r="V35" s="277"/>
      <c r="W35" s="278"/>
      <c r="X35" s="278"/>
      <c r="Y35" s="278"/>
      <c r="Z35" s="278"/>
      <c r="AA35" s="278"/>
      <c r="AB35" s="278"/>
      <c r="AC35" s="278"/>
      <c r="AD35" s="278"/>
      <c r="AE35" s="278"/>
      <c r="AF35" s="278"/>
      <c r="AG35" s="278"/>
      <c r="AH35" s="278"/>
      <c r="AI35" s="785"/>
      <c r="AJ35" s="785"/>
      <c r="AK35" s="278"/>
      <c r="AL35" s="278"/>
      <c r="AM35" s="278"/>
      <c r="AN35" s="278"/>
      <c r="AO35" s="278"/>
      <c r="AP35" s="278"/>
      <c r="AQ35" s="279"/>
      <c r="AR35" s="277">
        <f t="shared" si="0"/>
        <v>0</v>
      </c>
    </row>
    <row r="36" spans="3:44" s="256" customFormat="1" x14ac:dyDescent="0.3">
      <c r="C36" s="885" t="s">
        <v>176</v>
      </c>
      <c r="D36" s="280">
        <f>IFERROR('Group Inputs'!D46,"")</f>
        <v>0</v>
      </c>
      <c r="E36" s="280"/>
      <c r="F36" s="280">
        <f t="shared" ref="F36:F45" si="8">D36-E36</f>
        <v>0</v>
      </c>
      <c r="G36" s="280"/>
      <c r="H36" s="1188"/>
      <c r="I36" s="280"/>
      <c r="J36" s="280"/>
      <c r="K36" s="280"/>
      <c r="L36" s="280"/>
      <c r="M36" s="280"/>
      <c r="N36" s="280"/>
      <c r="O36" s="280"/>
      <c r="P36" s="280"/>
      <c r="Q36" s="280"/>
      <c r="R36" s="280"/>
      <c r="S36" s="281"/>
      <c r="T36" s="276">
        <f>SUM(F36:S36)</f>
        <v>0</v>
      </c>
      <c r="U36" s="277"/>
      <c r="V36" s="277"/>
      <c r="W36" s="282"/>
      <c r="X36" s="282"/>
      <c r="Y36" s="282"/>
      <c r="Z36" s="282"/>
      <c r="AA36" s="282"/>
      <c r="AB36" s="282"/>
      <c r="AC36" s="282">
        <f t="shared" ref="AC36" si="9">+T36</f>
        <v>0</v>
      </c>
      <c r="AD36" s="282"/>
      <c r="AE36" s="282"/>
      <c r="AF36" s="282"/>
      <c r="AG36" s="282"/>
      <c r="AH36" s="282"/>
      <c r="AI36" s="786"/>
      <c r="AJ36" s="786"/>
      <c r="AK36" s="282"/>
      <c r="AL36" s="282"/>
      <c r="AM36" s="282"/>
      <c r="AN36" s="282"/>
      <c r="AO36" s="282"/>
      <c r="AP36" s="282"/>
      <c r="AQ36" s="283"/>
      <c r="AR36" s="277">
        <f t="shared" si="0"/>
        <v>0</v>
      </c>
    </row>
    <row r="37" spans="3:44" s="256" customFormat="1" x14ac:dyDescent="0.3">
      <c r="C37" s="885" t="s">
        <v>177</v>
      </c>
      <c r="D37" s="280">
        <f>IFERROR('Group Inputs'!D47,"")</f>
        <v>0</v>
      </c>
      <c r="E37" s="280"/>
      <c r="F37" s="280">
        <f t="shared" si="8"/>
        <v>0</v>
      </c>
      <c r="G37" s="280"/>
      <c r="H37" s="1188"/>
      <c r="I37" s="280"/>
      <c r="J37" s="280"/>
      <c r="K37" s="280"/>
      <c r="L37" s="280"/>
      <c r="M37" s="280"/>
      <c r="N37" s="280"/>
      <c r="O37" s="280"/>
      <c r="P37" s="280"/>
      <c r="Q37" s="280"/>
      <c r="R37" s="280"/>
      <c r="S37" s="281"/>
      <c r="T37" s="276">
        <f>SUM(F37:S37)</f>
        <v>0</v>
      </c>
      <c r="U37" s="277"/>
      <c r="V37" s="277"/>
      <c r="W37" s="282"/>
      <c r="X37" s="282"/>
      <c r="Y37" s="282"/>
      <c r="Z37" s="282"/>
      <c r="AA37" s="282"/>
      <c r="AB37" s="282">
        <f>+T37</f>
        <v>0</v>
      </c>
      <c r="AC37" s="282"/>
      <c r="AD37" s="282"/>
      <c r="AE37" s="282"/>
      <c r="AF37" s="282"/>
      <c r="AG37" s="282"/>
      <c r="AH37" s="282"/>
      <c r="AI37" s="786"/>
      <c r="AJ37" s="786"/>
      <c r="AK37" s="282"/>
      <c r="AL37" s="282"/>
      <c r="AM37" s="282"/>
      <c r="AN37" s="282"/>
      <c r="AO37" s="282"/>
      <c r="AP37" s="282"/>
      <c r="AQ37" s="283"/>
      <c r="AR37" s="277">
        <f t="shared" si="0"/>
        <v>0</v>
      </c>
    </row>
    <row r="38" spans="3:44" s="256" customFormat="1" x14ac:dyDescent="0.3">
      <c r="C38" s="885"/>
      <c r="D38" s="280"/>
      <c r="E38" s="280"/>
      <c r="F38" s="280"/>
      <c r="G38" s="280"/>
      <c r="H38" s="1188"/>
      <c r="I38" s="280"/>
      <c r="J38" s="280"/>
      <c r="K38" s="280"/>
      <c r="L38" s="280"/>
      <c r="M38" s="280"/>
      <c r="N38" s="280"/>
      <c r="O38" s="280"/>
      <c r="P38" s="280"/>
      <c r="Q38" s="280"/>
      <c r="R38" s="280"/>
      <c r="S38" s="281"/>
      <c r="T38" s="276"/>
      <c r="U38" s="277"/>
      <c r="V38" s="277"/>
      <c r="W38" s="282"/>
      <c r="X38" s="282"/>
      <c r="Y38" s="282"/>
      <c r="Z38" s="282"/>
      <c r="AA38" s="282"/>
      <c r="AB38" s="282"/>
      <c r="AC38" s="282"/>
      <c r="AD38" s="282"/>
      <c r="AE38" s="282"/>
      <c r="AF38" s="282"/>
      <c r="AG38" s="282"/>
      <c r="AH38" s="282"/>
      <c r="AI38" s="786"/>
      <c r="AJ38" s="786"/>
      <c r="AK38" s="282"/>
      <c r="AL38" s="282"/>
      <c r="AM38" s="282"/>
      <c r="AN38" s="282"/>
      <c r="AO38" s="282"/>
      <c r="AP38" s="282"/>
      <c r="AQ38" s="283"/>
      <c r="AR38" s="277">
        <f t="shared" si="0"/>
        <v>0</v>
      </c>
    </row>
    <row r="39" spans="3:44" s="256" customFormat="1" x14ac:dyDescent="0.3">
      <c r="C39" s="1180" t="str">
        <f>'Group Inputs'!B50</f>
        <v>4. Learning Resources</v>
      </c>
      <c r="D39" s="271"/>
      <c r="E39" s="271"/>
      <c r="F39" s="271"/>
      <c r="G39" s="271"/>
      <c r="H39" s="271"/>
      <c r="I39" s="271"/>
      <c r="J39" s="271"/>
      <c r="K39" s="271"/>
      <c r="L39" s="271"/>
      <c r="M39" s="271"/>
      <c r="N39" s="271"/>
      <c r="O39" s="271"/>
      <c r="P39" s="271"/>
      <c r="Q39" s="271"/>
      <c r="R39" s="271"/>
      <c r="S39" s="271"/>
      <c r="T39" s="271"/>
      <c r="U39" s="271"/>
      <c r="V39" s="271"/>
      <c r="W39" s="272"/>
      <c r="X39" s="272"/>
      <c r="Y39" s="272"/>
      <c r="Z39" s="272"/>
      <c r="AA39" s="272"/>
      <c r="AB39" s="272"/>
      <c r="AC39" s="272"/>
      <c r="AD39" s="272"/>
      <c r="AE39" s="272"/>
      <c r="AF39" s="272"/>
      <c r="AG39" s="272"/>
      <c r="AH39" s="272"/>
      <c r="AI39" s="272"/>
      <c r="AJ39" s="272"/>
      <c r="AK39" s="272"/>
      <c r="AL39" s="272"/>
      <c r="AM39" s="272"/>
      <c r="AN39" s="272"/>
      <c r="AO39" s="272"/>
      <c r="AP39" s="272"/>
      <c r="AQ39" s="273"/>
      <c r="AR39" s="277">
        <f t="shared" si="0"/>
        <v>0</v>
      </c>
    </row>
    <row r="40" spans="3:44" s="256" customFormat="1" x14ac:dyDescent="0.3">
      <c r="C40" s="1182" t="s">
        <v>166</v>
      </c>
      <c r="D40" s="274"/>
      <c r="E40" s="274"/>
      <c r="F40" s="274"/>
      <c r="G40" s="274"/>
      <c r="H40" s="1187"/>
      <c r="I40" s="274"/>
      <c r="J40" s="274"/>
      <c r="K40" s="274"/>
      <c r="L40" s="274"/>
      <c r="M40" s="274"/>
      <c r="N40" s="274"/>
      <c r="O40" s="274"/>
      <c r="P40" s="274"/>
      <c r="Q40" s="274"/>
      <c r="R40" s="274"/>
      <c r="S40" s="275"/>
      <c r="T40" s="276"/>
      <c r="U40" s="277"/>
      <c r="V40" s="277"/>
      <c r="W40" s="278"/>
      <c r="X40" s="278"/>
      <c r="Y40" s="278"/>
      <c r="Z40" s="278"/>
      <c r="AA40" s="278"/>
      <c r="AB40" s="278"/>
      <c r="AC40" s="278"/>
      <c r="AD40" s="278"/>
      <c r="AE40" s="278"/>
      <c r="AF40" s="278"/>
      <c r="AG40" s="278"/>
      <c r="AH40" s="278"/>
      <c r="AI40" s="785"/>
      <c r="AJ40" s="785"/>
      <c r="AK40" s="278"/>
      <c r="AL40" s="278"/>
      <c r="AM40" s="278"/>
      <c r="AN40" s="278"/>
      <c r="AO40" s="278"/>
      <c r="AP40" s="278"/>
      <c r="AQ40" s="279"/>
      <c r="AR40" s="277">
        <f t="shared" si="0"/>
        <v>0</v>
      </c>
    </row>
    <row r="41" spans="3:44" s="256" customFormat="1" x14ac:dyDescent="0.3">
      <c r="C41" s="885" t="s">
        <v>179</v>
      </c>
      <c r="D41" s="280">
        <f>IFERROR('Group Inputs'!D52,"")</f>
        <v>0</v>
      </c>
      <c r="E41" s="280"/>
      <c r="F41" s="280">
        <f t="shared" si="8"/>
        <v>0</v>
      </c>
      <c r="G41" s="280"/>
      <c r="H41" s="1188"/>
      <c r="I41" s="280"/>
      <c r="J41" s="280"/>
      <c r="K41" s="280"/>
      <c r="L41" s="280"/>
      <c r="M41" s="280"/>
      <c r="N41" s="280"/>
      <c r="O41" s="280"/>
      <c r="P41" s="280"/>
      <c r="Q41" s="280"/>
      <c r="R41" s="280"/>
      <c r="S41" s="281"/>
      <c r="T41" s="276">
        <f t="shared" ref="T41:T45" si="10">SUM(F41:S41)</f>
        <v>0</v>
      </c>
      <c r="U41" s="277"/>
      <c r="V41" s="277"/>
      <c r="W41" s="282"/>
      <c r="X41" s="282"/>
      <c r="Y41" s="282"/>
      <c r="Z41" s="282"/>
      <c r="AA41" s="282"/>
      <c r="AB41" s="282"/>
      <c r="AC41" s="282">
        <f>+T41</f>
        <v>0</v>
      </c>
      <c r="AD41" s="282"/>
      <c r="AE41" s="282"/>
      <c r="AF41" s="282"/>
      <c r="AG41" s="282"/>
      <c r="AH41" s="282"/>
      <c r="AI41" s="786"/>
      <c r="AJ41" s="786"/>
      <c r="AK41" s="282"/>
      <c r="AL41" s="282"/>
      <c r="AM41" s="282"/>
      <c r="AN41" s="282"/>
      <c r="AO41" s="282"/>
      <c r="AP41" s="282"/>
      <c r="AQ41" s="283"/>
      <c r="AR41" s="277">
        <f t="shared" si="0"/>
        <v>0</v>
      </c>
    </row>
    <row r="42" spans="3:44" s="256" customFormat="1" x14ac:dyDescent="0.3">
      <c r="C42" s="885" t="s">
        <v>1060</v>
      </c>
      <c r="D42" s="280">
        <f>IFERROR('Group Inputs'!D53,"")</f>
        <v>0</v>
      </c>
      <c r="E42" s="280"/>
      <c r="F42" s="280">
        <f t="shared" si="8"/>
        <v>0</v>
      </c>
      <c r="G42" s="280"/>
      <c r="H42" s="1188"/>
      <c r="I42" s="280"/>
      <c r="J42" s="280"/>
      <c r="K42" s="280"/>
      <c r="L42" s="280"/>
      <c r="M42" s="280"/>
      <c r="N42" s="280"/>
      <c r="O42" s="280"/>
      <c r="P42" s="280"/>
      <c r="Q42" s="280"/>
      <c r="R42" s="280"/>
      <c r="S42" s="281"/>
      <c r="T42" s="276">
        <f t="shared" si="10"/>
        <v>0</v>
      </c>
      <c r="U42" s="277"/>
      <c r="V42" s="277"/>
      <c r="W42" s="282"/>
      <c r="X42" s="282"/>
      <c r="Y42" s="282"/>
      <c r="Z42" s="282"/>
      <c r="AA42" s="282"/>
      <c r="AB42" s="282"/>
      <c r="AC42" s="282">
        <f>+T42</f>
        <v>0</v>
      </c>
      <c r="AD42" s="282"/>
      <c r="AE42" s="282"/>
      <c r="AF42" s="282"/>
      <c r="AG42" s="282"/>
      <c r="AH42" s="282"/>
      <c r="AI42" s="786"/>
      <c r="AJ42" s="786"/>
      <c r="AK42" s="282"/>
      <c r="AL42" s="282"/>
      <c r="AM42" s="282"/>
      <c r="AN42" s="282"/>
      <c r="AO42" s="282"/>
      <c r="AP42" s="282"/>
      <c r="AQ42" s="283"/>
      <c r="AR42" s="277">
        <f t="shared" si="0"/>
        <v>0</v>
      </c>
    </row>
    <row r="43" spans="3:44" s="256" customFormat="1" x14ac:dyDescent="0.3">
      <c r="C43" s="885" t="s">
        <v>183</v>
      </c>
      <c r="D43" s="280">
        <f>IFERROR('Group Inputs'!D54,"")</f>
        <v>0</v>
      </c>
      <c r="E43" s="280"/>
      <c r="F43" s="280">
        <f t="shared" si="8"/>
        <v>0</v>
      </c>
      <c r="G43" s="280"/>
      <c r="H43" s="1188"/>
      <c r="I43" s="280"/>
      <c r="J43" s="280"/>
      <c r="K43" s="280"/>
      <c r="L43" s="280"/>
      <c r="M43" s="280"/>
      <c r="N43" s="280"/>
      <c r="O43" s="280"/>
      <c r="P43" s="280"/>
      <c r="Q43" s="280"/>
      <c r="R43" s="280"/>
      <c r="S43" s="281"/>
      <c r="T43" s="276">
        <f t="shared" si="10"/>
        <v>0</v>
      </c>
      <c r="U43" s="277"/>
      <c r="V43" s="277"/>
      <c r="W43" s="282"/>
      <c r="X43" s="282"/>
      <c r="Y43" s="282"/>
      <c r="Z43" s="282"/>
      <c r="AA43" s="282"/>
      <c r="AB43" s="282"/>
      <c r="AC43" s="282">
        <f>+T43</f>
        <v>0</v>
      </c>
      <c r="AD43" s="282"/>
      <c r="AE43" s="282"/>
      <c r="AF43" s="282"/>
      <c r="AG43" s="282"/>
      <c r="AH43" s="282"/>
      <c r="AI43" s="786"/>
      <c r="AJ43" s="786"/>
      <c r="AK43" s="282"/>
      <c r="AL43" s="282"/>
      <c r="AM43" s="282"/>
      <c r="AN43" s="282"/>
      <c r="AO43" s="282"/>
      <c r="AP43" s="282"/>
      <c r="AQ43" s="283"/>
      <c r="AR43" s="277">
        <f t="shared" si="0"/>
        <v>0</v>
      </c>
    </row>
    <row r="44" spans="3:44" s="256" customFormat="1" x14ac:dyDescent="0.3">
      <c r="C44" s="885" t="s">
        <v>1061</v>
      </c>
      <c r="D44" s="280">
        <f>IFERROR('Group Inputs'!D55,"")</f>
        <v>0</v>
      </c>
      <c r="E44" s="280"/>
      <c r="F44" s="280">
        <f t="shared" si="8"/>
        <v>0</v>
      </c>
      <c r="G44" s="280">
        <f>-G7</f>
        <v>0</v>
      </c>
      <c r="H44" s="1188"/>
      <c r="I44" s="280"/>
      <c r="J44" s="280"/>
      <c r="K44" s="280"/>
      <c r="L44" s="280">
        <f>+D170</f>
        <v>0</v>
      </c>
      <c r="M44" s="280">
        <f>-M172-M171</f>
        <v>0</v>
      </c>
      <c r="N44" s="280"/>
      <c r="O44" s="280"/>
      <c r="P44" s="280"/>
      <c r="Q44" s="280"/>
      <c r="R44" s="280"/>
      <c r="S44" s="281"/>
      <c r="T44" s="276">
        <f t="shared" si="10"/>
        <v>0</v>
      </c>
      <c r="U44" s="277"/>
      <c r="V44" s="277"/>
      <c r="W44" s="282"/>
      <c r="X44" s="282"/>
      <c r="Y44" s="282"/>
      <c r="Z44" s="282"/>
      <c r="AA44" s="282"/>
      <c r="AB44" s="282">
        <f>+T44</f>
        <v>0</v>
      </c>
      <c r="AC44" s="282"/>
      <c r="AD44" s="282"/>
      <c r="AE44" s="282"/>
      <c r="AF44" s="282"/>
      <c r="AG44" s="282"/>
      <c r="AH44" s="282"/>
      <c r="AI44" s="786"/>
      <c r="AJ44" s="786"/>
      <c r="AK44" s="282"/>
      <c r="AL44" s="282"/>
      <c r="AM44" s="282"/>
      <c r="AN44" s="282"/>
      <c r="AO44" s="282"/>
      <c r="AP44" s="282"/>
      <c r="AQ44" s="283"/>
      <c r="AR44" s="277">
        <f t="shared" si="0"/>
        <v>0</v>
      </c>
    </row>
    <row r="45" spans="3:44" s="256" customFormat="1" x14ac:dyDescent="0.3">
      <c r="C45" s="885" t="s">
        <v>1062</v>
      </c>
      <c r="D45" s="280">
        <f>IFERROR('Group Inputs'!D56,"")</f>
        <v>0</v>
      </c>
      <c r="E45" s="280"/>
      <c r="F45" s="280">
        <f t="shared" si="8"/>
        <v>0</v>
      </c>
      <c r="G45" s="280"/>
      <c r="H45" s="1188"/>
      <c r="I45" s="280"/>
      <c r="J45" s="280"/>
      <c r="K45" s="280"/>
      <c r="L45" s="280"/>
      <c r="M45" s="280"/>
      <c r="N45" s="280"/>
      <c r="O45" s="280"/>
      <c r="P45" s="280"/>
      <c r="Q45" s="280"/>
      <c r="R45" s="280"/>
      <c r="S45" s="281"/>
      <c r="T45" s="276">
        <f t="shared" si="10"/>
        <v>0</v>
      </c>
      <c r="U45" s="277"/>
      <c r="V45" s="277"/>
      <c r="W45" s="282"/>
      <c r="X45" s="282"/>
      <c r="Y45" s="282"/>
      <c r="Z45" s="282"/>
      <c r="AA45" s="282"/>
      <c r="AB45" s="282"/>
      <c r="AC45" s="282">
        <f t="shared" ref="AC45:AC54" si="11">+T45</f>
        <v>0</v>
      </c>
      <c r="AD45" s="282"/>
      <c r="AE45" s="282"/>
      <c r="AF45" s="282"/>
      <c r="AG45" s="282"/>
      <c r="AH45" s="282"/>
      <c r="AI45" s="786"/>
      <c r="AJ45" s="786"/>
      <c r="AK45" s="282"/>
      <c r="AL45" s="282"/>
      <c r="AM45" s="282"/>
      <c r="AN45" s="282"/>
      <c r="AO45" s="282"/>
      <c r="AP45" s="282"/>
      <c r="AQ45" s="283"/>
      <c r="AR45" s="277">
        <f t="shared" si="0"/>
        <v>0</v>
      </c>
    </row>
    <row r="46" spans="3:44" s="256" customFormat="1" x14ac:dyDescent="0.3">
      <c r="C46" s="885"/>
      <c r="D46" s="280"/>
      <c r="E46" s="280"/>
      <c r="F46" s="280"/>
      <c r="G46" s="280"/>
      <c r="H46" s="1188"/>
      <c r="I46" s="280"/>
      <c r="J46" s="280"/>
      <c r="K46" s="280"/>
      <c r="L46" s="280"/>
      <c r="M46" s="280"/>
      <c r="N46" s="280"/>
      <c r="O46" s="280"/>
      <c r="P46" s="280"/>
      <c r="Q46" s="280"/>
      <c r="R46" s="280"/>
      <c r="S46" s="281"/>
      <c r="T46" s="276"/>
      <c r="U46" s="277"/>
      <c r="V46" s="277"/>
      <c r="W46" s="282"/>
      <c r="X46" s="282"/>
      <c r="Y46" s="282"/>
      <c r="Z46" s="282"/>
      <c r="AA46" s="282"/>
      <c r="AB46" s="282"/>
      <c r="AC46" s="282"/>
      <c r="AD46" s="282"/>
      <c r="AE46" s="282"/>
      <c r="AF46" s="282"/>
      <c r="AG46" s="282"/>
      <c r="AH46" s="282"/>
      <c r="AI46" s="786"/>
      <c r="AJ46" s="786"/>
      <c r="AK46" s="282"/>
      <c r="AL46" s="282"/>
      <c r="AM46" s="282"/>
      <c r="AN46" s="282"/>
      <c r="AO46" s="282"/>
      <c r="AP46" s="282"/>
      <c r="AQ46" s="283"/>
      <c r="AR46" s="277">
        <f t="shared" si="0"/>
        <v>0</v>
      </c>
    </row>
    <row r="47" spans="3:44" s="256" customFormat="1" x14ac:dyDescent="0.3">
      <c r="C47" s="1180" t="str">
        <f>'Group Inputs'!B59</f>
        <v>5. Administration</v>
      </c>
      <c r="D47" s="271"/>
      <c r="E47" s="271"/>
      <c r="F47" s="271"/>
      <c r="G47" s="271"/>
      <c r="H47" s="271"/>
      <c r="I47" s="271"/>
      <c r="J47" s="271"/>
      <c r="K47" s="271"/>
      <c r="L47" s="271"/>
      <c r="M47" s="271"/>
      <c r="N47" s="271"/>
      <c r="O47" s="271"/>
      <c r="P47" s="271"/>
      <c r="Q47" s="271"/>
      <c r="R47" s="271"/>
      <c r="S47" s="271"/>
      <c r="T47" s="271"/>
      <c r="U47" s="271"/>
      <c r="V47" s="271"/>
      <c r="W47" s="272"/>
      <c r="X47" s="272"/>
      <c r="Y47" s="272"/>
      <c r="Z47" s="272"/>
      <c r="AA47" s="272"/>
      <c r="AB47" s="272"/>
      <c r="AC47" s="272"/>
      <c r="AD47" s="272"/>
      <c r="AE47" s="272"/>
      <c r="AF47" s="272"/>
      <c r="AG47" s="272"/>
      <c r="AH47" s="272"/>
      <c r="AI47" s="272"/>
      <c r="AJ47" s="272"/>
      <c r="AK47" s="272"/>
      <c r="AL47" s="272"/>
      <c r="AM47" s="272"/>
      <c r="AN47" s="272"/>
      <c r="AO47" s="272"/>
      <c r="AP47" s="272"/>
      <c r="AQ47" s="273"/>
      <c r="AR47" s="277">
        <f t="shared" si="0"/>
        <v>0</v>
      </c>
    </row>
    <row r="48" spans="3:44" s="256" customFormat="1" x14ac:dyDescent="0.3">
      <c r="C48" s="1182" t="s">
        <v>166</v>
      </c>
      <c r="D48" s="274"/>
      <c r="E48" s="274"/>
      <c r="F48" s="274"/>
      <c r="G48" s="274"/>
      <c r="H48" s="1187"/>
      <c r="I48" s="274"/>
      <c r="J48" s="274"/>
      <c r="K48" s="274"/>
      <c r="L48" s="274"/>
      <c r="M48" s="274"/>
      <c r="N48" s="274"/>
      <c r="O48" s="274"/>
      <c r="P48" s="274"/>
      <c r="Q48" s="274"/>
      <c r="R48" s="274"/>
      <c r="S48" s="275"/>
      <c r="T48" s="276"/>
      <c r="U48" s="277"/>
      <c r="V48" s="277"/>
      <c r="W48" s="278"/>
      <c r="X48" s="278"/>
      <c r="Y48" s="278"/>
      <c r="Z48" s="278"/>
      <c r="AA48" s="278"/>
      <c r="AB48" s="278"/>
      <c r="AC48" s="278"/>
      <c r="AD48" s="278"/>
      <c r="AE48" s="278"/>
      <c r="AF48" s="278"/>
      <c r="AG48" s="278"/>
      <c r="AH48" s="278"/>
      <c r="AI48" s="785"/>
      <c r="AJ48" s="785"/>
      <c r="AK48" s="278"/>
      <c r="AL48" s="278"/>
      <c r="AM48" s="278"/>
      <c r="AN48" s="278"/>
      <c r="AO48" s="278"/>
      <c r="AP48" s="278"/>
      <c r="AQ48" s="279"/>
      <c r="AR48" s="277">
        <f t="shared" si="0"/>
        <v>0</v>
      </c>
    </row>
    <row r="49" spans="3:44" s="256" customFormat="1" x14ac:dyDescent="0.3">
      <c r="C49" s="885" t="s">
        <v>186</v>
      </c>
      <c r="D49" s="280">
        <f>IFERROR('Group Inputs'!D61,"")</f>
        <v>0</v>
      </c>
      <c r="E49" s="280"/>
      <c r="F49" s="280">
        <f t="shared" ref="F49" si="12">D49-E49</f>
        <v>0</v>
      </c>
      <c r="G49" s="280"/>
      <c r="H49" s="1188"/>
      <c r="I49" s="280"/>
      <c r="J49" s="280"/>
      <c r="K49" s="280"/>
      <c r="L49" s="280"/>
      <c r="M49" s="280"/>
      <c r="N49" s="280"/>
      <c r="O49" s="280"/>
      <c r="P49" s="280"/>
      <c r="Q49" s="280"/>
      <c r="R49" s="280"/>
      <c r="S49" s="281"/>
      <c r="T49" s="276">
        <f t="shared" ref="T49:T58" si="13">SUM(F49:S49)</f>
        <v>0</v>
      </c>
      <c r="U49" s="277"/>
      <c r="V49" s="277"/>
      <c r="W49" s="282"/>
      <c r="X49" s="282"/>
      <c r="Y49" s="282"/>
      <c r="Z49" s="282"/>
      <c r="AA49" s="282"/>
      <c r="AB49" s="282"/>
      <c r="AC49" s="282">
        <f t="shared" si="11"/>
        <v>0</v>
      </c>
      <c r="AD49" s="282"/>
      <c r="AE49" s="282"/>
      <c r="AF49" s="282"/>
      <c r="AG49" s="282"/>
      <c r="AH49" s="282"/>
      <c r="AI49" s="786"/>
      <c r="AJ49" s="786"/>
      <c r="AK49" s="282"/>
      <c r="AL49" s="282"/>
      <c r="AM49" s="282"/>
      <c r="AN49" s="282"/>
      <c r="AO49" s="282"/>
      <c r="AP49" s="282"/>
      <c r="AQ49" s="283"/>
      <c r="AR49" s="277">
        <f t="shared" si="0"/>
        <v>0</v>
      </c>
    </row>
    <row r="50" spans="3:44" s="256" customFormat="1" x14ac:dyDescent="0.3">
      <c r="C50" s="885" t="s">
        <v>1063</v>
      </c>
      <c r="D50" s="280">
        <f>IFERROR('Group Inputs'!D62,"")</f>
        <v>0</v>
      </c>
      <c r="E50" s="280"/>
      <c r="F50" s="280">
        <f t="shared" ref="F50:F58" si="14">D50-E50</f>
        <v>0</v>
      </c>
      <c r="G50" s="280"/>
      <c r="H50" s="1188"/>
      <c r="I50" s="280"/>
      <c r="J50" s="280"/>
      <c r="K50" s="280"/>
      <c r="L50" s="280"/>
      <c r="M50" s="280"/>
      <c r="N50" s="280"/>
      <c r="O50" s="280"/>
      <c r="P50" s="280"/>
      <c r="Q50" s="280"/>
      <c r="R50" s="280"/>
      <c r="S50" s="281"/>
      <c r="T50" s="276">
        <f t="shared" si="13"/>
        <v>0</v>
      </c>
      <c r="U50" s="277"/>
      <c r="V50" s="277"/>
      <c r="W50" s="282"/>
      <c r="X50" s="282"/>
      <c r="Y50" s="282"/>
      <c r="Z50" s="282"/>
      <c r="AA50" s="282"/>
      <c r="AB50" s="282"/>
      <c r="AC50" s="282">
        <f t="shared" si="11"/>
        <v>0</v>
      </c>
      <c r="AD50" s="282"/>
      <c r="AE50" s="282"/>
      <c r="AF50" s="282"/>
      <c r="AG50" s="282"/>
      <c r="AH50" s="282"/>
      <c r="AI50" s="786"/>
      <c r="AJ50" s="786"/>
      <c r="AK50" s="282"/>
      <c r="AL50" s="282"/>
      <c r="AM50" s="282"/>
      <c r="AN50" s="282"/>
      <c r="AO50" s="282"/>
      <c r="AP50" s="282"/>
      <c r="AQ50" s="283"/>
      <c r="AR50" s="277">
        <f t="shared" si="0"/>
        <v>0</v>
      </c>
    </row>
    <row r="51" spans="3:44" s="256" customFormat="1" x14ac:dyDescent="0.3">
      <c r="C51" s="885" t="s">
        <v>131</v>
      </c>
      <c r="D51" s="280">
        <f>IFERROR('Group Inputs'!D63,"")</f>
        <v>0</v>
      </c>
      <c r="E51" s="280"/>
      <c r="F51" s="280">
        <f t="shared" si="14"/>
        <v>0</v>
      </c>
      <c r="G51" s="280"/>
      <c r="H51" s="1188"/>
      <c r="I51" s="280"/>
      <c r="J51" s="280"/>
      <c r="K51" s="280"/>
      <c r="L51" s="280"/>
      <c r="M51" s="280"/>
      <c r="N51" s="280"/>
      <c r="O51" s="280"/>
      <c r="P51" s="280"/>
      <c r="Q51" s="280"/>
      <c r="R51" s="280"/>
      <c r="S51" s="281"/>
      <c r="T51" s="276">
        <f t="shared" si="13"/>
        <v>0</v>
      </c>
      <c r="U51" s="277"/>
      <c r="V51" s="277"/>
      <c r="W51" s="282"/>
      <c r="X51" s="282"/>
      <c r="Y51" s="282"/>
      <c r="Z51" s="282"/>
      <c r="AA51" s="282"/>
      <c r="AB51" s="282"/>
      <c r="AC51" s="282">
        <f t="shared" si="11"/>
        <v>0</v>
      </c>
      <c r="AD51" s="282"/>
      <c r="AE51" s="282"/>
      <c r="AF51" s="282"/>
      <c r="AG51" s="282"/>
      <c r="AH51" s="282"/>
      <c r="AI51" s="786"/>
      <c r="AJ51" s="786"/>
      <c r="AK51" s="282"/>
      <c r="AL51" s="282"/>
      <c r="AM51" s="282"/>
      <c r="AN51" s="282"/>
      <c r="AO51" s="282"/>
      <c r="AP51" s="282"/>
      <c r="AQ51" s="283"/>
      <c r="AR51" s="277">
        <f t="shared" si="0"/>
        <v>0</v>
      </c>
    </row>
    <row r="52" spans="3:44" s="256" customFormat="1" x14ac:dyDescent="0.3">
      <c r="C52" s="885" t="s">
        <v>188</v>
      </c>
      <c r="D52" s="280">
        <f>IFERROR('Group Inputs'!D64,"")</f>
        <v>0</v>
      </c>
      <c r="E52" s="280"/>
      <c r="F52" s="280">
        <f t="shared" si="14"/>
        <v>0</v>
      </c>
      <c r="G52" s="280"/>
      <c r="H52" s="1188"/>
      <c r="I52" s="280"/>
      <c r="J52" s="280"/>
      <c r="K52" s="280"/>
      <c r="L52" s="280"/>
      <c r="M52" s="280"/>
      <c r="N52" s="280"/>
      <c r="O52" s="280"/>
      <c r="P52" s="280"/>
      <c r="Q52" s="280"/>
      <c r="R52" s="280"/>
      <c r="S52" s="281"/>
      <c r="T52" s="276">
        <f t="shared" si="13"/>
        <v>0</v>
      </c>
      <c r="U52" s="277"/>
      <c r="V52" s="277"/>
      <c r="W52" s="282"/>
      <c r="X52" s="282"/>
      <c r="Y52" s="282"/>
      <c r="Z52" s="282"/>
      <c r="AA52" s="282"/>
      <c r="AB52" s="282"/>
      <c r="AC52" s="282">
        <f t="shared" si="11"/>
        <v>0</v>
      </c>
      <c r="AD52" s="282"/>
      <c r="AE52" s="282"/>
      <c r="AF52" s="282"/>
      <c r="AG52" s="282"/>
      <c r="AH52" s="282"/>
      <c r="AI52" s="786"/>
      <c r="AJ52" s="786"/>
      <c r="AK52" s="282"/>
      <c r="AL52" s="282"/>
      <c r="AM52" s="282"/>
      <c r="AN52" s="282"/>
      <c r="AO52" s="282"/>
      <c r="AP52" s="282"/>
      <c r="AQ52" s="283"/>
      <c r="AR52" s="277">
        <f t="shared" si="0"/>
        <v>0</v>
      </c>
    </row>
    <row r="53" spans="3:44" s="256" customFormat="1" x14ac:dyDescent="0.3">
      <c r="C53" s="885" t="s">
        <v>129</v>
      </c>
      <c r="D53" s="280">
        <f>IFERROR('Group Inputs'!D65,"")</f>
        <v>0</v>
      </c>
      <c r="E53" s="280"/>
      <c r="F53" s="280">
        <f t="shared" si="14"/>
        <v>0</v>
      </c>
      <c r="G53" s="280"/>
      <c r="H53" s="1188"/>
      <c r="I53" s="280"/>
      <c r="J53" s="280"/>
      <c r="K53" s="280"/>
      <c r="L53" s="280"/>
      <c r="M53" s="280"/>
      <c r="N53" s="280"/>
      <c r="O53" s="280"/>
      <c r="P53" s="280"/>
      <c r="Q53" s="280"/>
      <c r="R53" s="280"/>
      <c r="S53" s="281"/>
      <c r="T53" s="276">
        <f t="shared" si="13"/>
        <v>0</v>
      </c>
      <c r="U53" s="277"/>
      <c r="V53" s="277"/>
      <c r="W53" s="282"/>
      <c r="X53" s="282"/>
      <c r="Y53" s="282"/>
      <c r="Z53" s="282"/>
      <c r="AA53" s="282"/>
      <c r="AB53" s="282"/>
      <c r="AC53" s="282">
        <f t="shared" ref="AC53" si="15">+T53</f>
        <v>0</v>
      </c>
      <c r="AD53" s="282"/>
      <c r="AE53" s="282"/>
      <c r="AF53" s="282"/>
      <c r="AG53" s="282"/>
      <c r="AH53" s="282"/>
      <c r="AI53" s="786"/>
      <c r="AJ53" s="786"/>
      <c r="AK53" s="282"/>
      <c r="AL53" s="282"/>
      <c r="AM53" s="282"/>
      <c r="AN53" s="282"/>
      <c r="AO53" s="282"/>
      <c r="AP53" s="282"/>
      <c r="AQ53" s="283"/>
      <c r="AR53" s="277">
        <f t="shared" si="0"/>
        <v>0</v>
      </c>
    </row>
    <row r="54" spans="3:44" s="256" customFormat="1" x14ac:dyDescent="0.3">
      <c r="C54" s="885" t="s">
        <v>1089</v>
      </c>
      <c r="D54" s="280">
        <f>IFERROR('Group Inputs'!D66,"")</f>
        <v>0</v>
      </c>
      <c r="E54" s="280"/>
      <c r="F54" s="280">
        <f t="shared" si="14"/>
        <v>0</v>
      </c>
      <c r="G54" s="280"/>
      <c r="H54" s="1188"/>
      <c r="I54" s="280"/>
      <c r="J54" s="280"/>
      <c r="K54" s="280"/>
      <c r="L54" s="280"/>
      <c r="M54" s="280"/>
      <c r="N54" s="280">
        <f>-N119-N168-N169</f>
        <v>0</v>
      </c>
      <c r="O54" s="280"/>
      <c r="P54" s="280"/>
      <c r="Q54" s="280"/>
      <c r="R54" s="280"/>
      <c r="S54" s="281"/>
      <c r="T54" s="276">
        <f t="shared" si="13"/>
        <v>0</v>
      </c>
      <c r="U54" s="277"/>
      <c r="V54" s="277"/>
      <c r="W54" s="282"/>
      <c r="X54" s="282"/>
      <c r="Y54" s="282"/>
      <c r="Z54" s="282"/>
      <c r="AA54" s="282"/>
      <c r="AB54" s="282"/>
      <c r="AC54" s="282">
        <f t="shared" si="11"/>
        <v>0</v>
      </c>
      <c r="AD54" s="282"/>
      <c r="AE54" s="282"/>
      <c r="AF54" s="282"/>
      <c r="AG54" s="282"/>
      <c r="AH54" s="282"/>
      <c r="AI54" s="786"/>
      <c r="AJ54" s="786"/>
      <c r="AK54" s="282"/>
      <c r="AL54" s="282"/>
      <c r="AM54" s="282"/>
      <c r="AN54" s="282"/>
      <c r="AO54" s="282"/>
      <c r="AP54" s="282"/>
      <c r="AQ54" s="283"/>
      <c r="AR54" s="277">
        <f t="shared" si="0"/>
        <v>0</v>
      </c>
    </row>
    <row r="55" spans="3:44" s="256" customFormat="1" x14ac:dyDescent="0.3">
      <c r="C55" s="885" t="s">
        <v>181</v>
      </c>
      <c r="D55" s="280">
        <f>IFERROR('Group Inputs'!D67,"")</f>
        <v>0</v>
      </c>
      <c r="E55" s="280"/>
      <c r="F55" s="280">
        <f t="shared" si="14"/>
        <v>0</v>
      </c>
      <c r="G55" s="280"/>
      <c r="H55" s="1188"/>
      <c r="I55" s="280"/>
      <c r="J55" s="280"/>
      <c r="K55" s="280"/>
      <c r="L55" s="280"/>
      <c r="M55" s="280"/>
      <c r="N55" s="280"/>
      <c r="O55" s="280"/>
      <c r="P55" s="280"/>
      <c r="Q55" s="280"/>
      <c r="R55" s="280"/>
      <c r="S55" s="281"/>
      <c r="T55" s="276">
        <f t="shared" si="13"/>
        <v>0</v>
      </c>
      <c r="U55" s="277"/>
      <c r="V55" s="277"/>
      <c r="W55" s="282"/>
      <c r="X55" s="282"/>
      <c r="Y55" s="282"/>
      <c r="Z55" s="282"/>
      <c r="AA55" s="282"/>
      <c r="AB55" s="282">
        <f>+T55</f>
        <v>0</v>
      </c>
      <c r="AC55" s="282"/>
      <c r="AD55" s="282"/>
      <c r="AE55" s="282"/>
      <c r="AF55" s="282"/>
      <c r="AG55" s="282"/>
      <c r="AH55" s="282"/>
      <c r="AI55" s="786"/>
      <c r="AJ55" s="786"/>
      <c r="AK55" s="282"/>
      <c r="AL55" s="282"/>
      <c r="AM55" s="282"/>
      <c r="AN55" s="282"/>
      <c r="AO55" s="282"/>
      <c r="AP55" s="282"/>
      <c r="AQ55" s="283"/>
      <c r="AR55" s="277">
        <f t="shared" si="0"/>
        <v>0</v>
      </c>
    </row>
    <row r="56" spans="3:44" s="256" customFormat="1" x14ac:dyDescent="0.3">
      <c r="C56" s="885" t="s">
        <v>132</v>
      </c>
      <c r="D56" s="280">
        <f>IFERROR('Group Inputs'!D68,"")</f>
        <v>0</v>
      </c>
      <c r="E56" s="280"/>
      <c r="F56" s="280">
        <f t="shared" si="14"/>
        <v>0</v>
      </c>
      <c r="G56" s="280"/>
      <c r="H56" s="1188"/>
      <c r="I56" s="280"/>
      <c r="J56" s="280"/>
      <c r="K56" s="280"/>
      <c r="L56" s="280"/>
      <c r="M56" s="280"/>
      <c r="N56" s="280"/>
      <c r="O56" s="280"/>
      <c r="P56" s="280"/>
      <c r="Q56" s="280"/>
      <c r="R56" s="280"/>
      <c r="S56" s="281"/>
      <c r="T56" s="276">
        <f t="shared" si="13"/>
        <v>0</v>
      </c>
      <c r="U56" s="277"/>
      <c r="V56" s="277"/>
      <c r="W56" s="282"/>
      <c r="X56" s="282"/>
      <c r="Y56" s="282"/>
      <c r="Z56" s="282"/>
      <c r="AA56" s="282"/>
      <c r="AB56" s="282"/>
      <c r="AC56" s="282">
        <f>+T56</f>
        <v>0</v>
      </c>
      <c r="AD56" s="282"/>
      <c r="AE56" s="282"/>
      <c r="AF56" s="282"/>
      <c r="AG56" s="282"/>
      <c r="AH56" s="282"/>
      <c r="AI56" s="786"/>
      <c r="AJ56" s="786"/>
      <c r="AK56" s="282"/>
      <c r="AL56" s="282"/>
      <c r="AM56" s="282"/>
      <c r="AN56" s="282"/>
      <c r="AO56" s="282"/>
      <c r="AP56" s="282"/>
      <c r="AQ56" s="283"/>
      <c r="AR56" s="277">
        <f t="shared" si="0"/>
        <v>0</v>
      </c>
    </row>
    <row r="57" spans="3:44" s="256" customFormat="1" x14ac:dyDescent="0.3">
      <c r="C57" s="885" t="s">
        <v>185</v>
      </c>
      <c r="D57" s="280">
        <f>IFERROR('Group Inputs'!D69,"")</f>
        <v>0</v>
      </c>
      <c r="E57" s="280"/>
      <c r="F57" s="280">
        <f t="shared" si="14"/>
        <v>0</v>
      </c>
      <c r="G57" s="280"/>
      <c r="H57" s="1188"/>
      <c r="I57" s="280"/>
      <c r="J57" s="280"/>
      <c r="K57" s="280"/>
      <c r="L57" s="280"/>
      <c r="M57" s="280"/>
      <c r="N57" s="280"/>
      <c r="O57" s="280"/>
      <c r="P57" s="280"/>
      <c r="Q57" s="280"/>
      <c r="R57" s="280"/>
      <c r="S57" s="281"/>
      <c r="T57" s="276">
        <f t="shared" si="13"/>
        <v>0</v>
      </c>
      <c r="U57" s="277"/>
      <c r="V57" s="277"/>
      <c r="W57" s="282"/>
      <c r="X57" s="282"/>
      <c r="Y57" s="282"/>
      <c r="Z57" s="282"/>
      <c r="AA57" s="282"/>
      <c r="AB57" s="282"/>
      <c r="AC57" s="282">
        <f>+T57</f>
        <v>0</v>
      </c>
      <c r="AD57" s="282"/>
      <c r="AE57" s="282"/>
      <c r="AF57" s="282"/>
      <c r="AG57" s="282"/>
      <c r="AH57" s="282"/>
      <c r="AI57" s="786"/>
      <c r="AJ57" s="786"/>
      <c r="AK57" s="282"/>
      <c r="AL57" s="282"/>
      <c r="AM57" s="282"/>
      <c r="AN57" s="282"/>
      <c r="AO57" s="282"/>
      <c r="AP57" s="282"/>
      <c r="AQ57" s="283"/>
      <c r="AR57" s="277">
        <f t="shared" si="0"/>
        <v>0</v>
      </c>
    </row>
    <row r="58" spans="3:44" s="256" customFormat="1" x14ac:dyDescent="0.3">
      <c r="C58" s="885" t="s">
        <v>124</v>
      </c>
      <c r="D58" s="280">
        <f>IFERROR('Group Inputs'!D70,"")</f>
        <v>0</v>
      </c>
      <c r="E58" s="280"/>
      <c r="F58" s="280">
        <f t="shared" si="14"/>
        <v>0</v>
      </c>
      <c r="G58" s="280"/>
      <c r="H58" s="1188"/>
      <c r="I58" s="280"/>
      <c r="J58" s="280"/>
      <c r="K58" s="280"/>
      <c r="L58" s="280"/>
      <c r="M58" s="280"/>
      <c r="N58" s="280"/>
      <c r="O58" s="280"/>
      <c r="P58" s="280"/>
      <c r="Q58" s="280"/>
      <c r="R58" s="280"/>
      <c r="S58" s="281"/>
      <c r="T58" s="276">
        <f t="shared" si="13"/>
        <v>0</v>
      </c>
      <c r="U58" s="277"/>
      <c r="V58" s="277"/>
      <c r="W58" s="282"/>
      <c r="X58" s="282"/>
      <c r="Y58" s="282"/>
      <c r="Z58" s="282"/>
      <c r="AA58" s="282"/>
      <c r="AB58" s="282"/>
      <c r="AC58" s="282">
        <f>+T58</f>
        <v>0</v>
      </c>
      <c r="AD58" s="282"/>
      <c r="AE58" s="282"/>
      <c r="AF58" s="282"/>
      <c r="AG58" s="282"/>
      <c r="AH58" s="282"/>
      <c r="AI58" s="786"/>
      <c r="AJ58" s="786"/>
      <c r="AK58" s="282"/>
      <c r="AL58" s="282"/>
      <c r="AM58" s="282"/>
      <c r="AN58" s="282"/>
      <c r="AO58" s="282"/>
      <c r="AP58" s="282"/>
      <c r="AQ58" s="283"/>
      <c r="AR58" s="277">
        <f t="shared" si="0"/>
        <v>0</v>
      </c>
    </row>
    <row r="59" spans="3:44" s="256" customFormat="1" x14ac:dyDescent="0.3">
      <c r="C59" s="885"/>
      <c r="D59" s="280"/>
      <c r="E59" s="280"/>
      <c r="F59" s="280"/>
      <c r="G59" s="280"/>
      <c r="H59" s="1188"/>
      <c r="I59" s="280"/>
      <c r="J59" s="280"/>
      <c r="K59" s="280"/>
      <c r="L59" s="280"/>
      <c r="M59" s="280"/>
      <c r="N59" s="280"/>
      <c r="O59" s="280"/>
      <c r="P59" s="280"/>
      <c r="Q59" s="280"/>
      <c r="R59" s="280"/>
      <c r="S59" s="281"/>
      <c r="T59" s="276"/>
      <c r="U59" s="277"/>
      <c r="V59" s="277"/>
      <c r="W59" s="282"/>
      <c r="X59" s="282"/>
      <c r="Y59" s="282"/>
      <c r="Z59" s="282"/>
      <c r="AA59" s="282"/>
      <c r="AB59" s="282"/>
      <c r="AC59" s="282"/>
      <c r="AD59" s="282"/>
      <c r="AE59" s="282"/>
      <c r="AF59" s="282"/>
      <c r="AG59" s="282"/>
      <c r="AH59" s="282"/>
      <c r="AI59" s="786"/>
      <c r="AJ59" s="786"/>
      <c r="AK59" s="282"/>
      <c r="AL59" s="282"/>
      <c r="AM59" s="282"/>
      <c r="AN59" s="282"/>
      <c r="AO59" s="282"/>
      <c r="AP59" s="282"/>
      <c r="AQ59" s="283"/>
      <c r="AR59" s="277">
        <f t="shared" si="0"/>
        <v>0</v>
      </c>
    </row>
    <row r="60" spans="3:44" s="256" customFormat="1" x14ac:dyDescent="0.3">
      <c r="C60" s="1180" t="str">
        <f>'Group Inputs'!B73</f>
        <v>6. Other Revenue and Expenses</v>
      </c>
      <c r="D60" s="271"/>
      <c r="E60" s="271"/>
      <c r="F60" s="271"/>
      <c r="G60" s="271"/>
      <c r="H60" s="271"/>
      <c r="I60" s="271"/>
      <c r="J60" s="271"/>
      <c r="K60" s="271"/>
      <c r="L60" s="271"/>
      <c r="M60" s="271"/>
      <c r="N60" s="271"/>
      <c r="O60" s="271"/>
      <c r="P60" s="271"/>
      <c r="Q60" s="271"/>
      <c r="R60" s="271"/>
      <c r="S60" s="271"/>
      <c r="T60" s="271"/>
      <c r="U60" s="271"/>
      <c r="V60" s="271"/>
      <c r="W60" s="272"/>
      <c r="X60" s="272"/>
      <c r="Y60" s="272"/>
      <c r="Z60" s="272"/>
      <c r="AA60" s="272"/>
      <c r="AB60" s="272"/>
      <c r="AC60" s="272"/>
      <c r="AD60" s="272"/>
      <c r="AE60" s="272"/>
      <c r="AF60" s="272"/>
      <c r="AG60" s="272"/>
      <c r="AH60" s="272"/>
      <c r="AI60" s="272"/>
      <c r="AJ60" s="272"/>
      <c r="AK60" s="272"/>
      <c r="AL60" s="272"/>
      <c r="AM60" s="272"/>
      <c r="AN60" s="272"/>
      <c r="AO60" s="272"/>
      <c r="AP60" s="272"/>
      <c r="AQ60" s="273"/>
      <c r="AR60" s="277">
        <f t="shared" si="0"/>
        <v>0</v>
      </c>
    </row>
    <row r="61" spans="3:44" s="256" customFormat="1" x14ac:dyDescent="0.3">
      <c r="C61" s="1182" t="s">
        <v>154</v>
      </c>
      <c r="D61" s="274"/>
      <c r="E61" s="274"/>
      <c r="F61" s="274"/>
      <c r="G61" s="274"/>
      <c r="H61" s="1187"/>
      <c r="I61" s="274"/>
      <c r="J61" s="274"/>
      <c r="K61" s="274"/>
      <c r="L61" s="274"/>
      <c r="M61" s="274"/>
      <c r="N61" s="274"/>
      <c r="O61" s="274"/>
      <c r="P61" s="274"/>
      <c r="Q61" s="274"/>
      <c r="R61" s="274"/>
      <c r="S61" s="275"/>
      <c r="T61" s="276"/>
      <c r="U61" s="277"/>
      <c r="V61" s="277"/>
      <c r="W61" s="278"/>
      <c r="X61" s="278"/>
      <c r="Y61" s="278"/>
      <c r="Z61" s="278"/>
      <c r="AA61" s="278"/>
      <c r="AB61" s="278"/>
      <c r="AC61" s="278"/>
      <c r="AD61" s="278"/>
      <c r="AE61" s="278"/>
      <c r="AF61" s="278"/>
      <c r="AG61" s="278"/>
      <c r="AH61" s="278"/>
      <c r="AI61" s="785"/>
      <c r="AJ61" s="785"/>
      <c r="AK61" s="278"/>
      <c r="AL61" s="278"/>
      <c r="AM61" s="278"/>
      <c r="AN61" s="278"/>
      <c r="AO61" s="278"/>
      <c r="AP61" s="278"/>
      <c r="AQ61" s="279"/>
      <c r="AR61" s="277">
        <f t="shared" si="0"/>
        <v>0</v>
      </c>
    </row>
    <row r="62" spans="3:44" s="256" customFormat="1" x14ac:dyDescent="0.3">
      <c r="C62" s="885" t="s">
        <v>355</v>
      </c>
      <c r="D62" s="280">
        <f>IFERROR('Group Inputs'!D75,"")</f>
        <v>0</v>
      </c>
      <c r="E62" s="280"/>
      <c r="F62" s="280">
        <f t="shared" ref="F62:F99" si="16">D62-E62</f>
        <v>0</v>
      </c>
      <c r="G62" s="280"/>
      <c r="H62" s="1188"/>
      <c r="I62" s="280"/>
      <c r="J62" s="280"/>
      <c r="K62" s="280"/>
      <c r="L62" s="280"/>
      <c r="M62" s="280"/>
      <c r="N62" s="280"/>
      <c r="O62" s="280"/>
      <c r="P62" s="280"/>
      <c r="Q62" s="280"/>
      <c r="R62" s="280"/>
      <c r="S62" s="281"/>
      <c r="T62" s="276">
        <f>SUM(F62:S62)</f>
        <v>0</v>
      </c>
      <c r="U62" s="277"/>
      <c r="V62" s="277"/>
      <c r="W62" s="282"/>
      <c r="X62" s="282"/>
      <c r="Y62" s="282"/>
      <c r="Z62" s="282"/>
      <c r="AA62" s="282"/>
      <c r="AB62" s="282"/>
      <c r="AC62" s="282"/>
      <c r="AD62" s="282"/>
      <c r="AE62" s="282"/>
      <c r="AF62" s="282"/>
      <c r="AG62" s="282">
        <f>+T62</f>
        <v>0</v>
      </c>
      <c r="AH62" s="282"/>
      <c r="AI62" s="786"/>
      <c r="AJ62" s="786"/>
      <c r="AK62" s="282"/>
      <c r="AL62" s="282"/>
      <c r="AM62" s="282"/>
      <c r="AN62" s="282"/>
      <c r="AO62" s="282"/>
      <c r="AP62" s="282"/>
      <c r="AQ62" s="283"/>
      <c r="AR62" s="277">
        <f t="shared" si="0"/>
        <v>0</v>
      </c>
    </row>
    <row r="63" spans="3:44" s="256" customFormat="1" x14ac:dyDescent="0.3">
      <c r="C63" s="885" t="s">
        <v>1064</v>
      </c>
      <c r="D63" s="280">
        <f>IFERROR('Group Inputs'!D76,"")</f>
        <v>0</v>
      </c>
      <c r="E63" s="280"/>
      <c r="F63" s="280">
        <f t="shared" si="16"/>
        <v>0</v>
      </c>
      <c r="G63" s="280"/>
      <c r="H63" s="1188"/>
      <c r="I63" s="280"/>
      <c r="J63" s="280"/>
      <c r="K63" s="280">
        <f>-K113</f>
        <v>0</v>
      </c>
      <c r="L63" s="280"/>
      <c r="M63" s="280"/>
      <c r="N63" s="280"/>
      <c r="O63" s="280"/>
      <c r="P63" s="280"/>
      <c r="Q63" s="280"/>
      <c r="R63" s="280"/>
      <c r="S63" s="281"/>
      <c r="T63" s="276">
        <f>SUM(F63:S63)</f>
        <v>0</v>
      </c>
      <c r="U63" s="277"/>
      <c r="V63" s="277"/>
      <c r="W63" s="282"/>
      <c r="X63" s="282"/>
      <c r="Y63" s="282"/>
      <c r="Z63" s="282"/>
      <c r="AA63" s="282"/>
      <c r="AB63" s="282"/>
      <c r="AC63" s="282"/>
      <c r="AD63" s="282"/>
      <c r="AE63" s="282">
        <f>+T63</f>
        <v>0</v>
      </c>
      <c r="AF63" s="282"/>
      <c r="AG63" s="282"/>
      <c r="AH63" s="282"/>
      <c r="AI63" s="786"/>
      <c r="AJ63" s="786"/>
      <c r="AK63" s="282"/>
      <c r="AL63" s="282"/>
      <c r="AM63" s="282"/>
      <c r="AN63" s="282"/>
      <c r="AO63" s="282"/>
      <c r="AP63" s="282"/>
      <c r="AQ63" s="283"/>
      <c r="AR63" s="277">
        <f t="shared" si="0"/>
        <v>0</v>
      </c>
    </row>
    <row r="64" spans="3:44" s="256" customFormat="1" ht="14" thickBot="1" x14ac:dyDescent="0.35">
      <c r="C64" s="885" t="s">
        <v>193</v>
      </c>
      <c r="D64" s="280">
        <f>IFERROR('Group Inputs'!D77,"")</f>
        <v>0</v>
      </c>
      <c r="E64" s="280"/>
      <c r="F64" s="280">
        <f>D64-E64</f>
        <v>0</v>
      </c>
      <c r="G64" s="280"/>
      <c r="H64" s="1188"/>
      <c r="I64" s="280"/>
      <c r="J64" s="280"/>
      <c r="K64" s="280">
        <f>-K115</f>
        <v>0</v>
      </c>
      <c r="L64" s="280"/>
      <c r="M64" s="280"/>
      <c r="N64" s="280"/>
      <c r="O64" s="280"/>
      <c r="P64" s="280"/>
      <c r="Q64" s="280"/>
      <c r="R64" s="280"/>
      <c r="S64" s="281"/>
      <c r="T64" s="276">
        <f>SUM(F64:S64)</f>
        <v>0</v>
      </c>
      <c r="U64" s="277"/>
      <c r="V64" s="277"/>
      <c r="W64" s="282"/>
      <c r="X64" s="282"/>
      <c r="Y64" s="282"/>
      <c r="Z64" s="282"/>
      <c r="AA64" s="282"/>
      <c r="AB64" s="282"/>
      <c r="AC64" s="282"/>
      <c r="AD64" s="282"/>
      <c r="AE64" s="282"/>
      <c r="AF64" s="282"/>
      <c r="AG64" s="282"/>
      <c r="AH64" s="282"/>
      <c r="AI64" s="786"/>
      <c r="AJ64" s="786"/>
      <c r="AK64" s="282"/>
      <c r="AL64" s="282"/>
      <c r="AM64" s="282"/>
      <c r="AN64" s="282"/>
      <c r="AO64" s="282"/>
      <c r="AP64" s="282"/>
      <c r="AQ64" s="283"/>
      <c r="AR64" s="277">
        <f t="shared" si="0"/>
        <v>0</v>
      </c>
    </row>
    <row r="65" spans="3:44" s="256" customFormat="1" ht="14.5" thickTop="1" thickBot="1" x14ac:dyDescent="0.35">
      <c r="C65" s="885" t="s">
        <v>162</v>
      </c>
      <c r="D65" s="280">
        <f>IFERROR('Group Inputs'!D78,"")</f>
        <v>0</v>
      </c>
      <c r="E65" s="280"/>
      <c r="F65" s="280">
        <f t="shared" si="16"/>
        <v>0</v>
      </c>
      <c r="G65" s="639">
        <f>-F65</f>
        <v>0</v>
      </c>
      <c r="H65" s="1188"/>
      <c r="I65" s="280"/>
      <c r="J65" s="280"/>
      <c r="K65" s="280">
        <f>-K116</f>
        <v>0</v>
      </c>
      <c r="L65" s="280"/>
      <c r="M65" s="280"/>
      <c r="N65" s="280"/>
      <c r="O65" s="280"/>
      <c r="P65" s="280"/>
      <c r="Q65" s="280"/>
      <c r="R65" s="280"/>
      <c r="S65" s="281"/>
      <c r="T65" s="276">
        <f>SUM(F65:S65)</f>
        <v>0</v>
      </c>
      <c r="U65" s="277"/>
      <c r="V65" s="277"/>
      <c r="W65" s="282"/>
      <c r="X65" s="282">
        <f>T65</f>
        <v>0</v>
      </c>
      <c r="Y65" s="282"/>
      <c r="Z65" s="282"/>
      <c r="AA65" s="282"/>
      <c r="AB65" s="282"/>
      <c r="AC65" s="282"/>
      <c r="AD65" s="282"/>
      <c r="AE65" s="282"/>
      <c r="AF65" s="282"/>
      <c r="AG65" s="282"/>
      <c r="AH65" s="282"/>
      <c r="AI65" s="786"/>
      <c r="AJ65" s="786"/>
      <c r="AK65" s="282"/>
      <c r="AL65" s="282"/>
      <c r="AM65" s="282"/>
      <c r="AN65" s="282"/>
      <c r="AO65" s="282"/>
      <c r="AP65" s="282"/>
      <c r="AQ65" s="283"/>
      <c r="AR65" s="277">
        <f t="shared" si="0"/>
        <v>0</v>
      </c>
    </row>
    <row r="66" spans="3:44" s="256" customFormat="1" ht="14" thickTop="1" x14ac:dyDescent="0.3">
      <c r="C66" s="885" t="s">
        <v>194</v>
      </c>
      <c r="D66" s="280">
        <f>IFERROR('Group Inputs'!D79,"")</f>
        <v>0</v>
      </c>
      <c r="E66" s="280"/>
      <c r="F66" s="280">
        <f>D66-E66</f>
        <v>0</v>
      </c>
      <c r="G66" s="280">
        <f>-F66</f>
        <v>0</v>
      </c>
      <c r="H66" s="1188"/>
      <c r="I66" s="280"/>
      <c r="J66" s="280"/>
      <c r="K66" s="280"/>
      <c r="L66" s="280"/>
      <c r="M66" s="280"/>
      <c r="N66" s="280"/>
      <c r="O66" s="280"/>
      <c r="P66" s="280"/>
      <c r="Q66" s="280"/>
      <c r="R66" s="280"/>
      <c r="S66" s="281"/>
      <c r="T66" s="276">
        <f>SUM(F66:S66)</f>
        <v>0</v>
      </c>
      <c r="U66" s="277"/>
      <c r="V66" s="277"/>
      <c r="W66" s="282"/>
      <c r="X66" s="282"/>
      <c r="Y66" s="282"/>
      <c r="Z66" s="282"/>
      <c r="AA66" s="282"/>
      <c r="AB66" s="282"/>
      <c r="AC66" s="282"/>
      <c r="AD66" s="282"/>
      <c r="AE66" s="282"/>
      <c r="AF66" s="282"/>
      <c r="AG66" s="282"/>
      <c r="AH66" s="282"/>
      <c r="AI66" s="786"/>
      <c r="AJ66" s="786"/>
      <c r="AK66" s="282"/>
      <c r="AL66" s="282"/>
      <c r="AM66" s="282"/>
      <c r="AN66" s="282"/>
      <c r="AO66" s="282"/>
      <c r="AP66" s="282"/>
      <c r="AQ66" s="283"/>
      <c r="AR66" s="277">
        <f t="shared" si="0"/>
        <v>0</v>
      </c>
    </row>
    <row r="67" spans="3:44" s="256" customFormat="1" x14ac:dyDescent="0.3">
      <c r="C67" s="885"/>
      <c r="D67" s="280"/>
      <c r="E67" s="280"/>
      <c r="F67" s="280"/>
      <c r="G67" s="280"/>
      <c r="H67" s="1188"/>
      <c r="I67" s="280"/>
      <c r="J67" s="280"/>
      <c r="K67" s="280"/>
      <c r="L67" s="280"/>
      <c r="M67" s="280"/>
      <c r="N67" s="280"/>
      <c r="O67" s="280"/>
      <c r="P67" s="280"/>
      <c r="Q67" s="280"/>
      <c r="R67" s="280"/>
      <c r="S67" s="281"/>
      <c r="T67" s="276"/>
      <c r="U67" s="277"/>
      <c r="V67" s="277"/>
      <c r="W67" s="282"/>
      <c r="X67" s="282"/>
      <c r="Y67" s="282"/>
      <c r="Z67" s="282"/>
      <c r="AA67" s="282"/>
      <c r="AB67" s="282"/>
      <c r="AC67" s="282"/>
      <c r="AD67" s="282"/>
      <c r="AE67" s="282"/>
      <c r="AF67" s="282"/>
      <c r="AG67" s="282"/>
      <c r="AH67" s="282"/>
      <c r="AI67" s="786"/>
      <c r="AJ67" s="786"/>
      <c r="AK67" s="282"/>
      <c r="AL67" s="282"/>
      <c r="AM67" s="282"/>
      <c r="AN67" s="282"/>
      <c r="AO67" s="282"/>
      <c r="AP67" s="282"/>
      <c r="AQ67" s="283"/>
      <c r="AR67" s="277">
        <f t="shared" si="0"/>
        <v>0</v>
      </c>
    </row>
    <row r="68" spans="3:44" s="256" customFormat="1" x14ac:dyDescent="0.3">
      <c r="C68" s="1182" t="s">
        <v>166</v>
      </c>
      <c r="D68" s="274"/>
      <c r="E68" s="274"/>
      <c r="F68" s="274"/>
      <c r="G68" s="274"/>
      <c r="H68" s="1187"/>
      <c r="I68" s="274"/>
      <c r="J68" s="274"/>
      <c r="K68" s="274"/>
      <c r="L68" s="274"/>
      <c r="M68" s="274"/>
      <c r="N68" s="274"/>
      <c r="O68" s="274"/>
      <c r="P68" s="274"/>
      <c r="Q68" s="274"/>
      <c r="R68" s="274"/>
      <c r="S68" s="275"/>
      <c r="T68" s="276"/>
      <c r="U68" s="277"/>
      <c r="V68" s="277"/>
      <c r="W68" s="278"/>
      <c r="X68" s="278"/>
      <c r="Y68" s="278"/>
      <c r="Z68" s="278"/>
      <c r="AA68" s="278"/>
      <c r="AB68" s="278"/>
      <c r="AC68" s="278"/>
      <c r="AD68" s="278"/>
      <c r="AE68" s="278"/>
      <c r="AF68" s="278"/>
      <c r="AG68" s="278"/>
      <c r="AH68" s="278"/>
      <c r="AI68" s="785"/>
      <c r="AJ68" s="785"/>
      <c r="AK68" s="278"/>
      <c r="AL68" s="278"/>
      <c r="AM68" s="278"/>
      <c r="AN68" s="278"/>
      <c r="AO68" s="278"/>
      <c r="AP68" s="278"/>
      <c r="AQ68" s="279"/>
      <c r="AR68" s="277">
        <f t="shared" si="0"/>
        <v>0</v>
      </c>
    </row>
    <row r="69" spans="3:44" s="256" customFormat="1" x14ac:dyDescent="0.3">
      <c r="C69" s="885" t="s">
        <v>323</v>
      </c>
      <c r="D69" s="280">
        <f>IFERROR('Group Inputs'!D83,"")</f>
        <v>0</v>
      </c>
      <c r="E69" s="280"/>
      <c r="F69" s="280">
        <f t="shared" si="16"/>
        <v>0</v>
      </c>
      <c r="G69" s="280"/>
      <c r="H69" s="1188"/>
      <c r="I69" s="280"/>
      <c r="J69" s="280"/>
      <c r="K69" s="280"/>
      <c r="L69" s="280"/>
      <c r="M69" s="280"/>
      <c r="N69" s="280"/>
      <c r="O69" s="280"/>
      <c r="P69" s="280"/>
      <c r="Q69" s="280"/>
      <c r="R69" s="280"/>
      <c r="S69" s="281"/>
      <c r="T69" s="276">
        <f t="shared" ref="T69:T74" si="17">SUM(F69:S69)</f>
        <v>0</v>
      </c>
      <c r="U69" s="277"/>
      <c r="V69" s="277"/>
      <c r="W69" s="282"/>
      <c r="X69" s="282"/>
      <c r="Y69" s="282"/>
      <c r="Z69" s="282"/>
      <c r="AA69" s="282"/>
      <c r="AB69" s="282"/>
      <c r="AC69" s="282"/>
      <c r="AD69" s="282">
        <f>+T69</f>
        <v>0</v>
      </c>
      <c r="AE69" s="282"/>
      <c r="AF69" s="282"/>
      <c r="AG69" s="282"/>
      <c r="AH69" s="282"/>
      <c r="AI69" s="786"/>
      <c r="AJ69" s="786"/>
      <c r="AK69" s="282"/>
      <c r="AL69" s="282"/>
      <c r="AM69" s="282"/>
      <c r="AN69" s="282"/>
      <c r="AO69" s="282"/>
      <c r="AP69" s="282"/>
      <c r="AQ69" s="283"/>
      <c r="AR69" s="277">
        <f t="shared" si="0"/>
        <v>0</v>
      </c>
    </row>
    <row r="70" spans="3:44" s="256" customFormat="1" x14ac:dyDescent="0.3">
      <c r="C70" s="885" t="s">
        <v>195</v>
      </c>
      <c r="D70" s="280">
        <f>IFERROR('Group Inputs'!D84,"")</f>
        <v>0</v>
      </c>
      <c r="E70" s="280"/>
      <c r="F70" s="280">
        <f t="shared" si="16"/>
        <v>0</v>
      </c>
      <c r="G70" s="280">
        <f>-F70</f>
        <v>0</v>
      </c>
      <c r="H70" s="1188"/>
      <c r="I70" s="280"/>
      <c r="J70" s="280"/>
      <c r="K70" s="280"/>
      <c r="L70" s="280"/>
      <c r="M70" s="280"/>
      <c r="N70" s="280"/>
      <c r="O70" s="280"/>
      <c r="P70" s="280"/>
      <c r="Q70" s="280"/>
      <c r="R70" s="280"/>
      <c r="S70" s="281"/>
      <c r="T70" s="284">
        <f t="shared" si="17"/>
        <v>0</v>
      </c>
      <c r="U70" s="277"/>
      <c r="V70" s="277"/>
      <c r="W70" s="282"/>
      <c r="X70" s="282"/>
      <c r="Y70" s="282"/>
      <c r="Z70" s="282"/>
      <c r="AA70" s="282"/>
      <c r="AB70" s="282"/>
      <c r="AC70" s="282"/>
      <c r="AD70" s="282"/>
      <c r="AE70" s="282"/>
      <c r="AF70" s="282"/>
      <c r="AG70" s="282"/>
      <c r="AH70" s="282"/>
      <c r="AI70" s="786"/>
      <c r="AJ70" s="786"/>
      <c r="AK70" s="282"/>
      <c r="AL70" s="282"/>
      <c r="AM70" s="282"/>
      <c r="AN70" s="282"/>
      <c r="AO70" s="282"/>
      <c r="AP70" s="282"/>
      <c r="AQ70" s="283"/>
      <c r="AR70" s="277">
        <f t="shared" ref="AR70:AR133" si="18">T70-SUM(W70:AQ70)</f>
        <v>0</v>
      </c>
    </row>
    <row r="71" spans="3:44" s="256" customFormat="1" x14ac:dyDescent="0.3">
      <c r="C71" s="885" t="s">
        <v>196</v>
      </c>
      <c r="D71" s="280">
        <f>IFERROR('Group Inputs'!D85,"")</f>
        <v>0</v>
      </c>
      <c r="E71" s="280"/>
      <c r="F71" s="280">
        <f t="shared" si="16"/>
        <v>0</v>
      </c>
      <c r="G71" s="280"/>
      <c r="H71" s="1188"/>
      <c r="I71" s="280"/>
      <c r="J71" s="280"/>
      <c r="K71" s="280"/>
      <c r="L71" s="280"/>
      <c r="M71" s="280"/>
      <c r="N71" s="280"/>
      <c r="O71" s="280"/>
      <c r="P71" s="280"/>
      <c r="Q71" s="280"/>
      <c r="R71" s="280"/>
      <c r="S71" s="281"/>
      <c r="T71" s="276">
        <f t="shared" si="17"/>
        <v>0</v>
      </c>
      <c r="U71" s="277"/>
      <c r="V71" s="277"/>
      <c r="W71" s="282"/>
      <c r="X71" s="282"/>
      <c r="Y71" s="282"/>
      <c r="Z71" s="282"/>
      <c r="AA71" s="282"/>
      <c r="AB71" s="282"/>
      <c r="AC71" s="282"/>
      <c r="AD71" s="282"/>
      <c r="AE71" s="282"/>
      <c r="AF71" s="282"/>
      <c r="AG71" s="282">
        <f>+T71</f>
        <v>0</v>
      </c>
      <c r="AH71" s="282"/>
      <c r="AI71" s="786"/>
      <c r="AJ71" s="786"/>
      <c r="AK71" s="282"/>
      <c r="AL71" s="282"/>
      <c r="AM71" s="282"/>
      <c r="AN71" s="282"/>
      <c r="AO71" s="282"/>
      <c r="AP71" s="282"/>
      <c r="AQ71" s="283"/>
      <c r="AR71" s="277">
        <f t="shared" si="18"/>
        <v>0</v>
      </c>
    </row>
    <row r="72" spans="3:44" s="256" customFormat="1" x14ac:dyDescent="0.3">
      <c r="C72" s="885" t="s">
        <v>356</v>
      </c>
      <c r="D72" s="280">
        <f>IFERROR('Group Inputs'!D86,"")</f>
        <v>0</v>
      </c>
      <c r="E72" s="280"/>
      <c r="F72" s="280">
        <f t="shared" si="16"/>
        <v>0</v>
      </c>
      <c r="G72" s="280">
        <f>-F72</f>
        <v>0</v>
      </c>
      <c r="H72" s="1188"/>
      <c r="I72" s="280"/>
      <c r="J72" s="280"/>
      <c r="K72" s="280"/>
      <c r="L72" s="280"/>
      <c r="M72" s="280"/>
      <c r="N72" s="280"/>
      <c r="O72" s="280"/>
      <c r="P72" s="280"/>
      <c r="Q72" s="280"/>
      <c r="R72" s="280"/>
      <c r="S72" s="281"/>
      <c r="T72" s="284">
        <f t="shared" si="17"/>
        <v>0</v>
      </c>
      <c r="U72" s="277"/>
      <c r="V72" s="277"/>
      <c r="W72" s="282"/>
      <c r="X72" s="282"/>
      <c r="Y72" s="282"/>
      <c r="Z72" s="282"/>
      <c r="AA72" s="282"/>
      <c r="AB72" s="282"/>
      <c r="AC72" s="282"/>
      <c r="AD72" s="282"/>
      <c r="AE72" s="282"/>
      <c r="AF72" s="282"/>
      <c r="AG72" s="282"/>
      <c r="AH72" s="282"/>
      <c r="AI72" s="786"/>
      <c r="AJ72" s="786"/>
      <c r="AK72" s="282"/>
      <c r="AL72" s="282"/>
      <c r="AM72" s="282"/>
      <c r="AN72" s="282"/>
      <c r="AO72" s="282"/>
      <c r="AP72" s="282"/>
      <c r="AQ72" s="283"/>
      <c r="AR72" s="277">
        <f t="shared" si="18"/>
        <v>0</v>
      </c>
    </row>
    <row r="73" spans="3:44" s="256" customFormat="1" x14ac:dyDescent="0.3">
      <c r="C73" s="885" t="s">
        <v>1065</v>
      </c>
      <c r="D73" s="280">
        <f>IFERROR('Group Inputs'!D87,"")</f>
        <v>0</v>
      </c>
      <c r="E73" s="280"/>
      <c r="F73" s="280">
        <f>D73-E73</f>
        <v>0</v>
      </c>
      <c r="G73" s="280">
        <f>-F73</f>
        <v>0</v>
      </c>
      <c r="H73" s="1188"/>
      <c r="I73" s="280"/>
      <c r="J73" s="280"/>
      <c r="K73" s="280"/>
      <c r="L73" s="280"/>
      <c r="M73" s="280"/>
      <c r="N73" s="280"/>
      <c r="O73" s="280"/>
      <c r="P73" s="280"/>
      <c r="Q73" s="280"/>
      <c r="R73" s="280"/>
      <c r="S73" s="281"/>
      <c r="T73" s="284">
        <f t="shared" si="17"/>
        <v>0</v>
      </c>
      <c r="U73" s="277"/>
      <c r="V73" s="277"/>
      <c r="W73" s="282"/>
      <c r="X73" s="282"/>
      <c r="Y73" s="282"/>
      <c r="Z73" s="282"/>
      <c r="AA73" s="282"/>
      <c r="AB73" s="282"/>
      <c r="AC73" s="282"/>
      <c r="AD73" s="282"/>
      <c r="AE73" s="282"/>
      <c r="AF73" s="282"/>
      <c r="AG73" s="282"/>
      <c r="AH73" s="282"/>
      <c r="AI73" s="786"/>
      <c r="AJ73" s="786"/>
      <c r="AK73" s="282"/>
      <c r="AL73" s="282"/>
      <c r="AM73" s="282"/>
      <c r="AN73" s="282"/>
      <c r="AO73" s="282"/>
      <c r="AP73" s="282"/>
      <c r="AQ73" s="283"/>
      <c r="AR73" s="277">
        <f t="shared" si="18"/>
        <v>0</v>
      </c>
    </row>
    <row r="74" spans="3:44" s="256" customFormat="1" x14ac:dyDescent="0.3">
      <c r="C74" s="885" t="s">
        <v>199</v>
      </c>
      <c r="D74" s="280">
        <f>IFERROR('Group Inputs'!D88,"")</f>
        <v>0</v>
      </c>
      <c r="E74" s="280"/>
      <c r="F74" s="280">
        <f t="shared" si="16"/>
        <v>0</v>
      </c>
      <c r="G74" s="280"/>
      <c r="H74" s="1188"/>
      <c r="I74" s="280"/>
      <c r="J74" s="280"/>
      <c r="K74" s="280"/>
      <c r="L74" s="280"/>
      <c r="M74" s="280"/>
      <c r="N74" s="280"/>
      <c r="O74" s="280"/>
      <c r="P74" s="280"/>
      <c r="Q74" s="280"/>
      <c r="R74" s="280"/>
      <c r="S74" s="281"/>
      <c r="T74" s="276">
        <f t="shared" si="17"/>
        <v>0</v>
      </c>
      <c r="U74" s="277"/>
      <c r="V74" s="277"/>
      <c r="W74" s="282"/>
      <c r="X74" s="282"/>
      <c r="Y74" s="282"/>
      <c r="Z74" s="282"/>
      <c r="AA74" s="282"/>
      <c r="AB74" s="282"/>
      <c r="AC74" s="282">
        <f>T74</f>
        <v>0</v>
      </c>
      <c r="AD74" s="282"/>
      <c r="AE74" s="282"/>
      <c r="AF74" s="282"/>
      <c r="AG74" s="282"/>
      <c r="AH74" s="282"/>
      <c r="AI74" s="786"/>
      <c r="AJ74" s="786"/>
      <c r="AK74" s="282"/>
      <c r="AL74" s="282"/>
      <c r="AM74" s="282"/>
      <c r="AN74" s="282"/>
      <c r="AO74" s="282"/>
      <c r="AP74" s="282"/>
      <c r="AQ74" s="283"/>
      <c r="AR74" s="277">
        <f t="shared" si="18"/>
        <v>0</v>
      </c>
    </row>
    <row r="75" spans="3:44" s="256" customFormat="1" x14ac:dyDescent="0.3">
      <c r="C75" s="885" t="s">
        <v>200</v>
      </c>
      <c r="D75" s="280">
        <f>IFERROR('Group Inputs'!D89,"")</f>
        <v>0</v>
      </c>
      <c r="E75" s="280"/>
      <c r="F75" s="280">
        <f t="shared" ref="F75" si="19">D75-E75</f>
        <v>0</v>
      </c>
      <c r="G75" s="280"/>
      <c r="H75" s="1188"/>
      <c r="I75" s="280"/>
      <c r="J75" s="280"/>
      <c r="K75" s="280"/>
      <c r="L75" s="280"/>
      <c r="M75" s="280"/>
      <c r="N75" s="280"/>
      <c r="O75" s="280"/>
      <c r="P75" s="280"/>
      <c r="Q75" s="280"/>
      <c r="R75" s="280"/>
      <c r="S75" s="281"/>
      <c r="T75" s="276">
        <f t="shared" ref="T75" si="20">SUM(F75:S75)</f>
        <v>0</v>
      </c>
      <c r="U75" s="277"/>
      <c r="V75" s="277"/>
      <c r="W75" s="282"/>
      <c r="X75" s="282"/>
      <c r="Y75" s="282"/>
      <c r="Z75" s="282"/>
      <c r="AA75" s="282"/>
      <c r="AB75" s="282"/>
      <c r="AC75" s="282">
        <f>T75</f>
        <v>0</v>
      </c>
      <c r="AD75" s="282"/>
      <c r="AE75" s="282"/>
      <c r="AF75" s="282"/>
      <c r="AG75" s="282"/>
      <c r="AH75" s="282"/>
      <c r="AI75" s="786"/>
      <c r="AJ75" s="786"/>
      <c r="AK75" s="282"/>
      <c r="AL75" s="282"/>
      <c r="AM75" s="282"/>
      <c r="AN75" s="282"/>
      <c r="AO75" s="282"/>
      <c r="AP75" s="282"/>
      <c r="AQ75" s="283"/>
      <c r="AR75" s="277">
        <f t="shared" si="18"/>
        <v>0</v>
      </c>
    </row>
    <row r="76" spans="3:44" s="256" customFormat="1" x14ac:dyDescent="0.3">
      <c r="C76" s="885"/>
      <c r="D76" s="280"/>
      <c r="E76" s="280"/>
      <c r="F76" s="280"/>
      <c r="G76" s="280"/>
      <c r="H76" s="1188"/>
      <c r="I76" s="280"/>
      <c r="J76" s="280"/>
      <c r="K76" s="280"/>
      <c r="L76" s="280"/>
      <c r="M76" s="280"/>
      <c r="N76" s="280"/>
      <c r="O76" s="280"/>
      <c r="P76" s="280"/>
      <c r="Q76" s="280"/>
      <c r="R76" s="280"/>
      <c r="S76" s="281"/>
      <c r="T76" s="276"/>
      <c r="U76" s="277"/>
      <c r="V76" s="277"/>
      <c r="W76" s="282"/>
      <c r="X76" s="282"/>
      <c r="Y76" s="282"/>
      <c r="Z76" s="282"/>
      <c r="AA76" s="282"/>
      <c r="AB76" s="282"/>
      <c r="AC76" s="282"/>
      <c r="AD76" s="282"/>
      <c r="AE76" s="282"/>
      <c r="AF76" s="282"/>
      <c r="AG76" s="282"/>
      <c r="AH76" s="282"/>
      <c r="AI76" s="786"/>
      <c r="AJ76" s="786"/>
      <c r="AK76" s="282"/>
      <c r="AL76" s="282"/>
      <c r="AM76" s="282"/>
      <c r="AN76" s="282"/>
      <c r="AO76" s="282"/>
      <c r="AP76" s="282"/>
      <c r="AQ76" s="283"/>
      <c r="AR76" s="277">
        <f t="shared" si="18"/>
        <v>0</v>
      </c>
    </row>
    <row r="77" spans="3:44" s="256" customFormat="1" x14ac:dyDescent="0.3">
      <c r="C77" s="1180" t="str">
        <f>'Group Inputs'!B92</f>
        <v>7. Property</v>
      </c>
      <c r="D77" s="271"/>
      <c r="E77" s="271"/>
      <c r="F77" s="271"/>
      <c r="G77" s="271">
        <f>-F77</f>
        <v>0</v>
      </c>
      <c r="H77" s="271"/>
      <c r="I77" s="271"/>
      <c r="J77" s="271"/>
      <c r="K77" s="271"/>
      <c r="L77" s="271"/>
      <c r="M77" s="271"/>
      <c r="N77" s="271"/>
      <c r="O77" s="271"/>
      <c r="P77" s="271"/>
      <c r="Q77" s="271"/>
      <c r="R77" s="271"/>
      <c r="S77" s="271"/>
      <c r="T77" s="271"/>
      <c r="U77" s="271"/>
      <c r="V77" s="271"/>
      <c r="W77" s="272"/>
      <c r="X77" s="272"/>
      <c r="Y77" s="272"/>
      <c r="Z77" s="272"/>
      <c r="AA77" s="272"/>
      <c r="AB77" s="272"/>
      <c r="AC77" s="272"/>
      <c r="AD77" s="272"/>
      <c r="AE77" s="272"/>
      <c r="AF77" s="272"/>
      <c r="AG77" s="272"/>
      <c r="AH77" s="272"/>
      <c r="AI77" s="272"/>
      <c r="AJ77" s="272"/>
      <c r="AK77" s="272"/>
      <c r="AL77" s="272"/>
      <c r="AM77" s="272"/>
      <c r="AN77" s="272"/>
      <c r="AO77" s="272"/>
      <c r="AP77" s="272"/>
      <c r="AQ77" s="273"/>
      <c r="AR77" s="277">
        <f t="shared" si="18"/>
        <v>0</v>
      </c>
    </row>
    <row r="78" spans="3:44" s="256" customFormat="1" x14ac:dyDescent="0.3">
      <c r="C78" s="1182" t="s">
        <v>166</v>
      </c>
      <c r="D78" s="274"/>
      <c r="E78" s="274"/>
      <c r="F78" s="274"/>
      <c r="G78" s="274"/>
      <c r="H78" s="1187"/>
      <c r="I78" s="274"/>
      <c r="J78" s="274"/>
      <c r="K78" s="274"/>
      <c r="L78" s="274"/>
      <c r="M78" s="274"/>
      <c r="N78" s="274"/>
      <c r="O78" s="274"/>
      <c r="P78" s="274"/>
      <c r="Q78" s="274"/>
      <c r="R78" s="274"/>
      <c r="S78" s="275"/>
      <c r="T78" s="276"/>
      <c r="U78" s="277"/>
      <c r="V78" s="277"/>
      <c r="W78" s="278"/>
      <c r="X78" s="278"/>
      <c r="Y78" s="278"/>
      <c r="Z78" s="278"/>
      <c r="AA78" s="278"/>
      <c r="AB78" s="278"/>
      <c r="AC78" s="278"/>
      <c r="AD78" s="278"/>
      <c r="AE78" s="278"/>
      <c r="AF78" s="278"/>
      <c r="AG78" s="278"/>
      <c r="AH78" s="278"/>
      <c r="AI78" s="785"/>
      <c r="AJ78" s="785"/>
      <c r="AK78" s="278"/>
      <c r="AL78" s="278"/>
      <c r="AM78" s="278"/>
      <c r="AN78" s="278"/>
      <c r="AO78" s="278"/>
      <c r="AP78" s="278"/>
      <c r="AQ78" s="279"/>
      <c r="AR78" s="277">
        <f t="shared" si="18"/>
        <v>0</v>
      </c>
    </row>
    <row r="79" spans="3:44" s="256" customFormat="1" x14ac:dyDescent="0.3">
      <c r="C79" s="885" t="s">
        <v>202</v>
      </c>
      <c r="D79" s="280">
        <f>IFERROR('Group Inputs'!D94,"")</f>
        <v>0</v>
      </c>
      <c r="E79" s="280"/>
      <c r="F79" s="280">
        <f t="shared" si="16"/>
        <v>0</v>
      </c>
      <c r="G79" s="280"/>
      <c r="H79" s="1188"/>
      <c r="I79" s="280"/>
      <c r="J79" s="280"/>
      <c r="K79" s="280"/>
      <c r="L79" s="280"/>
      <c r="M79" s="280"/>
      <c r="N79" s="280"/>
      <c r="O79" s="280"/>
      <c r="P79" s="280"/>
      <c r="Q79" s="280"/>
      <c r="R79" s="280"/>
      <c r="S79" s="281"/>
      <c r="T79" s="276">
        <f t="shared" ref="T79:T86" si="21">SUM(F79:S79)</f>
        <v>0</v>
      </c>
      <c r="U79" s="277"/>
      <c r="V79" s="277"/>
      <c r="W79" s="282"/>
      <c r="X79" s="282"/>
      <c r="Y79" s="282"/>
      <c r="Z79" s="282"/>
      <c r="AA79" s="282"/>
      <c r="AB79" s="282"/>
      <c r="AC79" s="282">
        <f t="shared" ref="AC79:AC85" si="22">+T79</f>
        <v>0</v>
      </c>
      <c r="AD79" s="282"/>
      <c r="AE79" s="282"/>
      <c r="AF79" s="282"/>
      <c r="AG79" s="282"/>
      <c r="AH79" s="282"/>
      <c r="AI79" s="786"/>
      <c r="AJ79" s="786"/>
      <c r="AK79" s="282"/>
      <c r="AL79" s="282"/>
      <c r="AM79" s="282"/>
      <c r="AN79" s="282"/>
      <c r="AO79" s="282"/>
      <c r="AP79" s="282"/>
      <c r="AQ79" s="283"/>
      <c r="AR79" s="277">
        <f t="shared" si="18"/>
        <v>0</v>
      </c>
    </row>
    <row r="80" spans="3:44" s="256" customFormat="1" x14ac:dyDescent="0.3">
      <c r="C80" s="885" t="s">
        <v>324</v>
      </c>
      <c r="D80" s="280">
        <f>IFERROR('Group Inputs'!D95,"")</f>
        <v>0</v>
      </c>
      <c r="E80" s="280"/>
      <c r="F80" s="280">
        <f t="shared" si="16"/>
        <v>0</v>
      </c>
      <c r="G80" s="280">
        <f>-F80</f>
        <v>0</v>
      </c>
      <c r="H80" s="1188"/>
      <c r="I80" s="280"/>
      <c r="J80" s="280"/>
      <c r="K80" s="280"/>
      <c r="L80" s="280"/>
      <c r="M80" s="280"/>
      <c r="N80" s="280">
        <f>-N194-N195</f>
        <v>0</v>
      </c>
      <c r="O80" s="280"/>
      <c r="P80" s="280"/>
      <c r="Q80" s="280"/>
      <c r="R80" s="280"/>
      <c r="S80" s="281"/>
      <c r="T80" s="276">
        <f t="shared" si="21"/>
        <v>0</v>
      </c>
      <c r="U80" s="277"/>
      <c r="V80" s="277"/>
      <c r="W80" s="282"/>
      <c r="X80" s="282"/>
      <c r="Y80" s="282"/>
      <c r="Z80" s="282"/>
      <c r="AA80" s="282"/>
      <c r="AB80" s="282"/>
      <c r="AC80" s="282">
        <f t="shared" si="22"/>
        <v>0</v>
      </c>
      <c r="AD80" s="282"/>
      <c r="AE80" s="282"/>
      <c r="AF80" s="282"/>
      <c r="AG80" s="282"/>
      <c r="AH80" s="282"/>
      <c r="AI80" s="786"/>
      <c r="AJ80" s="786"/>
      <c r="AK80" s="282"/>
      <c r="AL80" s="282"/>
      <c r="AM80" s="282"/>
      <c r="AN80" s="282"/>
      <c r="AO80" s="282"/>
      <c r="AP80" s="282"/>
      <c r="AQ80" s="283"/>
      <c r="AR80" s="277">
        <f t="shared" si="18"/>
        <v>0</v>
      </c>
    </row>
    <row r="81" spans="3:44" s="256" customFormat="1" x14ac:dyDescent="0.3">
      <c r="C81" s="885" t="s">
        <v>203</v>
      </c>
      <c r="D81" s="280">
        <f>IFERROR('Group Inputs'!D96,"")</f>
        <v>0</v>
      </c>
      <c r="E81" s="280"/>
      <c r="F81" s="280">
        <f t="shared" si="16"/>
        <v>0</v>
      </c>
      <c r="G81" s="280"/>
      <c r="H81" s="1188"/>
      <c r="I81" s="280"/>
      <c r="J81" s="280"/>
      <c r="K81" s="280"/>
      <c r="L81" s="280"/>
      <c r="M81" s="280"/>
      <c r="N81" s="280"/>
      <c r="O81" s="280"/>
      <c r="P81" s="280"/>
      <c r="Q81" s="280"/>
      <c r="R81" s="280"/>
      <c r="S81" s="281"/>
      <c r="T81" s="276">
        <f t="shared" si="21"/>
        <v>0</v>
      </c>
      <c r="U81" s="277"/>
      <c r="V81" s="277"/>
      <c r="W81" s="282"/>
      <c r="X81" s="282"/>
      <c r="Y81" s="282"/>
      <c r="Z81" s="282"/>
      <c r="AA81" s="282"/>
      <c r="AB81" s="282"/>
      <c r="AC81" s="282">
        <f t="shared" si="22"/>
        <v>0</v>
      </c>
      <c r="AD81" s="282"/>
      <c r="AE81" s="282"/>
      <c r="AF81" s="282"/>
      <c r="AG81" s="282"/>
      <c r="AH81" s="282"/>
      <c r="AI81" s="786"/>
      <c r="AJ81" s="786"/>
      <c r="AK81" s="282"/>
      <c r="AL81" s="282"/>
      <c r="AM81" s="282"/>
      <c r="AN81" s="282"/>
      <c r="AO81" s="282"/>
      <c r="AP81" s="282"/>
      <c r="AQ81" s="283"/>
      <c r="AR81" s="277">
        <f t="shared" si="18"/>
        <v>0</v>
      </c>
    </row>
    <row r="82" spans="3:44" s="256" customFormat="1" x14ac:dyDescent="0.3">
      <c r="C82" s="885" t="s">
        <v>135</v>
      </c>
      <c r="D82" s="280">
        <f>IFERROR('Group Inputs'!D97,"")</f>
        <v>0</v>
      </c>
      <c r="E82" s="280"/>
      <c r="F82" s="280">
        <f t="shared" si="16"/>
        <v>0</v>
      </c>
      <c r="G82" s="280"/>
      <c r="H82" s="1188"/>
      <c r="I82" s="280"/>
      <c r="J82" s="280"/>
      <c r="K82" s="280"/>
      <c r="L82" s="280"/>
      <c r="M82" s="280"/>
      <c r="O82" s="280"/>
      <c r="P82" s="280"/>
      <c r="Q82" s="280"/>
      <c r="R82" s="280"/>
      <c r="S82" s="281"/>
      <c r="T82" s="276">
        <f t="shared" si="21"/>
        <v>0</v>
      </c>
      <c r="U82" s="277"/>
      <c r="V82" s="277"/>
      <c r="W82" s="282"/>
      <c r="X82" s="282"/>
      <c r="Y82" s="282"/>
      <c r="Z82" s="282"/>
      <c r="AA82" s="282"/>
      <c r="AB82" s="282"/>
      <c r="AC82" s="282">
        <f t="shared" si="22"/>
        <v>0</v>
      </c>
      <c r="AD82" s="282"/>
      <c r="AE82" s="282"/>
      <c r="AF82" s="282"/>
      <c r="AG82" s="282"/>
      <c r="AH82" s="282"/>
      <c r="AI82" s="786"/>
      <c r="AJ82" s="786"/>
      <c r="AK82" s="282"/>
      <c r="AL82" s="282"/>
      <c r="AM82" s="282"/>
      <c r="AN82" s="282"/>
      <c r="AO82" s="282"/>
      <c r="AP82" s="282"/>
      <c r="AQ82" s="283"/>
      <c r="AR82" s="277">
        <f t="shared" si="18"/>
        <v>0</v>
      </c>
    </row>
    <row r="83" spans="3:44" s="256" customFormat="1" x14ac:dyDescent="0.3">
      <c r="C83" s="885" t="s">
        <v>204</v>
      </c>
      <c r="D83" s="280">
        <f>IFERROR('Group Inputs'!D98,"")</f>
        <v>0</v>
      </c>
      <c r="E83" s="280"/>
      <c r="F83" s="280">
        <f t="shared" si="16"/>
        <v>0</v>
      </c>
      <c r="G83" s="280"/>
      <c r="H83" s="1188"/>
      <c r="I83" s="280"/>
      <c r="J83" s="280"/>
      <c r="K83" s="280"/>
      <c r="L83" s="280"/>
      <c r="M83" s="280"/>
      <c r="N83" s="280"/>
      <c r="O83" s="280"/>
      <c r="P83" s="280"/>
      <c r="Q83" s="280"/>
      <c r="R83" s="280"/>
      <c r="S83" s="281"/>
      <c r="T83" s="276">
        <f t="shared" si="21"/>
        <v>0</v>
      </c>
      <c r="U83" s="277"/>
      <c r="V83" s="277"/>
      <c r="W83" s="282"/>
      <c r="X83" s="282"/>
      <c r="Y83" s="282"/>
      <c r="Z83" s="282"/>
      <c r="AA83" s="282"/>
      <c r="AB83" s="282"/>
      <c r="AC83" s="282">
        <f t="shared" si="22"/>
        <v>0</v>
      </c>
      <c r="AD83" s="282"/>
      <c r="AE83" s="282"/>
      <c r="AF83" s="282"/>
      <c r="AG83" s="282"/>
      <c r="AH83" s="282"/>
      <c r="AI83" s="786"/>
      <c r="AJ83" s="786"/>
      <c r="AK83" s="282"/>
      <c r="AL83" s="282"/>
      <c r="AM83" s="282"/>
      <c r="AN83" s="282"/>
      <c r="AO83" s="282"/>
      <c r="AP83" s="282"/>
      <c r="AQ83" s="283"/>
      <c r="AR83" s="277">
        <f t="shared" si="18"/>
        <v>0</v>
      </c>
    </row>
    <row r="84" spans="3:44" s="256" customFormat="1" x14ac:dyDescent="0.3">
      <c r="C84" s="885" t="s">
        <v>136</v>
      </c>
      <c r="D84" s="280">
        <f>IFERROR('Group Inputs'!D99,"")</f>
        <v>0</v>
      </c>
      <c r="E84" s="280"/>
      <c r="F84" s="280">
        <f t="shared" si="16"/>
        <v>0</v>
      </c>
      <c r="G84" s="280">
        <f>-F84</f>
        <v>0</v>
      </c>
      <c r="H84" s="1188"/>
      <c r="I84" s="280"/>
      <c r="J84" s="280"/>
      <c r="K84" s="280"/>
      <c r="L84" s="280"/>
      <c r="M84" s="280"/>
      <c r="N84" s="280"/>
      <c r="O84" s="280"/>
      <c r="P84" s="280"/>
      <c r="Q84" s="280"/>
      <c r="R84" s="280"/>
      <c r="S84" s="281"/>
      <c r="T84" s="284">
        <f t="shared" si="21"/>
        <v>0</v>
      </c>
      <c r="U84" s="277"/>
      <c r="V84" s="277"/>
      <c r="W84" s="282"/>
      <c r="X84" s="282"/>
      <c r="Y84" s="282"/>
      <c r="Z84" s="282"/>
      <c r="AA84" s="282"/>
      <c r="AB84" s="282"/>
      <c r="AC84" s="282">
        <f t="shared" si="22"/>
        <v>0</v>
      </c>
      <c r="AD84" s="282"/>
      <c r="AE84" s="282"/>
      <c r="AF84" s="282"/>
      <c r="AG84" s="282"/>
      <c r="AH84" s="282"/>
      <c r="AI84" s="786"/>
      <c r="AJ84" s="786"/>
      <c r="AK84" s="282"/>
      <c r="AL84" s="282"/>
      <c r="AM84" s="282"/>
      <c r="AN84" s="282"/>
      <c r="AO84" s="282"/>
      <c r="AP84" s="282"/>
      <c r="AQ84" s="283"/>
      <c r="AR84" s="277">
        <f t="shared" si="18"/>
        <v>0</v>
      </c>
    </row>
    <row r="85" spans="3:44" s="256" customFormat="1" x14ac:dyDescent="0.3">
      <c r="C85" s="885" t="s">
        <v>205</v>
      </c>
      <c r="D85" s="280">
        <f>IFERROR('Group Inputs'!D101,"")</f>
        <v>0</v>
      </c>
      <c r="E85" s="280"/>
      <c r="F85" s="280">
        <f t="shared" si="16"/>
        <v>0</v>
      </c>
      <c r="G85" s="280"/>
      <c r="H85" s="1188"/>
      <c r="I85" s="280"/>
      <c r="J85" s="280"/>
      <c r="K85" s="280"/>
      <c r="L85" s="280"/>
      <c r="M85" s="280"/>
      <c r="N85" s="280"/>
      <c r="O85" s="280"/>
      <c r="P85" s="280"/>
      <c r="Q85" s="280"/>
      <c r="R85" s="280"/>
      <c r="S85" s="281"/>
      <c r="T85" s="276">
        <f t="shared" si="21"/>
        <v>0</v>
      </c>
      <c r="U85" s="277"/>
      <c r="V85" s="277"/>
      <c r="W85" s="282"/>
      <c r="X85" s="282"/>
      <c r="Y85" s="282"/>
      <c r="Z85" s="282"/>
      <c r="AA85" s="282"/>
      <c r="AB85" s="282"/>
      <c r="AC85" s="282">
        <f t="shared" si="22"/>
        <v>0</v>
      </c>
      <c r="AD85" s="282"/>
      <c r="AE85" s="282"/>
      <c r="AF85" s="282"/>
      <c r="AG85" s="282"/>
      <c r="AH85" s="282"/>
      <c r="AI85" s="786"/>
      <c r="AJ85" s="786"/>
      <c r="AK85" s="282"/>
      <c r="AL85" s="282"/>
      <c r="AM85" s="282"/>
      <c r="AN85" s="282"/>
      <c r="AO85" s="282"/>
      <c r="AP85" s="282"/>
      <c r="AQ85" s="283"/>
      <c r="AR85" s="277">
        <f t="shared" si="18"/>
        <v>0</v>
      </c>
    </row>
    <row r="86" spans="3:44" s="256" customFormat="1" x14ac:dyDescent="0.3">
      <c r="C86" s="885" t="s">
        <v>181</v>
      </c>
      <c r="D86" s="280">
        <f>IFERROR('Group Inputs'!D100,"")</f>
        <v>0</v>
      </c>
      <c r="E86" s="280"/>
      <c r="F86" s="280">
        <f t="shared" si="16"/>
        <v>0</v>
      </c>
      <c r="G86" s="280"/>
      <c r="H86" s="1188"/>
      <c r="I86" s="280"/>
      <c r="J86" s="280"/>
      <c r="K86" s="280"/>
      <c r="L86" s="280"/>
      <c r="M86" s="280"/>
      <c r="N86" s="280"/>
      <c r="O86" s="280"/>
      <c r="P86" s="280"/>
      <c r="Q86" s="280"/>
      <c r="R86" s="280"/>
      <c r="S86" s="281"/>
      <c r="T86" s="276">
        <f t="shared" si="21"/>
        <v>0</v>
      </c>
      <c r="U86" s="277"/>
      <c r="V86" s="277"/>
      <c r="W86" s="282"/>
      <c r="X86" s="282"/>
      <c r="Y86" s="282"/>
      <c r="Z86" s="282"/>
      <c r="AA86" s="282"/>
      <c r="AB86" s="282">
        <f>+T86</f>
        <v>0</v>
      </c>
      <c r="AD86" s="282"/>
      <c r="AE86" s="282"/>
      <c r="AF86" s="282"/>
      <c r="AG86" s="282"/>
      <c r="AH86" s="282"/>
      <c r="AI86" s="786"/>
      <c r="AJ86" s="786"/>
      <c r="AK86" s="282"/>
      <c r="AL86" s="282"/>
      <c r="AM86" s="282"/>
      <c r="AN86" s="282"/>
      <c r="AO86" s="282"/>
      <c r="AP86" s="282"/>
      <c r="AQ86" s="283"/>
      <c r="AR86" s="277">
        <f t="shared" si="18"/>
        <v>0</v>
      </c>
    </row>
    <row r="87" spans="3:44" s="256" customFormat="1" x14ac:dyDescent="0.3">
      <c r="C87" s="885"/>
      <c r="D87" s="280"/>
      <c r="E87" s="280"/>
      <c r="F87" s="280"/>
      <c r="G87" s="280">
        <f>-F87</f>
        <v>0</v>
      </c>
      <c r="H87" s="1188"/>
      <c r="I87" s="280"/>
      <c r="J87" s="280"/>
      <c r="K87" s="280"/>
      <c r="L87" s="280"/>
      <c r="M87" s="280"/>
      <c r="N87" s="280"/>
      <c r="O87" s="280"/>
      <c r="P87" s="280"/>
      <c r="Q87" s="280"/>
      <c r="R87" s="280"/>
      <c r="S87" s="281"/>
      <c r="T87" s="276"/>
      <c r="U87" s="277"/>
      <c r="V87" s="277"/>
      <c r="W87" s="282"/>
      <c r="X87" s="282"/>
      <c r="Y87" s="282"/>
      <c r="Z87" s="282"/>
      <c r="AA87" s="282"/>
      <c r="AB87" s="282"/>
      <c r="AC87" s="282"/>
      <c r="AD87" s="282"/>
      <c r="AE87" s="282"/>
      <c r="AF87" s="282"/>
      <c r="AG87" s="282"/>
      <c r="AH87" s="282"/>
      <c r="AI87" s="786"/>
      <c r="AJ87" s="786"/>
      <c r="AK87" s="282"/>
      <c r="AL87" s="282"/>
      <c r="AM87" s="282"/>
      <c r="AN87" s="282"/>
      <c r="AO87" s="282"/>
      <c r="AP87" s="282"/>
      <c r="AQ87" s="283"/>
      <c r="AR87" s="277">
        <f t="shared" si="18"/>
        <v>0</v>
      </c>
    </row>
    <row r="88" spans="3:44" s="256" customFormat="1" x14ac:dyDescent="0.3">
      <c r="C88" s="1180" t="str">
        <f>'Group Inputs'!B104</f>
        <v>8. Depreciation</v>
      </c>
      <c r="D88" s="271"/>
      <c r="E88" s="271"/>
      <c r="F88" s="271"/>
      <c r="G88" s="271"/>
      <c r="H88" s="271"/>
      <c r="I88" s="271"/>
      <c r="J88" s="271"/>
      <c r="K88" s="271"/>
      <c r="L88" s="271"/>
      <c r="M88" s="271"/>
      <c r="N88" s="271"/>
      <c r="O88" s="271"/>
      <c r="P88" s="271"/>
      <c r="Q88" s="271"/>
      <c r="R88" s="271"/>
      <c r="S88" s="271"/>
      <c r="T88" s="271"/>
      <c r="U88" s="271"/>
      <c r="V88" s="271"/>
      <c r="W88" s="272"/>
      <c r="X88" s="272"/>
      <c r="Y88" s="272"/>
      <c r="Z88" s="272"/>
      <c r="AA88" s="272"/>
      <c r="AB88" s="272"/>
      <c r="AC88" s="272"/>
      <c r="AD88" s="272"/>
      <c r="AE88" s="272"/>
      <c r="AF88" s="272"/>
      <c r="AG88" s="272"/>
      <c r="AH88" s="272"/>
      <c r="AI88" s="272"/>
      <c r="AJ88" s="272"/>
      <c r="AK88" s="272"/>
      <c r="AL88" s="272"/>
      <c r="AM88" s="272"/>
      <c r="AN88" s="272"/>
      <c r="AO88" s="272"/>
      <c r="AP88" s="272"/>
      <c r="AQ88" s="273"/>
      <c r="AR88" s="277">
        <f t="shared" si="18"/>
        <v>0</v>
      </c>
    </row>
    <row r="89" spans="3:44" s="256" customFormat="1" x14ac:dyDescent="0.3">
      <c r="C89" s="1182" t="s">
        <v>166</v>
      </c>
      <c r="D89" s="274"/>
      <c r="E89" s="274"/>
      <c r="F89" s="274"/>
      <c r="G89" s="274"/>
      <c r="H89" s="1187"/>
      <c r="I89" s="274"/>
      <c r="J89" s="274"/>
      <c r="K89" s="274"/>
      <c r="L89" s="274"/>
      <c r="M89" s="274"/>
      <c r="N89" s="274"/>
      <c r="O89" s="274"/>
      <c r="P89" s="274"/>
      <c r="Q89" s="274"/>
      <c r="R89" s="274"/>
      <c r="S89" s="275"/>
      <c r="T89" s="276"/>
      <c r="U89" s="277"/>
      <c r="V89" s="277"/>
      <c r="W89" s="278"/>
      <c r="X89" s="278"/>
      <c r="Y89" s="278"/>
      <c r="Z89" s="278"/>
      <c r="AA89" s="278"/>
      <c r="AB89" s="278"/>
      <c r="AC89" s="278"/>
      <c r="AD89" s="278"/>
      <c r="AE89" s="278"/>
      <c r="AF89" s="278"/>
      <c r="AG89" s="278"/>
      <c r="AH89" s="278"/>
      <c r="AI89" s="785"/>
      <c r="AJ89" s="785"/>
      <c r="AK89" s="278"/>
      <c r="AL89" s="278"/>
      <c r="AM89" s="278"/>
      <c r="AN89" s="278"/>
      <c r="AO89" s="278"/>
      <c r="AP89" s="278"/>
      <c r="AQ89" s="279"/>
      <c r="AR89" s="277">
        <f t="shared" si="18"/>
        <v>0</v>
      </c>
    </row>
    <row r="90" spans="3:44" s="256" customFormat="1" x14ac:dyDescent="0.3">
      <c r="C90" s="885" t="s">
        <v>207</v>
      </c>
      <c r="D90" s="280">
        <f>IFERROR('Group Inputs'!D106,"")</f>
        <v>0</v>
      </c>
      <c r="E90" s="280"/>
      <c r="F90" s="280">
        <f t="shared" si="16"/>
        <v>0</v>
      </c>
      <c r="G90" s="280">
        <f t="shared" ref="G90:G99" si="23">-F90</f>
        <v>0</v>
      </c>
      <c r="H90" s="1188"/>
      <c r="I90" s="280"/>
      <c r="J90" s="280"/>
      <c r="K90" s="280"/>
      <c r="L90" s="280"/>
      <c r="M90" s="280"/>
      <c r="N90" s="280"/>
      <c r="O90" s="280"/>
      <c r="P90" s="280"/>
      <c r="Q90" s="280"/>
      <c r="R90" s="280"/>
      <c r="S90" s="281"/>
      <c r="T90" s="284">
        <f t="shared" ref="T90:T99" si="24">SUM(F90:S90)</f>
        <v>0</v>
      </c>
      <c r="U90" s="277"/>
      <c r="V90" s="277"/>
      <c r="W90" s="282"/>
      <c r="X90" s="282"/>
      <c r="Y90" s="282"/>
      <c r="Z90" s="282"/>
      <c r="AA90" s="282"/>
      <c r="AB90" s="282"/>
      <c r="AC90" s="282"/>
      <c r="AD90" s="282"/>
      <c r="AE90" s="282"/>
      <c r="AF90" s="282"/>
      <c r="AG90" s="282"/>
      <c r="AH90" s="282"/>
      <c r="AI90" s="786"/>
      <c r="AJ90" s="786"/>
      <c r="AK90" s="282"/>
      <c r="AL90" s="282"/>
      <c r="AM90" s="282"/>
      <c r="AN90" s="282"/>
      <c r="AO90" s="282"/>
      <c r="AP90" s="282"/>
      <c r="AQ90" s="283"/>
      <c r="AR90" s="277">
        <f t="shared" si="18"/>
        <v>0</v>
      </c>
    </row>
    <row r="91" spans="3:44" s="256" customFormat="1" x14ac:dyDescent="0.3">
      <c r="C91" s="885" t="s">
        <v>208</v>
      </c>
      <c r="D91" s="280">
        <f>IFERROR('Group Inputs'!D107,"")</f>
        <v>0</v>
      </c>
      <c r="E91" s="280"/>
      <c r="F91" s="280">
        <f t="shared" si="16"/>
        <v>0</v>
      </c>
      <c r="G91" s="280">
        <f t="shared" si="23"/>
        <v>0</v>
      </c>
      <c r="H91" s="1188"/>
      <c r="I91" s="280"/>
      <c r="J91" s="280"/>
      <c r="K91" s="280"/>
      <c r="L91" s="280"/>
      <c r="M91" s="280"/>
      <c r="N91" s="280"/>
      <c r="O91" s="280"/>
      <c r="P91" s="280"/>
      <c r="Q91" s="280"/>
      <c r="R91" s="280"/>
      <c r="S91" s="281"/>
      <c r="T91" s="284">
        <f t="shared" si="24"/>
        <v>0</v>
      </c>
      <c r="U91" s="277"/>
      <c r="V91" s="277"/>
      <c r="W91" s="282"/>
      <c r="X91" s="282"/>
      <c r="Y91" s="282"/>
      <c r="Z91" s="282"/>
      <c r="AA91" s="282"/>
      <c r="AB91" s="282"/>
      <c r="AC91" s="282"/>
      <c r="AD91" s="282"/>
      <c r="AE91" s="282"/>
      <c r="AF91" s="282"/>
      <c r="AG91" s="282"/>
      <c r="AH91" s="282"/>
      <c r="AI91" s="786"/>
      <c r="AJ91" s="786"/>
      <c r="AK91" s="282"/>
      <c r="AL91" s="282"/>
      <c r="AM91" s="282"/>
      <c r="AN91" s="282"/>
      <c r="AO91" s="282"/>
      <c r="AP91" s="282"/>
      <c r="AQ91" s="283"/>
      <c r="AR91" s="277">
        <f t="shared" si="18"/>
        <v>0</v>
      </c>
    </row>
    <row r="92" spans="3:44" s="256" customFormat="1" x14ac:dyDescent="0.3">
      <c r="C92" s="885" t="s">
        <v>209</v>
      </c>
      <c r="D92" s="280">
        <f>IFERROR('Group Inputs'!D108,"")</f>
        <v>0</v>
      </c>
      <c r="E92" s="280"/>
      <c r="F92" s="280">
        <f t="shared" ref="F92" si="25">D92-E92</f>
        <v>0</v>
      </c>
      <c r="G92" s="280">
        <f t="shared" si="23"/>
        <v>0</v>
      </c>
      <c r="H92" s="1188"/>
      <c r="I92" s="280"/>
      <c r="J92" s="280"/>
      <c r="K92" s="280"/>
      <c r="L92" s="280"/>
      <c r="M92" s="280"/>
      <c r="N92" s="280"/>
      <c r="O92" s="280"/>
      <c r="P92" s="280"/>
      <c r="Q92" s="280"/>
      <c r="R92" s="280"/>
      <c r="S92" s="281"/>
      <c r="T92" s="284">
        <f t="shared" si="24"/>
        <v>0</v>
      </c>
      <c r="U92" s="277"/>
      <c r="V92" s="277"/>
      <c r="W92" s="282"/>
      <c r="X92" s="282"/>
      <c r="Y92" s="282"/>
      <c r="Z92" s="282"/>
      <c r="AA92" s="282"/>
      <c r="AB92" s="282"/>
      <c r="AC92" s="282"/>
      <c r="AD92" s="282"/>
      <c r="AE92" s="282"/>
      <c r="AF92" s="282"/>
      <c r="AG92" s="282"/>
      <c r="AH92" s="282"/>
      <c r="AI92" s="786"/>
      <c r="AJ92" s="786"/>
      <c r="AK92" s="282"/>
      <c r="AL92" s="282"/>
      <c r="AM92" s="282"/>
      <c r="AN92" s="282"/>
      <c r="AO92" s="282"/>
      <c r="AP92" s="282"/>
      <c r="AQ92" s="283"/>
      <c r="AR92" s="277">
        <f t="shared" si="18"/>
        <v>0</v>
      </c>
    </row>
    <row r="93" spans="3:44" s="256" customFormat="1" x14ac:dyDescent="0.3">
      <c r="C93" s="885" t="s">
        <v>210</v>
      </c>
      <c r="D93" s="280">
        <f>IFERROR('Group Inputs'!D109,"")</f>
        <v>0</v>
      </c>
      <c r="E93" s="280"/>
      <c r="F93" s="280">
        <f t="shared" si="16"/>
        <v>0</v>
      </c>
      <c r="G93" s="280">
        <f t="shared" si="23"/>
        <v>0</v>
      </c>
      <c r="H93" s="1188"/>
      <c r="I93" s="280"/>
      <c r="J93" s="280"/>
      <c r="K93" s="280"/>
      <c r="L93" s="280"/>
      <c r="M93" s="280"/>
      <c r="N93" s="280"/>
      <c r="O93" s="280"/>
      <c r="P93" s="280"/>
      <c r="Q93" s="280"/>
      <c r="R93" s="280"/>
      <c r="S93" s="281"/>
      <c r="T93" s="284">
        <f t="shared" si="24"/>
        <v>0</v>
      </c>
      <c r="U93" s="277"/>
      <c r="V93" s="277"/>
      <c r="W93" s="282"/>
      <c r="X93" s="282"/>
      <c r="Y93" s="282"/>
      <c r="Z93" s="282"/>
      <c r="AA93" s="282"/>
      <c r="AB93" s="282"/>
      <c r="AC93" s="282"/>
      <c r="AD93" s="282"/>
      <c r="AE93" s="282"/>
      <c r="AF93" s="282"/>
      <c r="AG93" s="282"/>
      <c r="AH93" s="282"/>
      <c r="AI93" s="786"/>
      <c r="AJ93" s="786"/>
      <c r="AK93" s="282"/>
      <c r="AL93" s="282"/>
      <c r="AM93" s="282"/>
      <c r="AN93" s="282"/>
      <c r="AO93" s="282"/>
      <c r="AP93" s="282"/>
      <c r="AQ93" s="283"/>
      <c r="AR93" s="277">
        <f t="shared" si="18"/>
        <v>0</v>
      </c>
    </row>
    <row r="94" spans="3:44" s="256" customFormat="1" x14ac:dyDescent="0.3">
      <c r="C94" s="885" t="s">
        <v>180</v>
      </c>
      <c r="D94" s="280">
        <f>IFERROR('Group Inputs'!D110,"")</f>
        <v>0</v>
      </c>
      <c r="E94" s="280"/>
      <c r="F94" s="280">
        <f t="shared" si="16"/>
        <v>0</v>
      </c>
      <c r="G94" s="280">
        <f t="shared" si="23"/>
        <v>0</v>
      </c>
      <c r="H94" s="1188"/>
      <c r="I94" s="280"/>
      <c r="J94" s="280"/>
      <c r="K94" s="280"/>
      <c r="L94" s="280"/>
      <c r="M94" s="280"/>
      <c r="N94" s="280"/>
      <c r="O94" s="280"/>
      <c r="P94" s="280"/>
      <c r="Q94" s="280"/>
      <c r="R94" s="280"/>
      <c r="S94" s="281"/>
      <c r="T94" s="284">
        <f t="shared" si="24"/>
        <v>0</v>
      </c>
      <c r="U94" s="277"/>
      <c r="V94" s="277"/>
      <c r="W94" s="282"/>
      <c r="X94" s="282"/>
      <c r="Y94" s="282"/>
      <c r="Z94" s="282"/>
      <c r="AA94" s="282"/>
      <c r="AB94" s="282"/>
      <c r="AC94" s="282"/>
      <c r="AD94" s="282"/>
      <c r="AE94" s="282"/>
      <c r="AF94" s="282"/>
      <c r="AG94" s="282"/>
      <c r="AH94" s="282"/>
      <c r="AI94" s="786"/>
      <c r="AJ94" s="786"/>
      <c r="AK94" s="282"/>
      <c r="AL94" s="282"/>
      <c r="AM94" s="282"/>
      <c r="AN94" s="282"/>
      <c r="AO94" s="282"/>
      <c r="AP94" s="282"/>
      <c r="AQ94" s="283"/>
      <c r="AR94" s="277">
        <f t="shared" si="18"/>
        <v>0</v>
      </c>
    </row>
    <row r="95" spans="3:44" s="256" customFormat="1" x14ac:dyDescent="0.3">
      <c r="C95" s="885" t="s">
        <v>211</v>
      </c>
      <c r="D95" s="280">
        <f>IFERROR('Group Inputs'!D111,"")</f>
        <v>0</v>
      </c>
      <c r="E95" s="280"/>
      <c r="F95" s="280">
        <f t="shared" ref="F95" si="26">D95-E95</f>
        <v>0</v>
      </c>
      <c r="G95" s="280">
        <f t="shared" si="23"/>
        <v>0</v>
      </c>
      <c r="H95" s="1188"/>
      <c r="I95" s="280"/>
      <c r="J95" s="280"/>
      <c r="K95" s="280"/>
      <c r="L95" s="280"/>
      <c r="M95" s="280"/>
      <c r="N95" s="280"/>
      <c r="O95" s="280"/>
      <c r="P95" s="280"/>
      <c r="Q95" s="280"/>
      <c r="R95" s="280"/>
      <c r="S95" s="281"/>
      <c r="T95" s="284">
        <f t="shared" si="24"/>
        <v>0</v>
      </c>
      <c r="U95" s="277"/>
      <c r="V95" s="277"/>
      <c r="W95" s="282"/>
      <c r="X95" s="282"/>
      <c r="Y95" s="282"/>
      <c r="Z95" s="282"/>
      <c r="AA95" s="282"/>
      <c r="AB95" s="282"/>
      <c r="AC95" s="282"/>
      <c r="AD95" s="282"/>
      <c r="AE95" s="282"/>
      <c r="AF95" s="282"/>
      <c r="AG95" s="282"/>
      <c r="AH95" s="282"/>
      <c r="AI95" s="786"/>
      <c r="AJ95" s="786"/>
      <c r="AK95" s="282"/>
      <c r="AL95" s="282"/>
      <c r="AM95" s="282"/>
      <c r="AN95" s="282"/>
      <c r="AO95" s="282"/>
      <c r="AP95" s="282"/>
      <c r="AQ95" s="283"/>
      <c r="AR95" s="277">
        <f t="shared" si="18"/>
        <v>0</v>
      </c>
    </row>
    <row r="96" spans="3:44" s="256" customFormat="1" x14ac:dyDescent="0.3">
      <c r="C96" s="885" t="s">
        <v>141</v>
      </c>
      <c r="D96" s="280">
        <f>IFERROR('Group Inputs'!D112,"")</f>
        <v>0</v>
      </c>
      <c r="E96" s="280"/>
      <c r="F96" s="280">
        <f t="shared" si="16"/>
        <v>0</v>
      </c>
      <c r="G96" s="280">
        <f t="shared" si="23"/>
        <v>0</v>
      </c>
      <c r="H96" s="1188"/>
      <c r="I96" s="280"/>
      <c r="J96" s="280"/>
      <c r="K96" s="280"/>
      <c r="L96" s="280"/>
      <c r="M96" s="280"/>
      <c r="N96" s="280"/>
      <c r="O96" s="280"/>
      <c r="P96" s="280"/>
      <c r="Q96" s="280"/>
      <c r="R96" s="280"/>
      <c r="S96" s="281"/>
      <c r="T96" s="284">
        <f t="shared" si="24"/>
        <v>0</v>
      </c>
      <c r="U96" s="277"/>
      <c r="V96" s="277"/>
      <c r="W96" s="282"/>
      <c r="X96" s="282"/>
      <c r="Y96" s="282"/>
      <c r="Z96" s="282"/>
      <c r="AA96" s="282"/>
      <c r="AB96" s="282"/>
      <c r="AC96" s="282"/>
      <c r="AD96" s="282"/>
      <c r="AE96" s="282"/>
      <c r="AF96" s="282"/>
      <c r="AG96" s="282"/>
      <c r="AH96" s="282"/>
      <c r="AI96" s="786"/>
      <c r="AJ96" s="786"/>
      <c r="AK96" s="282"/>
      <c r="AL96" s="282"/>
      <c r="AM96" s="282"/>
      <c r="AN96" s="282"/>
      <c r="AO96" s="282"/>
      <c r="AP96" s="282"/>
      <c r="AQ96" s="283"/>
      <c r="AR96" s="277">
        <f t="shared" si="18"/>
        <v>0</v>
      </c>
    </row>
    <row r="97" spans="3:45" s="256" customFormat="1" x14ac:dyDescent="0.3">
      <c r="C97" s="885" t="s">
        <v>142</v>
      </c>
      <c r="D97" s="280">
        <f>IFERROR('Group Inputs'!D113,"")</f>
        <v>0</v>
      </c>
      <c r="E97" s="280"/>
      <c r="F97" s="280">
        <f t="shared" si="16"/>
        <v>0</v>
      </c>
      <c r="G97" s="280">
        <f t="shared" si="23"/>
        <v>0</v>
      </c>
      <c r="H97" s="1188"/>
      <c r="I97" s="280"/>
      <c r="J97" s="280"/>
      <c r="K97" s="280"/>
      <c r="L97" s="280"/>
      <c r="M97" s="280"/>
      <c r="N97" s="280"/>
      <c r="O97" s="280"/>
      <c r="P97" s="280"/>
      <c r="Q97" s="280"/>
      <c r="R97" s="280"/>
      <c r="S97" s="281"/>
      <c r="T97" s="284">
        <f t="shared" si="24"/>
        <v>0</v>
      </c>
      <c r="U97" s="277"/>
      <c r="V97" s="277"/>
      <c r="W97" s="282"/>
      <c r="X97" s="282"/>
      <c r="Y97" s="282"/>
      <c r="Z97" s="282"/>
      <c r="AA97" s="282"/>
      <c r="AB97" s="282"/>
      <c r="AC97" s="282"/>
      <c r="AD97" s="282"/>
      <c r="AE97" s="282"/>
      <c r="AF97" s="282"/>
      <c r="AG97" s="282"/>
      <c r="AH97" s="282"/>
      <c r="AI97" s="786"/>
      <c r="AJ97" s="786"/>
      <c r="AK97" s="282"/>
      <c r="AL97" s="282"/>
      <c r="AM97" s="282"/>
      <c r="AN97" s="282"/>
      <c r="AO97" s="282"/>
      <c r="AP97" s="282"/>
      <c r="AQ97" s="283"/>
      <c r="AR97" s="277">
        <f t="shared" si="18"/>
        <v>0</v>
      </c>
    </row>
    <row r="98" spans="3:45" s="256" customFormat="1" x14ac:dyDescent="0.3">
      <c r="C98" s="885" t="s">
        <v>140</v>
      </c>
      <c r="D98" s="280">
        <f>IFERROR('Group Inputs'!D114,"")</f>
        <v>0</v>
      </c>
      <c r="E98" s="280"/>
      <c r="F98" s="280">
        <f t="shared" si="16"/>
        <v>0</v>
      </c>
      <c r="G98" s="280">
        <f t="shared" si="23"/>
        <v>0</v>
      </c>
      <c r="H98" s="1188"/>
      <c r="I98" s="280"/>
      <c r="J98" s="280"/>
      <c r="K98" s="280"/>
      <c r="L98" s="280"/>
      <c r="M98" s="280"/>
      <c r="N98" s="280"/>
      <c r="O98" s="280"/>
      <c r="P98" s="280"/>
      <c r="Q98" s="280"/>
      <c r="R98" s="280"/>
      <c r="S98" s="281"/>
      <c r="T98" s="284">
        <f t="shared" si="24"/>
        <v>0</v>
      </c>
      <c r="U98" s="277"/>
      <c r="V98" s="277"/>
      <c r="W98" s="282"/>
      <c r="X98" s="282"/>
      <c r="Y98" s="282"/>
      <c r="Z98" s="282"/>
      <c r="AA98" s="282"/>
      <c r="AB98" s="282"/>
      <c r="AC98" s="282"/>
      <c r="AD98" s="282"/>
      <c r="AE98" s="282"/>
      <c r="AF98" s="282"/>
      <c r="AG98" s="282"/>
      <c r="AH98" s="282"/>
      <c r="AI98" s="786"/>
      <c r="AJ98" s="786"/>
      <c r="AK98" s="282"/>
      <c r="AL98" s="282"/>
      <c r="AM98" s="282"/>
      <c r="AN98" s="282"/>
      <c r="AO98" s="282"/>
      <c r="AP98" s="282"/>
      <c r="AQ98" s="283"/>
      <c r="AR98" s="277">
        <f t="shared" si="18"/>
        <v>0</v>
      </c>
    </row>
    <row r="99" spans="3:45" s="256" customFormat="1" x14ac:dyDescent="0.3">
      <c r="C99" s="885" t="s">
        <v>139</v>
      </c>
      <c r="D99" s="280">
        <f>IFERROR('Group Inputs'!D115,"")</f>
        <v>0</v>
      </c>
      <c r="E99" s="280"/>
      <c r="F99" s="280">
        <f t="shared" si="16"/>
        <v>0</v>
      </c>
      <c r="G99" s="280">
        <f t="shared" si="23"/>
        <v>0</v>
      </c>
      <c r="H99" s="1188"/>
      <c r="I99" s="280"/>
      <c r="J99" s="280"/>
      <c r="K99" s="280"/>
      <c r="L99" s="280"/>
      <c r="M99" s="280"/>
      <c r="N99" s="280"/>
      <c r="O99" s="280"/>
      <c r="P99" s="280"/>
      <c r="Q99" s="280"/>
      <c r="R99" s="280"/>
      <c r="S99" s="281"/>
      <c r="T99" s="284">
        <f t="shared" si="24"/>
        <v>0</v>
      </c>
      <c r="U99" s="277"/>
      <c r="V99" s="277"/>
      <c r="W99" s="282"/>
      <c r="X99" s="282"/>
      <c r="Y99" s="282"/>
      <c r="Z99" s="282"/>
      <c r="AA99" s="282"/>
      <c r="AB99" s="282"/>
      <c r="AC99" s="282"/>
      <c r="AD99" s="282"/>
      <c r="AE99" s="282"/>
      <c r="AF99" s="282"/>
      <c r="AG99" s="282"/>
      <c r="AH99" s="282"/>
      <c r="AI99" s="786"/>
      <c r="AJ99" s="786"/>
      <c r="AK99" s="282"/>
      <c r="AL99" s="282"/>
      <c r="AM99" s="282"/>
      <c r="AN99" s="282"/>
      <c r="AO99" s="282"/>
      <c r="AP99" s="282"/>
      <c r="AQ99" s="283"/>
      <c r="AR99" s="277">
        <f t="shared" si="18"/>
        <v>0</v>
      </c>
    </row>
    <row r="100" spans="3:45" s="256" customFormat="1" x14ac:dyDescent="0.3">
      <c r="C100" s="885"/>
      <c r="D100" s="280"/>
      <c r="E100" s="280"/>
      <c r="F100" s="280"/>
      <c r="G100" s="280"/>
      <c r="H100" s="1188"/>
      <c r="I100" s="280"/>
      <c r="J100" s="280"/>
      <c r="K100" s="280"/>
      <c r="L100" s="280"/>
      <c r="M100" s="280"/>
      <c r="N100" s="280"/>
      <c r="O100" s="280"/>
      <c r="P100" s="280"/>
      <c r="Q100" s="280"/>
      <c r="R100" s="280"/>
      <c r="S100" s="281"/>
      <c r="T100" s="276"/>
      <c r="U100" s="277"/>
      <c r="V100" s="277"/>
      <c r="W100" s="282"/>
      <c r="X100" s="282"/>
      <c r="Y100" s="282"/>
      <c r="Z100" s="282"/>
      <c r="AA100" s="282"/>
      <c r="AB100" s="282"/>
      <c r="AC100" s="282"/>
      <c r="AD100" s="282"/>
      <c r="AE100" s="282"/>
      <c r="AF100" s="282"/>
      <c r="AG100" s="282"/>
      <c r="AH100" s="282"/>
      <c r="AI100" s="786"/>
      <c r="AJ100" s="786"/>
      <c r="AK100" s="282"/>
      <c r="AL100" s="282"/>
      <c r="AM100" s="282"/>
      <c r="AN100" s="282"/>
      <c r="AO100" s="282"/>
      <c r="AP100" s="282"/>
      <c r="AQ100" s="283"/>
      <c r="AR100" s="277">
        <f t="shared" si="18"/>
        <v>0</v>
      </c>
    </row>
    <row r="101" spans="3:45" s="256" customFormat="1" x14ac:dyDescent="0.3">
      <c r="C101" s="1184" t="s">
        <v>11</v>
      </c>
      <c r="D101" s="269">
        <f>FY</f>
        <v>2026</v>
      </c>
      <c r="E101" s="269">
        <f>FY-1</f>
        <v>2025</v>
      </c>
      <c r="F101" s="269"/>
      <c r="G101" s="269"/>
      <c r="H101" s="269"/>
      <c r="I101" s="269"/>
      <c r="J101" s="269"/>
      <c r="K101" s="269"/>
      <c r="L101" s="269"/>
      <c r="M101" s="269"/>
      <c r="N101" s="269"/>
      <c r="O101" s="269"/>
      <c r="P101" s="269"/>
      <c r="Q101" s="269"/>
      <c r="R101" s="269"/>
      <c r="S101" s="269"/>
      <c r="T101" s="269"/>
      <c r="U101" s="269"/>
      <c r="V101" s="269"/>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6"/>
      <c r="AR101" s="277">
        <f t="shared" si="18"/>
        <v>0</v>
      </c>
    </row>
    <row r="102" spans="3:45" s="256" customFormat="1" x14ac:dyDescent="0.3">
      <c r="C102" s="1180" t="str">
        <f>'Group Inputs'!B119</f>
        <v>9. Cash and Cash Equivalents</v>
      </c>
      <c r="D102" s="271"/>
      <c r="E102" s="271"/>
      <c r="F102" s="271"/>
      <c r="G102" s="271"/>
      <c r="H102" s="271"/>
      <c r="I102" s="271"/>
      <c r="J102" s="271"/>
      <c r="K102" s="271"/>
      <c r="L102" s="271"/>
      <c r="M102" s="271"/>
      <c r="N102" s="271"/>
      <c r="O102" s="271"/>
      <c r="P102" s="271"/>
      <c r="Q102" s="271"/>
      <c r="R102" s="271"/>
      <c r="S102" s="271"/>
      <c r="T102" s="271"/>
      <c r="U102" s="271"/>
      <c r="V102" s="271"/>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3"/>
      <c r="AR102" s="277">
        <f t="shared" si="18"/>
        <v>0</v>
      </c>
    </row>
    <row r="103" spans="3:45" s="256" customFormat="1" x14ac:dyDescent="0.3">
      <c r="C103" s="1182" t="s">
        <v>213</v>
      </c>
      <c r="D103" s="274"/>
      <c r="E103" s="274"/>
      <c r="F103" s="274"/>
      <c r="G103" s="274"/>
      <c r="H103" s="1187"/>
      <c r="I103" s="274"/>
      <c r="J103" s="274"/>
      <c r="K103" s="274"/>
      <c r="L103" s="274"/>
      <c r="M103" s="274"/>
      <c r="N103" s="274"/>
      <c r="O103" s="274"/>
      <c r="P103" s="274"/>
      <c r="Q103" s="274"/>
      <c r="R103" s="274"/>
      <c r="S103" s="275"/>
      <c r="T103" s="276"/>
      <c r="U103" s="277"/>
      <c r="V103" s="277"/>
      <c r="W103" s="278"/>
      <c r="X103" s="278"/>
      <c r="Y103" s="278"/>
      <c r="Z103" s="278"/>
      <c r="AA103" s="278"/>
      <c r="AB103" s="278"/>
      <c r="AC103" s="278"/>
      <c r="AD103" s="278"/>
      <c r="AE103" s="278"/>
      <c r="AF103" s="278"/>
      <c r="AG103" s="278"/>
      <c r="AH103" s="278"/>
      <c r="AI103" s="785"/>
      <c r="AJ103" s="785"/>
      <c r="AK103" s="278"/>
      <c r="AL103" s="278"/>
      <c r="AM103" s="278"/>
      <c r="AN103" s="278"/>
      <c r="AO103" s="278"/>
      <c r="AP103" s="278"/>
      <c r="AQ103" s="279"/>
      <c r="AR103" s="277">
        <f t="shared" si="18"/>
        <v>0</v>
      </c>
    </row>
    <row r="104" spans="3:45" s="256" customFormat="1" x14ac:dyDescent="0.3">
      <c r="C104" s="885" t="s">
        <v>214</v>
      </c>
      <c r="D104" s="280">
        <f>IFERROR('Group Inputs'!D121,"")</f>
        <v>0</v>
      </c>
      <c r="E104" s="280">
        <f>IFERROR('Group Inputs'!F121,"")</f>
        <v>0</v>
      </c>
      <c r="F104" s="280">
        <f>D104-E104</f>
        <v>0</v>
      </c>
      <c r="G104" s="280"/>
      <c r="H104" s="1188"/>
      <c r="I104" s="280"/>
      <c r="J104" s="280"/>
      <c r="K104" s="280"/>
      <c r="L104" s="280"/>
      <c r="M104" s="280"/>
      <c r="N104" s="280"/>
      <c r="O104" s="280"/>
      <c r="P104" s="280"/>
      <c r="Q104" s="280"/>
      <c r="R104" s="280"/>
      <c r="S104" s="281"/>
      <c r="T104" s="276">
        <f>SUM(F104:S104)</f>
        <v>0</v>
      </c>
      <c r="U104" s="277"/>
      <c r="V104" s="277"/>
      <c r="W104" s="282"/>
      <c r="X104" s="282"/>
      <c r="Y104" s="282"/>
      <c r="Z104" s="282"/>
      <c r="AA104" s="282"/>
      <c r="AB104" s="282"/>
      <c r="AC104" s="282"/>
      <c r="AD104" s="282"/>
      <c r="AE104" s="282"/>
      <c r="AF104" s="282"/>
      <c r="AG104" s="282"/>
      <c r="AH104" s="282"/>
      <c r="AI104" s="786"/>
      <c r="AJ104" s="786"/>
      <c r="AK104" s="282"/>
      <c r="AL104" s="282"/>
      <c r="AM104" s="282"/>
      <c r="AN104" s="282"/>
      <c r="AO104" s="282"/>
      <c r="AP104" s="282"/>
      <c r="AQ104" s="283">
        <f>+T104</f>
        <v>0</v>
      </c>
      <c r="AR104" s="277">
        <f t="shared" si="18"/>
        <v>0</v>
      </c>
      <c r="AS104" s="510">
        <f>E104</f>
        <v>0</v>
      </c>
    </row>
    <row r="105" spans="3:45" s="256" customFormat="1" x14ac:dyDescent="0.3">
      <c r="C105" s="885" t="s">
        <v>215</v>
      </c>
      <c r="D105" s="280">
        <f>IFERROR('Group Inputs'!D122,"")</f>
        <v>0</v>
      </c>
      <c r="E105" s="280">
        <f>IFERROR('Group Inputs'!F122,"")</f>
        <v>0</v>
      </c>
      <c r="F105" s="280">
        <f>D105-E105</f>
        <v>0</v>
      </c>
      <c r="G105" s="280"/>
      <c r="H105" s="1188"/>
      <c r="I105" s="280"/>
      <c r="J105" s="280"/>
      <c r="K105" s="280"/>
      <c r="L105" s="280"/>
      <c r="M105" s="280"/>
      <c r="N105" s="280"/>
      <c r="O105" s="280"/>
      <c r="P105" s="280"/>
      <c r="Q105" s="280"/>
      <c r="R105" s="280"/>
      <c r="S105" s="281"/>
      <c r="T105" s="276">
        <f>SUM(F105:S105)</f>
        <v>0</v>
      </c>
      <c r="U105" s="277"/>
      <c r="V105" s="277"/>
      <c r="W105" s="282"/>
      <c r="X105" s="282"/>
      <c r="Y105" s="282"/>
      <c r="Z105" s="282"/>
      <c r="AA105" s="282"/>
      <c r="AB105" s="282"/>
      <c r="AC105" s="282"/>
      <c r="AD105" s="282"/>
      <c r="AE105" s="282"/>
      <c r="AF105" s="282"/>
      <c r="AG105" s="282"/>
      <c r="AH105" s="282"/>
      <c r="AI105" s="786"/>
      <c r="AJ105" s="786"/>
      <c r="AK105" s="282"/>
      <c r="AL105" s="282"/>
      <c r="AM105" s="282"/>
      <c r="AN105" s="282"/>
      <c r="AO105" s="282"/>
      <c r="AP105" s="282"/>
      <c r="AQ105" s="283">
        <f>+T105</f>
        <v>0</v>
      </c>
      <c r="AR105" s="277">
        <f t="shared" si="18"/>
        <v>0</v>
      </c>
      <c r="AS105" s="510">
        <f>E105</f>
        <v>0</v>
      </c>
    </row>
    <row r="106" spans="3:45" s="256" customFormat="1" x14ac:dyDescent="0.3">
      <c r="C106" s="885" t="s">
        <v>216</v>
      </c>
      <c r="D106" s="280">
        <f>IFERROR('Group Inputs'!D123,"")</f>
        <v>0</v>
      </c>
      <c r="E106" s="280">
        <f>IFERROR('Group Inputs'!F123,"")</f>
        <v>0</v>
      </c>
      <c r="F106" s="280">
        <f>D106-E106</f>
        <v>0</v>
      </c>
      <c r="G106" s="280"/>
      <c r="H106" s="1188"/>
      <c r="I106" s="280"/>
      <c r="J106" s="280"/>
      <c r="K106" s="280"/>
      <c r="L106" s="280"/>
      <c r="M106" s="280"/>
      <c r="N106" s="280"/>
      <c r="O106" s="280"/>
      <c r="P106" s="280"/>
      <c r="Q106" s="280"/>
      <c r="R106" s="280"/>
      <c r="S106" s="281"/>
      <c r="T106" s="276">
        <f>SUM(F106:S106)</f>
        <v>0</v>
      </c>
      <c r="U106" s="277"/>
      <c r="V106" s="277"/>
      <c r="W106" s="282"/>
      <c r="X106" s="282"/>
      <c r="Y106" s="282"/>
      <c r="Z106" s="282"/>
      <c r="AA106" s="282"/>
      <c r="AB106" s="282"/>
      <c r="AC106" s="282"/>
      <c r="AD106" s="282"/>
      <c r="AE106" s="282"/>
      <c r="AF106" s="282"/>
      <c r="AG106" s="282"/>
      <c r="AH106" s="282"/>
      <c r="AI106" s="786"/>
      <c r="AJ106" s="786"/>
      <c r="AK106" s="282"/>
      <c r="AL106" s="282"/>
      <c r="AM106" s="282"/>
      <c r="AN106" s="282"/>
      <c r="AO106" s="282"/>
      <c r="AP106" s="282"/>
      <c r="AQ106" s="283">
        <f>+T106</f>
        <v>0</v>
      </c>
      <c r="AR106" s="277">
        <f t="shared" si="18"/>
        <v>0</v>
      </c>
      <c r="AS106" s="510">
        <f>E106</f>
        <v>0</v>
      </c>
    </row>
    <row r="107" spans="3:45" s="256" customFormat="1" x14ac:dyDescent="0.3">
      <c r="C107" s="885"/>
      <c r="D107" s="280"/>
      <c r="E107" s="280"/>
      <c r="F107" s="280"/>
      <c r="G107" s="280"/>
      <c r="H107" s="1188"/>
      <c r="I107" s="280"/>
      <c r="J107" s="280"/>
      <c r="K107" s="280"/>
      <c r="L107" s="280"/>
      <c r="M107" s="280"/>
      <c r="N107" s="280"/>
      <c r="O107" s="280"/>
      <c r="P107" s="280"/>
      <c r="Q107" s="280"/>
      <c r="R107" s="280"/>
      <c r="S107" s="281"/>
      <c r="T107" s="276"/>
      <c r="U107" s="277"/>
      <c r="V107" s="277"/>
      <c r="W107" s="282"/>
      <c r="X107" s="282"/>
      <c r="Y107" s="282"/>
      <c r="Z107" s="282"/>
      <c r="AA107" s="282"/>
      <c r="AB107" s="282"/>
      <c r="AC107" s="282"/>
      <c r="AD107" s="282"/>
      <c r="AE107" s="282"/>
      <c r="AF107" s="282"/>
      <c r="AG107" s="282"/>
      <c r="AH107" s="282"/>
      <c r="AI107" s="786"/>
      <c r="AJ107" s="786"/>
      <c r="AK107" s="282"/>
      <c r="AL107" s="282"/>
      <c r="AM107" s="282"/>
      <c r="AN107" s="282"/>
      <c r="AO107" s="282"/>
      <c r="AP107" s="282"/>
      <c r="AQ107" s="283"/>
      <c r="AR107" s="277">
        <f t="shared" si="18"/>
        <v>0</v>
      </c>
      <c r="AS107" s="510">
        <f>E107</f>
        <v>0</v>
      </c>
    </row>
    <row r="108" spans="3:45" s="256" customFormat="1" x14ac:dyDescent="0.3">
      <c r="C108" s="1180" t="s">
        <v>361</v>
      </c>
      <c r="D108" s="271"/>
      <c r="E108" s="271"/>
      <c r="F108" s="271"/>
      <c r="G108" s="271"/>
      <c r="H108" s="271"/>
      <c r="I108" s="271"/>
      <c r="J108" s="271"/>
      <c r="K108" s="271"/>
      <c r="L108" s="271"/>
      <c r="M108" s="271"/>
      <c r="N108" s="271"/>
      <c r="O108" s="271"/>
      <c r="P108" s="271"/>
      <c r="Q108" s="271"/>
      <c r="R108" s="271"/>
      <c r="S108" s="271"/>
      <c r="T108" s="271"/>
      <c r="U108" s="271"/>
      <c r="V108" s="271"/>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3"/>
      <c r="AR108" s="277">
        <f t="shared" si="18"/>
        <v>0</v>
      </c>
    </row>
    <row r="109" spans="3:45" s="256" customFormat="1" x14ac:dyDescent="0.3">
      <c r="C109" s="1182" t="s">
        <v>213</v>
      </c>
      <c r="D109" s="274"/>
      <c r="E109" s="274"/>
      <c r="F109" s="274"/>
      <c r="G109" s="274"/>
      <c r="H109" s="1187"/>
      <c r="I109" s="274"/>
      <c r="J109" s="274"/>
      <c r="K109" s="274"/>
      <c r="L109" s="274"/>
      <c r="M109" s="274"/>
      <c r="N109" s="274"/>
      <c r="O109" s="274"/>
      <c r="P109" s="274"/>
      <c r="Q109" s="274"/>
      <c r="R109" s="274"/>
      <c r="S109" s="275"/>
      <c r="T109" s="276"/>
      <c r="U109" s="277"/>
      <c r="V109" s="277"/>
      <c r="W109" s="278"/>
      <c r="X109" s="278"/>
      <c r="Y109" s="278"/>
      <c r="Z109" s="278"/>
      <c r="AA109" s="278"/>
      <c r="AB109" s="278"/>
      <c r="AC109" s="278"/>
      <c r="AD109" s="278"/>
      <c r="AE109" s="278"/>
      <c r="AF109" s="278"/>
      <c r="AG109" s="278"/>
      <c r="AH109" s="278"/>
      <c r="AI109" s="785"/>
      <c r="AJ109" s="785"/>
      <c r="AK109" s="278"/>
      <c r="AL109" s="278"/>
      <c r="AM109" s="278"/>
      <c r="AN109" s="278"/>
      <c r="AO109" s="278"/>
      <c r="AP109" s="278"/>
      <c r="AQ109" s="279"/>
      <c r="AR109" s="277">
        <f t="shared" si="18"/>
        <v>0</v>
      </c>
    </row>
    <row r="110" spans="3:45" s="256" customFormat="1" x14ac:dyDescent="0.3">
      <c r="C110" s="885" t="s">
        <v>218</v>
      </c>
      <c r="D110" s="280">
        <f>IFERROR('Group Inputs'!D128,"")</f>
        <v>0</v>
      </c>
      <c r="E110" s="280">
        <f>IFERROR('Group Inputs'!F128,"")</f>
        <v>0</v>
      </c>
      <c r="F110" s="280">
        <f t="shared" ref="F110:F115" si="27">D110-E110</f>
        <v>0</v>
      </c>
      <c r="G110" s="280"/>
      <c r="H110" s="1188"/>
      <c r="I110" s="280">
        <f>-F110-G110</f>
        <v>0</v>
      </c>
      <c r="J110" s="280"/>
      <c r="K110" s="280"/>
      <c r="L110" s="280"/>
      <c r="M110" s="280"/>
      <c r="N110" s="280"/>
      <c r="O110" s="280"/>
      <c r="P110" s="280"/>
      <c r="Q110" s="280"/>
      <c r="R110" s="280"/>
      <c r="S110" s="281"/>
      <c r="T110" s="284">
        <f t="shared" ref="T110:T115" si="28">SUM(F110:S110)</f>
        <v>0</v>
      </c>
      <c r="U110" s="277"/>
      <c r="V110" s="277"/>
      <c r="W110" s="282"/>
      <c r="X110" s="282"/>
      <c r="Y110" s="282"/>
      <c r="Z110" s="282"/>
      <c r="AA110" s="282"/>
      <c r="AB110" s="282"/>
      <c r="AC110" s="282"/>
      <c r="AD110" s="282"/>
      <c r="AE110" s="282"/>
      <c r="AF110" s="282"/>
      <c r="AG110" s="282"/>
      <c r="AH110" s="282"/>
      <c r="AI110" s="786"/>
      <c r="AJ110" s="786"/>
      <c r="AK110" s="282"/>
      <c r="AL110" s="282"/>
      <c r="AM110" s="282"/>
      <c r="AN110" s="282"/>
      <c r="AO110" s="282"/>
      <c r="AP110" s="282"/>
      <c r="AQ110" s="283"/>
      <c r="AR110" s="277">
        <f t="shared" si="18"/>
        <v>0</v>
      </c>
    </row>
    <row r="111" spans="3:45" s="256" customFormat="1" x14ac:dyDescent="0.3">
      <c r="C111" s="885" t="s">
        <v>219</v>
      </c>
      <c r="D111" s="280">
        <f>IFERROR('Group Inputs'!D129,"")</f>
        <v>0</v>
      </c>
      <c r="E111" s="280">
        <f>IFERROR('Group Inputs'!F129,"")</f>
        <v>0</v>
      </c>
      <c r="F111" s="280">
        <f t="shared" si="27"/>
        <v>0</v>
      </c>
      <c r="G111" s="280"/>
      <c r="H111" s="1188"/>
      <c r="I111" s="280"/>
      <c r="J111" s="280">
        <f>-F111</f>
        <v>0</v>
      </c>
      <c r="K111" s="280"/>
      <c r="L111" s="280"/>
      <c r="M111" s="280"/>
      <c r="N111" s="280"/>
      <c r="O111" s="280"/>
      <c r="P111" s="280"/>
      <c r="Q111" s="280"/>
      <c r="R111" s="280"/>
      <c r="S111" s="281"/>
      <c r="T111" s="284">
        <f t="shared" si="28"/>
        <v>0</v>
      </c>
      <c r="U111" s="277"/>
      <c r="V111" s="277"/>
      <c r="W111" s="282">
        <v>0</v>
      </c>
      <c r="X111" s="282"/>
      <c r="Y111" s="282"/>
      <c r="Z111" s="282"/>
      <c r="AA111" s="282"/>
      <c r="AB111" s="282"/>
      <c r="AC111" s="282"/>
      <c r="AD111" s="282"/>
      <c r="AE111" s="282"/>
      <c r="AF111" s="282"/>
      <c r="AG111" s="282"/>
      <c r="AH111" s="282"/>
      <c r="AI111" s="786"/>
      <c r="AJ111" s="786"/>
      <c r="AK111" s="282"/>
      <c r="AL111" s="282"/>
      <c r="AM111" s="282"/>
      <c r="AN111" s="282"/>
      <c r="AO111" s="282"/>
      <c r="AP111" s="282"/>
      <c r="AQ111" s="283"/>
      <c r="AR111" s="277">
        <f t="shared" si="18"/>
        <v>0</v>
      </c>
    </row>
    <row r="112" spans="3:45" s="256" customFormat="1" x14ac:dyDescent="0.3">
      <c r="C112" s="885" t="s">
        <v>363</v>
      </c>
      <c r="D112" s="280">
        <f>IFERROR('Group Inputs'!D130,"")</f>
        <v>0</v>
      </c>
      <c r="E112" s="280">
        <f>IFERROR('Group Inputs'!F130,"")</f>
        <v>0</v>
      </c>
      <c r="F112" s="280">
        <f t="shared" si="27"/>
        <v>0</v>
      </c>
      <c r="G112" s="280">
        <f>-G72</f>
        <v>0</v>
      </c>
      <c r="H112" s="1188"/>
      <c r="I112" s="280">
        <f>-F112-G112</f>
        <v>0</v>
      </c>
      <c r="J112" s="280"/>
      <c r="K112" s="280"/>
      <c r="L112" s="280"/>
      <c r="M112" s="280"/>
      <c r="N112" s="280"/>
      <c r="O112" s="280"/>
      <c r="P112" s="280"/>
      <c r="Q112" s="280"/>
      <c r="R112" s="280"/>
      <c r="S112" s="281"/>
      <c r="T112" s="284">
        <f t="shared" si="28"/>
        <v>0</v>
      </c>
      <c r="U112" s="277"/>
      <c r="V112" s="277"/>
      <c r="W112" s="282"/>
      <c r="X112" s="282"/>
      <c r="Y112" s="282"/>
      <c r="Z112" s="282"/>
      <c r="AA112" s="282"/>
      <c r="AB112" s="282"/>
      <c r="AC112" s="282"/>
      <c r="AD112" s="282"/>
      <c r="AE112" s="282"/>
      <c r="AF112" s="282"/>
      <c r="AG112" s="282"/>
      <c r="AH112" s="282"/>
      <c r="AI112" s="786"/>
      <c r="AJ112" s="786"/>
      <c r="AK112" s="282"/>
      <c r="AL112" s="282"/>
      <c r="AM112" s="282"/>
      <c r="AN112" s="282"/>
      <c r="AO112" s="282"/>
      <c r="AP112" s="282"/>
      <c r="AQ112" s="283"/>
      <c r="AR112" s="277">
        <f t="shared" si="18"/>
        <v>0</v>
      </c>
    </row>
    <row r="113" spans="3:44" s="256" customFormat="1" x14ac:dyDescent="0.3">
      <c r="C113" s="885" t="s">
        <v>220</v>
      </c>
      <c r="D113" s="280">
        <f>IFERROR('Group Inputs'!D131,"")</f>
        <v>0</v>
      </c>
      <c r="E113" s="280">
        <f>IFERROR('Group Inputs'!F131,"")</f>
        <v>0</v>
      </c>
      <c r="F113" s="280">
        <f t="shared" si="27"/>
        <v>0</v>
      </c>
      <c r="G113" s="280"/>
      <c r="H113" s="1188"/>
      <c r="I113" s="280"/>
      <c r="J113" s="280"/>
      <c r="K113" s="280">
        <f>-F113</f>
        <v>0</v>
      </c>
      <c r="L113" s="280"/>
      <c r="M113" s="280"/>
      <c r="N113" s="280"/>
      <c r="O113" s="280"/>
      <c r="P113" s="280"/>
      <c r="Q113" s="280"/>
      <c r="R113" s="280"/>
      <c r="S113" s="281"/>
      <c r="T113" s="284">
        <f t="shared" si="28"/>
        <v>0</v>
      </c>
      <c r="U113" s="277"/>
      <c r="V113" s="277"/>
      <c r="W113" s="282"/>
      <c r="X113" s="282"/>
      <c r="Y113" s="282"/>
      <c r="Z113" s="282"/>
      <c r="AA113" s="282"/>
      <c r="AB113" s="282"/>
      <c r="AC113" s="282"/>
      <c r="AD113" s="282"/>
      <c r="AE113" s="282"/>
      <c r="AF113" s="282"/>
      <c r="AG113" s="282"/>
      <c r="AH113" s="282"/>
      <c r="AI113" s="786"/>
      <c r="AJ113" s="786"/>
      <c r="AK113" s="282"/>
      <c r="AL113" s="282"/>
      <c r="AM113" s="282"/>
      <c r="AN113" s="282"/>
      <c r="AO113" s="282"/>
      <c r="AP113" s="282"/>
      <c r="AQ113" s="283"/>
      <c r="AR113" s="277">
        <f t="shared" si="18"/>
        <v>0</v>
      </c>
    </row>
    <row r="114" spans="3:44" s="256" customFormat="1" x14ac:dyDescent="0.3">
      <c r="C114" s="885" t="s">
        <v>221</v>
      </c>
      <c r="D114" s="280">
        <f>IFERROR('Group Inputs'!D132,"")</f>
        <v>0</v>
      </c>
      <c r="E114" s="280">
        <f>IFERROR('Group Inputs'!F132,"")</f>
        <v>0</v>
      </c>
      <c r="F114" s="280">
        <f>D114-E114</f>
        <v>0</v>
      </c>
      <c r="G114" s="280"/>
      <c r="H114" s="1188"/>
      <c r="I114" s="280"/>
      <c r="J114" s="280"/>
      <c r="K114" s="280"/>
      <c r="L114" s="280">
        <f>-F114</f>
        <v>0</v>
      </c>
      <c r="M114" s="280"/>
      <c r="N114" s="280"/>
      <c r="O114" s="280"/>
      <c r="P114" s="280"/>
      <c r="Q114" s="280"/>
      <c r="R114" s="280"/>
      <c r="S114" s="281"/>
      <c r="T114" s="284">
        <f t="shared" si="28"/>
        <v>0</v>
      </c>
      <c r="U114" s="277"/>
      <c r="V114" s="277"/>
      <c r="W114" s="282"/>
      <c r="X114" s="282"/>
      <c r="Y114" s="282"/>
      <c r="Z114" s="282"/>
      <c r="AA114" s="282"/>
      <c r="AB114" s="282"/>
      <c r="AC114" s="282"/>
      <c r="AD114" s="282"/>
      <c r="AE114" s="282"/>
      <c r="AF114" s="282"/>
      <c r="AG114" s="282"/>
      <c r="AH114" s="282"/>
      <c r="AI114" s="786"/>
      <c r="AJ114" s="786"/>
      <c r="AK114" s="282"/>
      <c r="AL114" s="282"/>
      <c r="AM114" s="282"/>
      <c r="AN114" s="282"/>
      <c r="AO114" s="282"/>
      <c r="AP114" s="282"/>
      <c r="AQ114" s="283"/>
      <c r="AR114" s="277">
        <f t="shared" si="18"/>
        <v>0</v>
      </c>
    </row>
    <row r="115" spans="3:44" s="256" customFormat="1" x14ac:dyDescent="0.3">
      <c r="C115" s="885" t="s">
        <v>222</v>
      </c>
      <c r="D115" s="280">
        <f>IFERROR('Group Inputs'!D133,"")</f>
        <v>0</v>
      </c>
      <c r="E115" s="280">
        <f>IFERROR('Group Inputs'!F133,"")</f>
        <v>0</v>
      </c>
      <c r="F115" s="280">
        <f t="shared" si="27"/>
        <v>0</v>
      </c>
      <c r="G115" s="280">
        <f>-F115</f>
        <v>0</v>
      </c>
      <c r="H115" s="1188"/>
      <c r="I115" s="280"/>
      <c r="J115" s="280"/>
      <c r="K115" s="280"/>
      <c r="L115" s="280"/>
      <c r="M115" s="280"/>
      <c r="N115" s="280"/>
      <c r="O115" s="280"/>
      <c r="P115" s="280"/>
      <c r="Q115" s="280"/>
      <c r="R115" s="280"/>
      <c r="S115" s="281"/>
      <c r="T115" s="284">
        <f t="shared" si="28"/>
        <v>0</v>
      </c>
      <c r="U115" s="277"/>
      <c r="V115" s="277"/>
      <c r="W115" s="282"/>
      <c r="X115" s="282"/>
      <c r="Y115" s="282"/>
      <c r="Z115" s="282"/>
      <c r="AA115" s="282"/>
      <c r="AB115" s="282"/>
      <c r="AC115" s="282"/>
      <c r="AD115" s="282"/>
      <c r="AE115" s="282"/>
      <c r="AF115" s="282"/>
      <c r="AG115" s="282"/>
      <c r="AH115" s="282"/>
      <c r="AI115" s="786"/>
      <c r="AJ115" s="786"/>
      <c r="AK115" s="282"/>
      <c r="AL115" s="282"/>
      <c r="AM115" s="282"/>
      <c r="AN115" s="282"/>
      <c r="AO115" s="282"/>
      <c r="AP115" s="282"/>
      <c r="AQ115" s="283"/>
      <c r="AR115" s="277">
        <f t="shared" si="18"/>
        <v>0</v>
      </c>
    </row>
    <row r="116" spans="3:44" s="256" customFormat="1" x14ac:dyDescent="0.3">
      <c r="C116" s="885"/>
      <c r="D116" s="280"/>
      <c r="E116" s="280"/>
      <c r="F116" s="280"/>
      <c r="G116" s="280"/>
      <c r="H116" s="1188"/>
      <c r="I116" s="280"/>
      <c r="J116" s="280"/>
      <c r="K116" s="280"/>
      <c r="L116" s="280"/>
      <c r="M116" s="280"/>
      <c r="N116" s="280"/>
      <c r="O116" s="280"/>
      <c r="P116" s="280"/>
      <c r="Q116" s="280"/>
      <c r="R116" s="280"/>
      <c r="S116" s="281"/>
      <c r="T116" s="276"/>
      <c r="U116" s="277"/>
      <c r="V116" s="277"/>
      <c r="W116" s="282"/>
      <c r="X116" s="282"/>
      <c r="Y116" s="282"/>
      <c r="Z116" s="282"/>
      <c r="AA116" s="282"/>
      <c r="AB116" s="282"/>
      <c r="AC116" s="282"/>
      <c r="AD116" s="282"/>
      <c r="AE116" s="282"/>
      <c r="AF116" s="282"/>
      <c r="AG116" s="282"/>
      <c r="AH116" s="282"/>
      <c r="AI116" s="786"/>
      <c r="AJ116" s="786"/>
      <c r="AK116" s="282"/>
      <c r="AL116" s="282"/>
      <c r="AM116" s="282"/>
      <c r="AN116" s="282"/>
      <c r="AO116" s="282"/>
      <c r="AP116" s="282"/>
      <c r="AQ116" s="283"/>
      <c r="AR116" s="277">
        <f t="shared" si="18"/>
        <v>0</v>
      </c>
    </row>
    <row r="117" spans="3:44" s="256" customFormat="1" x14ac:dyDescent="0.3">
      <c r="C117" s="1180" t="s">
        <v>364</v>
      </c>
      <c r="D117" s="271"/>
      <c r="E117" s="271"/>
      <c r="F117" s="271"/>
      <c r="G117" s="271"/>
      <c r="H117" s="271"/>
      <c r="I117" s="271"/>
      <c r="J117" s="271"/>
      <c r="K117" s="271"/>
      <c r="L117" s="271"/>
      <c r="M117" s="271"/>
      <c r="N117" s="271"/>
      <c r="O117" s="271"/>
      <c r="P117" s="271"/>
      <c r="Q117" s="271"/>
      <c r="R117" s="271"/>
      <c r="S117" s="271"/>
      <c r="T117" s="271"/>
      <c r="U117" s="271"/>
      <c r="V117" s="271"/>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3"/>
      <c r="AR117" s="277">
        <f t="shared" si="18"/>
        <v>0</v>
      </c>
    </row>
    <row r="118" spans="3:44" s="256" customFormat="1" x14ac:dyDescent="0.3">
      <c r="C118" s="1182" t="s">
        <v>213</v>
      </c>
      <c r="D118" s="274"/>
      <c r="E118" s="274"/>
      <c r="F118" s="274"/>
      <c r="G118" s="274"/>
      <c r="H118" s="1187"/>
      <c r="I118" s="274"/>
      <c r="J118" s="274"/>
      <c r="K118" s="274"/>
      <c r="L118" s="274"/>
      <c r="M118" s="274"/>
      <c r="N118" s="274"/>
      <c r="O118" s="274"/>
      <c r="P118" s="274"/>
      <c r="Q118" s="274"/>
      <c r="R118" s="274"/>
      <c r="S118" s="275"/>
      <c r="T118" s="276"/>
      <c r="U118" s="277"/>
      <c r="V118" s="277"/>
      <c r="W118" s="278"/>
      <c r="X118" s="278"/>
      <c r="Y118" s="278"/>
      <c r="Z118" s="278"/>
      <c r="AA118" s="278"/>
      <c r="AB118" s="278"/>
      <c r="AC118" s="278"/>
      <c r="AD118" s="278"/>
      <c r="AE118" s="278"/>
      <c r="AF118" s="278"/>
      <c r="AG118" s="278"/>
      <c r="AH118" s="278"/>
      <c r="AI118" s="785"/>
      <c r="AJ118" s="785"/>
      <c r="AK118" s="278"/>
      <c r="AL118" s="278"/>
      <c r="AM118" s="278"/>
      <c r="AN118" s="278"/>
      <c r="AO118" s="278"/>
      <c r="AP118" s="278"/>
      <c r="AQ118" s="279"/>
      <c r="AR118" s="277">
        <f t="shared" si="18"/>
        <v>0</v>
      </c>
    </row>
    <row r="119" spans="3:44" s="256" customFormat="1" x14ac:dyDescent="0.3">
      <c r="C119" s="885" t="s">
        <v>224</v>
      </c>
      <c r="D119" s="280">
        <f>IFERROR('Group Inputs'!D138,"")</f>
        <v>0</v>
      </c>
      <c r="E119" s="280">
        <f>IFERROR('Group Inputs'!F138,"")</f>
        <v>0</v>
      </c>
      <c r="F119" s="280">
        <f>D119-E119</f>
        <v>0</v>
      </c>
      <c r="G119" s="280"/>
      <c r="H119" s="1188"/>
      <c r="I119" s="280"/>
      <c r="J119" s="280"/>
      <c r="K119" s="280"/>
      <c r="L119" s="280"/>
      <c r="M119" s="280"/>
      <c r="N119" s="280">
        <f>-F119</f>
        <v>0</v>
      </c>
      <c r="O119" s="280"/>
      <c r="P119" s="280"/>
      <c r="Q119" s="280"/>
      <c r="R119" s="280"/>
      <c r="S119" s="281"/>
      <c r="T119" s="284">
        <f>SUM(F119:S119)</f>
        <v>0</v>
      </c>
      <c r="U119" s="277"/>
      <c r="V119" s="277"/>
      <c r="W119" s="282"/>
      <c r="X119" s="282"/>
      <c r="Y119" s="282"/>
      <c r="Z119" s="282"/>
      <c r="AA119" s="282"/>
      <c r="AB119" s="282"/>
      <c r="AC119" s="282"/>
      <c r="AD119" s="282"/>
      <c r="AE119" s="282"/>
      <c r="AF119" s="282"/>
      <c r="AG119" s="282"/>
      <c r="AH119" s="282"/>
      <c r="AI119" s="786"/>
      <c r="AJ119" s="786"/>
      <c r="AK119" s="282"/>
      <c r="AL119" s="282"/>
      <c r="AM119" s="282"/>
      <c r="AN119" s="282"/>
      <c r="AO119" s="282"/>
      <c r="AP119" s="282"/>
      <c r="AQ119" s="283"/>
      <c r="AR119" s="277">
        <f t="shared" si="18"/>
        <v>0</v>
      </c>
    </row>
    <row r="120" spans="3:44" s="256" customFormat="1" x14ac:dyDescent="0.3">
      <c r="C120" s="885" t="s">
        <v>225</v>
      </c>
      <c r="D120" s="280">
        <f>IFERROR('Group Inputs'!D139,"")</f>
        <v>0</v>
      </c>
      <c r="E120" s="280">
        <f>IFERROR('Group Inputs'!F139,"")</f>
        <v>0</v>
      </c>
      <c r="F120" s="280">
        <f>D120-E120</f>
        <v>0</v>
      </c>
      <c r="G120" s="280"/>
      <c r="H120" s="1188"/>
      <c r="I120" s="280"/>
      <c r="J120" s="280"/>
      <c r="K120" s="280"/>
      <c r="L120" s="280"/>
      <c r="M120" s="280"/>
      <c r="N120" s="280"/>
      <c r="O120" s="280"/>
      <c r="P120" s="280"/>
      <c r="Q120" s="280"/>
      <c r="R120" s="280"/>
      <c r="S120" s="281"/>
      <c r="T120" s="276">
        <f>SUM(F120:S120)</f>
        <v>0</v>
      </c>
      <c r="U120" s="277"/>
      <c r="V120" s="277"/>
      <c r="W120" s="282"/>
      <c r="X120" s="282"/>
      <c r="Y120" s="282"/>
      <c r="Z120" s="282"/>
      <c r="AA120" s="282">
        <f>+T120</f>
        <v>0</v>
      </c>
      <c r="AB120" s="282"/>
      <c r="AC120" s="282"/>
      <c r="AD120" s="282"/>
      <c r="AE120" s="282"/>
      <c r="AF120" s="282"/>
      <c r="AG120" s="282"/>
      <c r="AH120" s="282"/>
      <c r="AI120" s="786"/>
      <c r="AJ120" s="786"/>
      <c r="AK120" s="282"/>
      <c r="AL120" s="282"/>
      <c r="AM120" s="282"/>
      <c r="AN120" s="282"/>
      <c r="AO120" s="282"/>
      <c r="AP120" s="282"/>
      <c r="AQ120" s="283"/>
      <c r="AR120" s="277">
        <f t="shared" si="18"/>
        <v>0</v>
      </c>
    </row>
    <row r="121" spans="3:44" s="256" customFormat="1" x14ac:dyDescent="0.3">
      <c r="C121" s="885"/>
      <c r="D121" s="280"/>
      <c r="E121" s="280"/>
      <c r="F121" s="280"/>
      <c r="G121" s="280"/>
      <c r="H121" s="1188"/>
      <c r="I121" s="280"/>
      <c r="J121" s="280"/>
      <c r="K121" s="280"/>
      <c r="L121" s="280"/>
      <c r="M121" s="280"/>
      <c r="N121" s="280"/>
      <c r="O121" s="280"/>
      <c r="P121" s="280"/>
      <c r="Q121" s="280"/>
      <c r="R121" s="280"/>
      <c r="S121" s="281"/>
      <c r="T121" s="276"/>
      <c r="U121" s="277"/>
      <c r="V121" s="277"/>
      <c r="W121" s="282"/>
      <c r="X121" s="282"/>
      <c r="Y121" s="282"/>
      <c r="Z121" s="282"/>
      <c r="AA121" s="282"/>
      <c r="AB121" s="282"/>
      <c r="AC121" s="282"/>
      <c r="AD121" s="282"/>
      <c r="AE121" s="282"/>
      <c r="AF121" s="282"/>
      <c r="AG121" s="282"/>
      <c r="AH121" s="282"/>
      <c r="AI121" s="786"/>
      <c r="AJ121" s="786"/>
      <c r="AK121" s="282"/>
      <c r="AL121" s="282"/>
      <c r="AM121" s="282"/>
      <c r="AN121" s="282"/>
      <c r="AO121" s="282"/>
      <c r="AP121" s="282"/>
      <c r="AQ121" s="283"/>
      <c r="AR121" s="277">
        <f t="shared" si="18"/>
        <v>0</v>
      </c>
    </row>
    <row r="122" spans="3:44" s="256" customFormat="1" x14ac:dyDescent="0.3">
      <c r="C122" s="1180" t="s">
        <v>365</v>
      </c>
      <c r="D122" s="271"/>
      <c r="E122" s="271"/>
      <c r="F122" s="271"/>
      <c r="G122" s="271"/>
      <c r="H122" s="271"/>
      <c r="I122" s="271"/>
      <c r="J122" s="271"/>
      <c r="K122" s="271"/>
      <c r="L122" s="271"/>
      <c r="M122" s="271"/>
      <c r="N122" s="271"/>
      <c r="O122" s="271"/>
      <c r="P122" s="271"/>
      <c r="Q122" s="271"/>
      <c r="R122" s="271"/>
      <c r="S122" s="271"/>
      <c r="T122" s="271"/>
      <c r="U122" s="271"/>
      <c r="V122" s="271"/>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3"/>
      <c r="AR122" s="277">
        <f t="shared" si="18"/>
        <v>0</v>
      </c>
    </row>
    <row r="123" spans="3:44" s="256" customFormat="1" x14ac:dyDescent="0.3">
      <c r="C123" s="1182" t="s">
        <v>213</v>
      </c>
      <c r="D123" s="274"/>
      <c r="E123" s="274"/>
      <c r="F123" s="274"/>
      <c r="G123" s="274"/>
      <c r="H123" s="1187"/>
      <c r="I123" s="274"/>
      <c r="J123" s="274"/>
      <c r="K123" s="274"/>
      <c r="L123" s="274"/>
      <c r="M123" s="274"/>
      <c r="N123" s="274"/>
      <c r="O123" s="274"/>
      <c r="P123" s="274"/>
      <c r="Q123" s="274"/>
      <c r="R123" s="274"/>
      <c r="S123" s="275"/>
      <c r="T123" s="276"/>
      <c r="U123" s="277"/>
      <c r="V123" s="277"/>
      <c r="W123" s="278"/>
      <c r="X123" s="278"/>
      <c r="Y123" s="278"/>
      <c r="Z123" s="278"/>
      <c r="AA123" s="278"/>
      <c r="AB123" s="278"/>
      <c r="AC123" s="278"/>
      <c r="AD123" s="278"/>
      <c r="AE123" s="278"/>
      <c r="AF123" s="278"/>
      <c r="AG123" s="278"/>
      <c r="AH123" s="278"/>
      <c r="AI123" s="785"/>
      <c r="AJ123" s="785"/>
      <c r="AK123" s="278"/>
      <c r="AL123" s="278"/>
      <c r="AM123" s="278"/>
      <c r="AN123" s="278"/>
      <c r="AO123" s="278"/>
      <c r="AP123" s="278"/>
      <c r="AQ123" s="279"/>
      <c r="AR123" s="277">
        <f t="shared" si="18"/>
        <v>0</v>
      </c>
    </row>
    <row r="124" spans="3:44" s="256" customFormat="1" x14ac:dyDescent="0.3">
      <c r="C124" s="885" t="s">
        <v>227</v>
      </c>
      <c r="D124" s="280">
        <f>IFERROR('Group Inputs'!D144,"")</f>
        <v>0</v>
      </c>
      <c r="E124" s="280">
        <f>IFERROR('Group Inputs'!F144,"")</f>
        <v>0</v>
      </c>
      <c r="F124" s="280">
        <f>D124-E124</f>
        <v>0</v>
      </c>
      <c r="G124" s="280"/>
      <c r="H124" s="1188"/>
      <c r="I124" s="280"/>
      <c r="J124" s="280"/>
      <c r="K124" s="280"/>
      <c r="L124" s="280"/>
      <c r="M124" s="280"/>
      <c r="N124" s="280">
        <f>-F124</f>
        <v>0</v>
      </c>
      <c r="O124" s="280"/>
      <c r="P124" s="280"/>
      <c r="Q124" s="280"/>
      <c r="R124" s="280"/>
      <c r="S124" s="281"/>
      <c r="T124" s="284">
        <f>SUM(F124:S124)</f>
        <v>0</v>
      </c>
      <c r="U124" s="277"/>
      <c r="V124" s="277"/>
      <c r="W124" s="282"/>
      <c r="X124" s="282"/>
      <c r="Y124" s="282"/>
      <c r="Z124" s="282"/>
      <c r="AA124" s="282"/>
      <c r="AB124" s="282"/>
      <c r="AC124" s="282"/>
      <c r="AD124" s="282"/>
      <c r="AE124" s="282"/>
      <c r="AF124" s="282"/>
      <c r="AG124" s="282"/>
      <c r="AH124" s="282"/>
      <c r="AI124" s="786"/>
      <c r="AJ124" s="786"/>
      <c r="AK124" s="282"/>
      <c r="AL124" s="282"/>
      <c r="AM124" s="282"/>
      <c r="AN124" s="282"/>
      <c r="AO124" s="282"/>
      <c r="AP124" s="282"/>
      <c r="AQ124" s="283"/>
      <c r="AR124" s="277">
        <f t="shared" si="18"/>
        <v>0</v>
      </c>
    </row>
    <row r="125" spans="3:44" s="256" customFormat="1" x14ac:dyDescent="0.3">
      <c r="C125" s="885" t="s">
        <v>228</v>
      </c>
      <c r="D125" s="280">
        <f>IFERROR('Group Inputs'!D145,"")</f>
        <v>0</v>
      </c>
      <c r="E125" s="280">
        <f>IFERROR('Group Inputs'!F145,"")</f>
        <v>0</v>
      </c>
      <c r="F125" s="280">
        <f>D125-E125</f>
        <v>0</v>
      </c>
      <c r="G125" s="280"/>
      <c r="H125" s="1188"/>
      <c r="I125" s="280"/>
      <c r="J125" s="280"/>
      <c r="K125" s="280"/>
      <c r="L125" s="280"/>
      <c r="M125" s="280"/>
      <c r="N125" s="280">
        <f>-F125</f>
        <v>0</v>
      </c>
      <c r="O125" s="280"/>
      <c r="P125" s="280"/>
      <c r="Q125" s="280"/>
      <c r="R125" s="280"/>
      <c r="S125" s="281"/>
      <c r="T125" s="284">
        <f>SUM(F125:S125)</f>
        <v>0</v>
      </c>
      <c r="U125" s="277"/>
      <c r="V125" s="277"/>
      <c r="W125" s="282"/>
      <c r="X125" s="282"/>
      <c r="Y125" s="282"/>
      <c r="Z125" s="282"/>
      <c r="AA125" s="282"/>
      <c r="AB125" s="282"/>
      <c r="AC125" s="282"/>
      <c r="AD125" s="282"/>
      <c r="AE125" s="282"/>
      <c r="AF125" s="282"/>
      <c r="AG125" s="282"/>
      <c r="AH125" s="282"/>
      <c r="AI125" s="786"/>
      <c r="AJ125" s="786"/>
      <c r="AK125" s="282"/>
      <c r="AL125" s="282"/>
      <c r="AM125" s="282"/>
      <c r="AN125" s="282"/>
      <c r="AO125" s="282"/>
      <c r="AP125" s="282"/>
      <c r="AQ125" s="283"/>
      <c r="AR125" s="277">
        <f t="shared" si="18"/>
        <v>0</v>
      </c>
    </row>
    <row r="126" spans="3:44" s="256" customFormat="1" x14ac:dyDescent="0.3">
      <c r="C126" s="885" t="s">
        <v>229</v>
      </c>
      <c r="D126" s="280">
        <f>IFERROR('Group Inputs'!D146,"")</f>
        <v>0</v>
      </c>
      <c r="E126" s="280">
        <f>IFERROR('Group Inputs'!F146,"")</f>
        <v>0</v>
      </c>
      <c r="F126" s="280">
        <f>D126-E126</f>
        <v>0</v>
      </c>
      <c r="G126" s="280"/>
      <c r="H126" s="1188"/>
      <c r="I126" s="280"/>
      <c r="J126" s="280"/>
      <c r="K126" s="280"/>
      <c r="L126" s="280"/>
      <c r="M126" s="280"/>
      <c r="N126" s="280">
        <f>-F126</f>
        <v>0</v>
      </c>
      <c r="O126" s="280"/>
      <c r="P126" s="280"/>
      <c r="Q126" s="280"/>
      <c r="R126" s="280"/>
      <c r="S126" s="281"/>
      <c r="T126" s="284">
        <f>SUM(F126:S126)</f>
        <v>0</v>
      </c>
      <c r="U126" s="277"/>
      <c r="V126" s="277"/>
      <c r="W126" s="282"/>
      <c r="X126" s="282"/>
      <c r="Y126" s="282"/>
      <c r="Z126" s="282"/>
      <c r="AA126" s="282"/>
      <c r="AB126" s="282"/>
      <c r="AC126" s="282"/>
      <c r="AD126" s="282"/>
      <c r="AE126" s="282"/>
      <c r="AF126" s="282"/>
      <c r="AG126" s="282"/>
      <c r="AH126" s="282"/>
      <c r="AI126" s="786"/>
      <c r="AJ126" s="786"/>
      <c r="AK126" s="282"/>
      <c r="AL126" s="282"/>
      <c r="AM126" s="282"/>
      <c r="AN126" s="282"/>
      <c r="AO126" s="282"/>
      <c r="AP126" s="282"/>
      <c r="AQ126" s="283"/>
      <c r="AR126" s="277">
        <f t="shared" si="18"/>
        <v>0</v>
      </c>
    </row>
    <row r="127" spans="3:44" s="256" customFormat="1" x14ac:dyDescent="0.3">
      <c r="C127" s="885"/>
      <c r="D127" s="280"/>
      <c r="E127" s="280"/>
      <c r="F127" s="280"/>
      <c r="G127" s="280"/>
      <c r="H127" s="1188"/>
      <c r="I127" s="280"/>
      <c r="J127" s="280"/>
      <c r="K127" s="280"/>
      <c r="L127" s="280"/>
      <c r="M127" s="280"/>
      <c r="N127" s="280"/>
      <c r="O127" s="280"/>
      <c r="P127" s="280"/>
      <c r="Q127" s="280"/>
      <c r="R127" s="280"/>
      <c r="S127" s="281"/>
      <c r="T127" s="276"/>
      <c r="U127" s="277"/>
      <c r="V127" s="277"/>
      <c r="W127" s="282"/>
      <c r="X127" s="282"/>
      <c r="Y127" s="282"/>
      <c r="Z127" s="282"/>
      <c r="AA127" s="282"/>
      <c r="AB127" s="282"/>
      <c r="AC127" s="282"/>
      <c r="AD127" s="282"/>
      <c r="AE127" s="282"/>
      <c r="AF127" s="282"/>
      <c r="AG127" s="282"/>
      <c r="AH127" s="282"/>
      <c r="AI127" s="786"/>
      <c r="AJ127" s="786"/>
      <c r="AK127" s="282"/>
      <c r="AL127" s="282"/>
      <c r="AM127" s="282"/>
      <c r="AN127" s="282"/>
      <c r="AO127" s="282"/>
      <c r="AP127" s="282"/>
      <c r="AQ127" s="283"/>
      <c r="AR127" s="277">
        <f t="shared" si="18"/>
        <v>0</v>
      </c>
    </row>
    <row r="128" spans="3:44" s="256" customFormat="1" x14ac:dyDescent="0.3">
      <c r="C128" s="1180" t="s">
        <v>366</v>
      </c>
      <c r="D128" s="271"/>
      <c r="E128" s="271"/>
      <c r="F128" s="271"/>
      <c r="G128" s="271"/>
      <c r="H128" s="271"/>
      <c r="I128" s="271"/>
      <c r="J128" s="271"/>
      <c r="K128" s="271"/>
      <c r="L128" s="271"/>
      <c r="M128" s="271"/>
      <c r="N128" s="271"/>
      <c r="O128" s="271"/>
      <c r="P128" s="271"/>
      <c r="Q128" s="271"/>
      <c r="R128" s="271"/>
      <c r="S128" s="271"/>
      <c r="T128" s="271"/>
      <c r="U128" s="271"/>
      <c r="V128" s="271"/>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3"/>
      <c r="AR128" s="277">
        <f t="shared" si="18"/>
        <v>0</v>
      </c>
    </row>
    <row r="129" spans="3:44" s="256" customFormat="1" x14ac:dyDescent="0.3">
      <c r="C129" s="1182" t="s">
        <v>213</v>
      </c>
      <c r="D129" s="274"/>
      <c r="E129" s="274"/>
      <c r="F129" s="274"/>
      <c r="G129" s="274"/>
      <c r="H129" s="1187"/>
      <c r="I129" s="274"/>
      <c r="J129" s="274"/>
      <c r="K129" s="274"/>
      <c r="L129" s="274"/>
      <c r="M129" s="274"/>
      <c r="N129" s="274"/>
      <c r="O129" s="274"/>
      <c r="P129" s="274"/>
      <c r="Q129" s="274"/>
      <c r="R129" s="274"/>
      <c r="S129" s="275"/>
      <c r="T129" s="276"/>
      <c r="U129" s="277"/>
      <c r="V129" s="277"/>
      <c r="W129" s="278"/>
      <c r="X129" s="278"/>
      <c r="Y129" s="278"/>
      <c r="Z129" s="278"/>
      <c r="AA129" s="278"/>
      <c r="AB129" s="278"/>
      <c r="AC129" s="278"/>
      <c r="AD129" s="278"/>
      <c r="AE129" s="278"/>
      <c r="AF129" s="278"/>
      <c r="AG129" s="278"/>
      <c r="AH129" s="278"/>
      <c r="AI129" s="785"/>
      <c r="AJ129" s="785"/>
      <c r="AK129" s="278"/>
      <c r="AL129" s="278"/>
      <c r="AM129" s="278"/>
      <c r="AN129" s="278"/>
      <c r="AO129" s="278"/>
      <c r="AP129" s="278"/>
      <c r="AQ129" s="279"/>
      <c r="AR129" s="277">
        <f t="shared" si="18"/>
        <v>0</v>
      </c>
    </row>
    <row r="130" spans="3:44" s="256" customFormat="1" x14ac:dyDescent="0.3">
      <c r="C130" s="885" t="s">
        <v>231</v>
      </c>
      <c r="D130" s="280">
        <f>IFERROR('Group Inputs'!D151,"")</f>
        <v>0</v>
      </c>
      <c r="E130" s="280">
        <f>IFERROR('Group Inputs'!F151,"")</f>
        <v>0</v>
      </c>
      <c r="F130" s="280">
        <f>D130-E130</f>
        <v>0</v>
      </c>
      <c r="G130" s="280"/>
      <c r="H130" s="1188"/>
      <c r="I130" s="280"/>
      <c r="J130" s="280"/>
      <c r="K130" s="280"/>
      <c r="L130" s="280"/>
      <c r="M130" s="280"/>
      <c r="N130" s="280"/>
      <c r="O130" s="280"/>
      <c r="P130" s="280"/>
      <c r="Q130" s="280"/>
      <c r="R130" s="280"/>
      <c r="S130" s="281"/>
      <c r="T130" s="276">
        <f>SUM(F130:S130)</f>
        <v>0</v>
      </c>
      <c r="U130" s="277"/>
      <c r="V130" s="277"/>
      <c r="W130" s="282"/>
      <c r="X130" s="282"/>
      <c r="Y130" s="282"/>
      <c r="Z130" s="282"/>
      <c r="AA130" s="282"/>
      <c r="AB130" s="282"/>
      <c r="AC130" s="282"/>
      <c r="AD130" s="282"/>
      <c r="AE130" s="282"/>
      <c r="AF130" s="282"/>
      <c r="AG130" s="282"/>
      <c r="AH130" s="282"/>
      <c r="AI130" s="786"/>
      <c r="AJ130" s="786">
        <f>+T130</f>
        <v>0</v>
      </c>
      <c r="AK130" s="282"/>
      <c r="AL130" s="282"/>
      <c r="AM130" s="282"/>
      <c r="AN130" s="282"/>
      <c r="AO130" s="282"/>
      <c r="AP130" s="282"/>
      <c r="AQ130" s="283"/>
      <c r="AR130" s="277">
        <f t="shared" si="18"/>
        <v>0</v>
      </c>
    </row>
    <row r="131" spans="3:44" s="256" customFormat="1" x14ac:dyDescent="0.3">
      <c r="C131" s="885"/>
      <c r="D131" s="280"/>
      <c r="E131" s="280"/>
      <c r="F131" s="280"/>
      <c r="G131" s="280"/>
      <c r="H131" s="1188"/>
      <c r="I131" s="280"/>
      <c r="J131" s="280"/>
      <c r="K131" s="280"/>
      <c r="L131" s="280"/>
      <c r="M131" s="280"/>
      <c r="N131" s="280"/>
      <c r="O131" s="280"/>
      <c r="P131" s="280"/>
      <c r="Q131" s="280"/>
      <c r="R131" s="280"/>
      <c r="S131" s="281"/>
      <c r="T131" s="276"/>
      <c r="U131" s="277"/>
      <c r="V131" s="277"/>
      <c r="W131" s="282"/>
      <c r="X131" s="282"/>
      <c r="Y131" s="282"/>
      <c r="Z131" s="282"/>
      <c r="AA131" s="282"/>
      <c r="AB131" s="282"/>
      <c r="AC131" s="282"/>
      <c r="AD131" s="282"/>
      <c r="AE131" s="282"/>
      <c r="AF131" s="282"/>
      <c r="AG131" s="282"/>
      <c r="AH131" s="282"/>
      <c r="AI131" s="786"/>
      <c r="AJ131" s="786"/>
      <c r="AK131" s="282"/>
      <c r="AL131" s="282"/>
      <c r="AM131" s="282"/>
      <c r="AN131" s="282"/>
      <c r="AO131" s="282"/>
      <c r="AP131" s="282"/>
      <c r="AQ131" s="283"/>
      <c r="AR131" s="277">
        <f t="shared" si="18"/>
        <v>0</v>
      </c>
    </row>
    <row r="132" spans="3:44" s="256" customFormat="1" x14ac:dyDescent="0.3">
      <c r="C132" s="1180" t="s">
        <v>367</v>
      </c>
      <c r="D132" s="271"/>
      <c r="E132" s="271"/>
      <c r="F132" s="271"/>
      <c r="G132" s="271"/>
      <c r="H132" s="271"/>
      <c r="I132" s="271"/>
      <c r="J132" s="271"/>
      <c r="K132" s="271"/>
      <c r="L132" s="271"/>
      <c r="M132" s="271"/>
      <c r="N132" s="271"/>
      <c r="O132" s="271"/>
      <c r="P132" s="271"/>
      <c r="Q132" s="271"/>
      <c r="R132" s="271"/>
      <c r="S132" s="271"/>
      <c r="T132" s="271"/>
      <c r="U132" s="271"/>
      <c r="V132" s="271"/>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3"/>
      <c r="AR132" s="277">
        <f t="shared" si="18"/>
        <v>0</v>
      </c>
    </row>
    <row r="133" spans="3:44" s="256" customFormat="1" x14ac:dyDescent="0.3">
      <c r="C133" s="1182" t="s">
        <v>213</v>
      </c>
      <c r="D133" s="274"/>
      <c r="E133" s="274"/>
      <c r="F133" s="274"/>
      <c r="G133" s="274"/>
      <c r="H133" s="1187"/>
      <c r="I133" s="274"/>
      <c r="J133" s="274"/>
      <c r="K133" s="274"/>
      <c r="L133" s="274"/>
      <c r="M133" s="274"/>
      <c r="N133" s="274"/>
      <c r="O133" s="274"/>
      <c r="P133" s="274"/>
      <c r="Q133" s="274"/>
      <c r="R133" s="274"/>
      <c r="S133" s="275"/>
      <c r="T133" s="276"/>
      <c r="U133" s="277"/>
      <c r="V133" s="277"/>
      <c r="W133" s="278"/>
      <c r="X133" s="278"/>
      <c r="Y133" s="278"/>
      <c r="Z133" s="278"/>
      <c r="AA133" s="278"/>
      <c r="AB133" s="278"/>
      <c r="AC133" s="278"/>
      <c r="AD133" s="278"/>
      <c r="AE133" s="278"/>
      <c r="AF133" s="278"/>
      <c r="AG133" s="278"/>
      <c r="AH133" s="278"/>
      <c r="AI133" s="785"/>
      <c r="AJ133" s="785"/>
      <c r="AK133" s="278"/>
      <c r="AL133" s="278"/>
      <c r="AM133" s="278"/>
      <c r="AN133" s="278"/>
      <c r="AO133" s="278"/>
      <c r="AP133" s="278"/>
      <c r="AQ133" s="279"/>
      <c r="AR133" s="277">
        <f t="shared" si="18"/>
        <v>0</v>
      </c>
    </row>
    <row r="134" spans="3:44" s="256" customFormat="1" x14ac:dyDescent="0.3">
      <c r="C134" s="885" t="s">
        <v>233</v>
      </c>
      <c r="D134" s="280">
        <f>IFERROR('Group Inputs'!D156,"")</f>
        <v>0</v>
      </c>
      <c r="E134" s="280">
        <f>IFERROR('Group Inputs'!F156,"")</f>
        <v>0</v>
      </c>
      <c r="F134" s="280">
        <f t="shared" ref="F134:F144" si="29">D134-E134</f>
        <v>0</v>
      </c>
      <c r="G134" s="280"/>
      <c r="H134" s="1188"/>
      <c r="I134" s="280"/>
      <c r="J134" s="280"/>
      <c r="K134" s="280"/>
      <c r="L134" s="280"/>
      <c r="M134" s="280"/>
      <c r="N134" s="280"/>
      <c r="O134" s="280"/>
      <c r="P134" s="280"/>
      <c r="Q134" s="280"/>
      <c r="R134" s="280"/>
      <c r="S134" s="281"/>
      <c r="T134" s="276">
        <f t="shared" ref="T134:T144" si="30">SUM(F134:S134)</f>
        <v>0</v>
      </c>
      <c r="U134" s="277"/>
      <c r="V134" s="277"/>
      <c r="W134" s="282"/>
      <c r="X134" s="282"/>
      <c r="Y134" s="282"/>
      <c r="Z134" s="282"/>
      <c r="AA134" s="282"/>
      <c r="AB134" s="282"/>
      <c r="AC134" s="282"/>
      <c r="AD134" s="282"/>
      <c r="AE134" s="282"/>
      <c r="AF134" s="282"/>
      <c r="AG134" s="282"/>
      <c r="AH134" s="282">
        <f>+T134</f>
        <v>0</v>
      </c>
      <c r="AI134" s="786"/>
      <c r="AJ134" s="786"/>
      <c r="AK134" s="282"/>
      <c r="AL134" s="282"/>
      <c r="AM134" s="282"/>
      <c r="AN134" s="282"/>
      <c r="AO134" s="282"/>
      <c r="AP134" s="282"/>
      <c r="AQ134" s="283"/>
      <c r="AR134" s="277">
        <f t="shared" ref="AR134:AR198" si="31">T134-SUM(W134:AQ134)</f>
        <v>0</v>
      </c>
    </row>
    <row r="135" spans="3:44" s="256" customFormat="1" x14ac:dyDescent="0.3">
      <c r="C135" s="885" t="s">
        <v>207</v>
      </c>
      <c r="D135" s="280">
        <f>IFERROR('Group Inputs'!D157,"")</f>
        <v>0</v>
      </c>
      <c r="E135" s="280">
        <f>IFERROR('Group Inputs'!F157,"")</f>
        <v>0</v>
      </c>
      <c r="F135" s="280">
        <f t="shared" si="29"/>
        <v>0</v>
      </c>
      <c r="G135" s="280"/>
      <c r="H135" s="1188"/>
      <c r="I135" s="280"/>
      <c r="J135" s="280"/>
      <c r="K135" s="280"/>
      <c r="L135" s="280"/>
      <c r="M135" s="280"/>
      <c r="N135" s="280"/>
      <c r="O135" s="280"/>
      <c r="P135" s="280"/>
      <c r="Q135" s="280">
        <f>-Q168</f>
        <v>0</v>
      </c>
      <c r="R135" s="280"/>
      <c r="S135" s="281"/>
      <c r="T135" s="276">
        <f t="shared" si="30"/>
        <v>0</v>
      </c>
      <c r="U135" s="277"/>
      <c r="V135" s="277"/>
      <c r="W135" s="282"/>
      <c r="X135" s="282"/>
      <c r="Y135" s="282"/>
      <c r="Z135" s="282"/>
      <c r="AA135" s="282"/>
      <c r="AB135" s="282"/>
      <c r="AC135" s="282"/>
      <c r="AD135" s="282"/>
      <c r="AE135" s="282"/>
      <c r="AF135" s="282"/>
      <c r="AG135" s="282"/>
      <c r="AH135" s="282">
        <f>+T135</f>
        <v>0</v>
      </c>
      <c r="AI135" s="786"/>
      <c r="AJ135" s="786"/>
      <c r="AK135" s="282"/>
      <c r="AL135" s="282"/>
      <c r="AM135" s="282"/>
      <c r="AN135" s="282"/>
      <c r="AO135" s="282"/>
      <c r="AP135" s="282"/>
      <c r="AQ135" s="283"/>
      <c r="AR135" s="277">
        <f t="shared" si="31"/>
        <v>0</v>
      </c>
    </row>
    <row r="136" spans="3:44" s="256" customFormat="1" x14ac:dyDescent="0.3">
      <c r="C136" s="885" t="s">
        <v>234</v>
      </c>
      <c r="D136" s="280">
        <f>IFERROR('Group Inputs'!D158,"")</f>
        <v>0</v>
      </c>
      <c r="E136" s="280">
        <f>IFERROR('Group Inputs'!F158,"")</f>
        <v>0</v>
      </c>
      <c r="F136" s="280">
        <f t="shared" si="29"/>
        <v>0</v>
      </c>
      <c r="G136" s="280"/>
      <c r="H136" s="1188"/>
      <c r="I136" s="280"/>
      <c r="J136" s="280"/>
      <c r="K136" s="280"/>
      <c r="L136" s="280"/>
      <c r="M136" s="280"/>
      <c r="N136" s="280"/>
      <c r="O136" s="280"/>
      <c r="P136" s="280"/>
      <c r="Q136" s="280"/>
      <c r="R136" s="280"/>
      <c r="S136" s="281"/>
      <c r="T136" s="276">
        <f t="shared" si="30"/>
        <v>0</v>
      </c>
      <c r="U136" s="277"/>
      <c r="V136" s="277"/>
      <c r="W136" s="282"/>
      <c r="X136" s="282"/>
      <c r="Y136" s="282"/>
      <c r="Z136" s="282"/>
      <c r="AA136" s="282"/>
      <c r="AB136" s="282"/>
      <c r="AC136" s="282"/>
      <c r="AD136" s="282"/>
      <c r="AE136" s="282"/>
      <c r="AF136" s="282"/>
      <c r="AG136" s="282"/>
      <c r="AH136" s="282">
        <f>+T136</f>
        <v>0</v>
      </c>
      <c r="AI136" s="786"/>
      <c r="AJ136" s="786"/>
      <c r="AK136" s="282"/>
      <c r="AL136" s="282"/>
      <c r="AM136" s="282"/>
      <c r="AN136" s="282"/>
      <c r="AO136" s="282"/>
      <c r="AP136" s="282"/>
      <c r="AQ136" s="283"/>
      <c r="AR136" s="277">
        <f t="shared" si="31"/>
        <v>0</v>
      </c>
    </row>
    <row r="137" spans="3:44" s="256" customFormat="1" x14ac:dyDescent="0.3">
      <c r="C137" s="885" t="s">
        <v>209</v>
      </c>
      <c r="D137" s="280">
        <f>IFERROR('Group Inputs'!D159,"")</f>
        <v>0</v>
      </c>
      <c r="E137" s="280">
        <f>IFERROR('Group Inputs'!F159,"")</f>
        <v>0</v>
      </c>
      <c r="F137" s="280">
        <f t="shared" ref="F137" si="32">D137-E137</f>
        <v>0</v>
      </c>
      <c r="G137" s="280"/>
      <c r="H137" s="1188"/>
      <c r="I137" s="280"/>
      <c r="J137" s="280"/>
      <c r="K137" s="280"/>
      <c r="L137" s="280"/>
      <c r="M137" s="280"/>
      <c r="N137" s="280"/>
      <c r="O137" s="280"/>
      <c r="P137" s="280"/>
      <c r="Q137" s="280"/>
      <c r="R137" s="280"/>
      <c r="S137" s="281"/>
      <c r="T137" s="276">
        <f t="shared" si="30"/>
        <v>0</v>
      </c>
      <c r="U137" s="277"/>
      <c r="V137" s="277"/>
      <c r="W137" s="282"/>
      <c r="X137" s="282"/>
      <c r="Y137" s="282"/>
      <c r="Z137" s="282"/>
      <c r="AA137" s="282"/>
      <c r="AB137" s="282"/>
      <c r="AC137" s="282"/>
      <c r="AD137" s="282"/>
      <c r="AE137" s="282"/>
      <c r="AF137" s="282"/>
      <c r="AG137" s="282"/>
      <c r="AH137" s="282"/>
      <c r="AI137" s="786"/>
      <c r="AJ137" s="786"/>
      <c r="AK137" s="282"/>
      <c r="AL137" s="282"/>
      <c r="AM137" s="282"/>
      <c r="AN137" s="282"/>
      <c r="AO137" s="282"/>
      <c r="AP137" s="282"/>
      <c r="AQ137" s="283"/>
      <c r="AR137" s="277">
        <f t="shared" si="31"/>
        <v>0</v>
      </c>
    </row>
    <row r="138" spans="3:44" s="256" customFormat="1" x14ac:dyDescent="0.3">
      <c r="C138" s="885" t="s">
        <v>1067</v>
      </c>
      <c r="D138" s="280">
        <f>IFERROR('Group Inputs'!D160,"")</f>
        <v>0</v>
      </c>
      <c r="E138" s="280">
        <f>IFERROR('Group Inputs'!F160,"")</f>
        <v>0</v>
      </c>
      <c r="F138" s="280">
        <f t="shared" si="29"/>
        <v>0</v>
      </c>
      <c r="G138" s="280"/>
      <c r="H138" s="1188"/>
      <c r="I138" s="280"/>
      <c r="J138" s="280"/>
      <c r="K138" s="280"/>
      <c r="L138" s="280"/>
      <c r="M138" s="280"/>
      <c r="N138" s="280"/>
      <c r="O138" s="280"/>
      <c r="P138" s="280"/>
      <c r="Q138" s="280"/>
      <c r="R138" s="280"/>
      <c r="S138" s="281"/>
      <c r="T138" s="276">
        <f t="shared" si="30"/>
        <v>0</v>
      </c>
      <c r="U138" s="277"/>
      <c r="V138" s="277"/>
      <c r="W138" s="282"/>
      <c r="X138" s="282"/>
      <c r="Y138" s="282"/>
      <c r="Z138" s="282"/>
      <c r="AA138" s="282"/>
      <c r="AB138" s="282"/>
      <c r="AC138" s="282"/>
      <c r="AD138" s="282"/>
      <c r="AE138" s="282"/>
      <c r="AF138" s="282"/>
      <c r="AG138" s="282"/>
      <c r="AH138" s="282">
        <f t="shared" ref="AH138:AH144" si="33">+T138</f>
        <v>0</v>
      </c>
      <c r="AI138" s="786"/>
      <c r="AJ138" s="786"/>
      <c r="AK138" s="282"/>
      <c r="AL138" s="282"/>
      <c r="AM138" s="282"/>
      <c r="AN138" s="282"/>
      <c r="AO138" s="282"/>
      <c r="AP138" s="282"/>
      <c r="AQ138" s="283"/>
      <c r="AR138" s="277">
        <f t="shared" si="31"/>
        <v>0</v>
      </c>
    </row>
    <row r="139" spans="3:44" s="256" customFormat="1" x14ac:dyDescent="0.3">
      <c r="C139" s="885" t="s">
        <v>180</v>
      </c>
      <c r="D139" s="280">
        <f>IFERROR('Group Inputs'!D161,"")</f>
        <v>0</v>
      </c>
      <c r="E139" s="280">
        <f>IFERROR('Group Inputs'!F161,"")</f>
        <v>0</v>
      </c>
      <c r="F139" s="280">
        <f t="shared" si="29"/>
        <v>0</v>
      </c>
      <c r="G139" s="280"/>
      <c r="H139" s="1188"/>
      <c r="I139" s="280"/>
      <c r="J139" s="280"/>
      <c r="K139" s="280"/>
      <c r="L139" s="280"/>
      <c r="M139" s="280"/>
      <c r="N139" s="280"/>
      <c r="O139" s="280"/>
      <c r="P139" s="280"/>
      <c r="Q139" s="280"/>
      <c r="R139" s="280"/>
      <c r="S139" s="281"/>
      <c r="T139" s="276">
        <f t="shared" si="30"/>
        <v>0</v>
      </c>
      <c r="U139" s="277"/>
      <c r="V139" s="277"/>
      <c r="W139" s="282"/>
      <c r="X139" s="282"/>
      <c r="Y139" s="282"/>
      <c r="Z139" s="282"/>
      <c r="AA139" s="282"/>
      <c r="AB139" s="282"/>
      <c r="AC139" s="282"/>
      <c r="AD139" s="282"/>
      <c r="AE139" s="282"/>
      <c r="AF139" s="282"/>
      <c r="AG139" s="282"/>
      <c r="AH139" s="282">
        <f t="shared" si="33"/>
        <v>0</v>
      </c>
      <c r="AI139" s="786"/>
      <c r="AJ139" s="786"/>
      <c r="AK139" s="282"/>
      <c r="AL139" s="282"/>
      <c r="AM139" s="282"/>
      <c r="AN139" s="282"/>
      <c r="AO139" s="282"/>
      <c r="AP139" s="282"/>
      <c r="AQ139" s="283"/>
      <c r="AR139" s="277">
        <f t="shared" si="31"/>
        <v>0</v>
      </c>
    </row>
    <row r="140" spans="3:44" s="256" customFormat="1" x14ac:dyDescent="0.3">
      <c r="C140" s="885" t="s">
        <v>211</v>
      </c>
      <c r="D140" s="280">
        <f>IFERROR('Group Inputs'!D162,"")</f>
        <v>0</v>
      </c>
      <c r="E140" s="280">
        <f>IFERROR('Group Inputs'!F162,"")</f>
        <v>0</v>
      </c>
      <c r="F140" s="280">
        <f t="shared" ref="F140" si="34">D140-E140</f>
        <v>0</v>
      </c>
      <c r="G140" s="280"/>
      <c r="H140" s="1188"/>
      <c r="I140" s="280"/>
      <c r="J140" s="280"/>
      <c r="K140" s="280"/>
      <c r="L140" s="280"/>
      <c r="M140" s="280"/>
      <c r="N140" s="280"/>
      <c r="O140" s="280"/>
      <c r="P140" s="280"/>
      <c r="Q140" s="280"/>
      <c r="R140" s="280"/>
      <c r="S140" s="281"/>
      <c r="T140" s="276">
        <f t="shared" si="30"/>
        <v>0</v>
      </c>
      <c r="U140" s="277"/>
      <c r="V140" s="277"/>
      <c r="W140" s="282"/>
      <c r="X140" s="282"/>
      <c r="Y140" s="282"/>
      <c r="Z140" s="282"/>
      <c r="AA140" s="282"/>
      <c r="AB140" s="282"/>
      <c r="AC140" s="282"/>
      <c r="AD140" s="282"/>
      <c r="AE140" s="282"/>
      <c r="AF140" s="282"/>
      <c r="AG140" s="282"/>
      <c r="AH140" s="282">
        <f t="shared" si="33"/>
        <v>0</v>
      </c>
      <c r="AI140" s="786"/>
      <c r="AJ140" s="786"/>
      <c r="AK140" s="282"/>
      <c r="AL140" s="282"/>
      <c r="AM140" s="282"/>
      <c r="AN140" s="282"/>
      <c r="AO140" s="282"/>
      <c r="AP140" s="282"/>
      <c r="AQ140" s="283"/>
      <c r="AR140" s="277">
        <f t="shared" si="31"/>
        <v>0</v>
      </c>
    </row>
    <row r="141" spans="3:44" s="256" customFormat="1" x14ac:dyDescent="0.3">
      <c r="C141" s="885" t="s">
        <v>1068</v>
      </c>
      <c r="D141" s="280">
        <f>IFERROR('Group Inputs'!D163,"")</f>
        <v>0</v>
      </c>
      <c r="E141" s="280">
        <f>IFERROR('Group Inputs'!F163,"")</f>
        <v>0</v>
      </c>
      <c r="F141" s="280">
        <f t="shared" si="29"/>
        <v>0</v>
      </c>
      <c r="G141" s="280"/>
      <c r="H141" s="1188"/>
      <c r="I141" s="280"/>
      <c r="J141" s="280"/>
      <c r="K141" s="280"/>
      <c r="L141" s="280"/>
      <c r="M141" s="280"/>
      <c r="N141" s="280"/>
      <c r="O141" s="280"/>
      <c r="P141" s="280"/>
      <c r="Q141" s="280"/>
      <c r="R141" s="280"/>
      <c r="S141" s="281"/>
      <c r="T141" s="276">
        <f t="shared" si="30"/>
        <v>0</v>
      </c>
      <c r="U141" s="277"/>
      <c r="V141" s="277"/>
      <c r="W141" s="282"/>
      <c r="X141" s="282"/>
      <c r="Y141" s="282"/>
      <c r="Z141" s="282"/>
      <c r="AA141" s="282"/>
      <c r="AB141" s="282"/>
      <c r="AC141" s="282"/>
      <c r="AD141" s="282"/>
      <c r="AE141" s="282"/>
      <c r="AF141" s="282"/>
      <c r="AG141" s="282"/>
      <c r="AH141" s="282">
        <f t="shared" si="33"/>
        <v>0</v>
      </c>
      <c r="AI141" s="786"/>
      <c r="AJ141" s="786"/>
      <c r="AK141" s="282"/>
      <c r="AL141" s="282"/>
      <c r="AM141" s="282"/>
      <c r="AN141" s="282"/>
      <c r="AO141" s="282"/>
      <c r="AP141" s="282"/>
      <c r="AQ141" s="283"/>
      <c r="AR141" s="277">
        <f t="shared" si="31"/>
        <v>0</v>
      </c>
    </row>
    <row r="142" spans="3:44" s="256" customFormat="1" x14ac:dyDescent="0.3">
      <c r="C142" s="885" t="s">
        <v>142</v>
      </c>
      <c r="D142" s="280">
        <f>IFERROR('Group Inputs'!D164,"")</f>
        <v>0</v>
      </c>
      <c r="E142" s="280">
        <f>IFERROR('Group Inputs'!F164,"")</f>
        <v>0</v>
      </c>
      <c r="F142" s="280">
        <f t="shared" si="29"/>
        <v>0</v>
      </c>
      <c r="G142" s="280"/>
      <c r="H142" s="1188"/>
      <c r="I142" s="280"/>
      <c r="J142" s="280"/>
      <c r="K142" s="280"/>
      <c r="L142" s="280"/>
      <c r="M142" s="280"/>
      <c r="N142" s="280"/>
      <c r="O142" s="280"/>
      <c r="P142" s="280"/>
      <c r="Q142" s="280"/>
      <c r="R142" s="280"/>
      <c r="S142" s="281"/>
      <c r="T142" s="276">
        <f t="shared" si="30"/>
        <v>0</v>
      </c>
      <c r="U142" s="277"/>
      <c r="V142" s="277"/>
      <c r="W142" s="282"/>
      <c r="X142" s="282"/>
      <c r="Y142" s="282"/>
      <c r="Z142" s="282"/>
      <c r="AA142" s="282"/>
      <c r="AB142" s="282"/>
      <c r="AC142" s="282"/>
      <c r="AD142" s="282"/>
      <c r="AE142" s="282"/>
      <c r="AF142" s="282"/>
      <c r="AG142" s="282"/>
      <c r="AH142" s="282">
        <f t="shared" si="33"/>
        <v>0</v>
      </c>
      <c r="AI142" s="786"/>
      <c r="AJ142" s="786"/>
      <c r="AK142" s="282"/>
      <c r="AL142" s="282"/>
      <c r="AM142" s="282"/>
      <c r="AN142" s="282"/>
      <c r="AO142" s="282"/>
      <c r="AP142" s="282"/>
      <c r="AQ142" s="283"/>
      <c r="AR142" s="277">
        <f t="shared" si="31"/>
        <v>0</v>
      </c>
    </row>
    <row r="143" spans="3:44" s="256" customFormat="1" x14ac:dyDescent="0.3">
      <c r="C143" s="885" t="s">
        <v>1069</v>
      </c>
      <c r="D143" s="280">
        <f>IFERROR('Group Inputs'!D165,"")</f>
        <v>0</v>
      </c>
      <c r="E143" s="280">
        <f>IFERROR('Group Inputs'!F165,"")</f>
        <v>0</v>
      </c>
      <c r="F143" s="280">
        <f t="shared" si="29"/>
        <v>0</v>
      </c>
      <c r="G143" s="280"/>
      <c r="H143" s="1188"/>
      <c r="I143" s="280"/>
      <c r="J143" s="280"/>
      <c r="K143" s="280"/>
      <c r="L143" s="280"/>
      <c r="M143" s="280"/>
      <c r="N143" s="280"/>
      <c r="O143" s="280"/>
      <c r="P143" s="280"/>
      <c r="Q143" s="280">
        <f>-F143</f>
        <v>0</v>
      </c>
      <c r="R143" s="280"/>
      <c r="S143" s="281"/>
      <c r="T143" s="276">
        <f t="shared" si="30"/>
        <v>0</v>
      </c>
      <c r="U143" s="277"/>
      <c r="V143" s="277"/>
      <c r="W143" s="282"/>
      <c r="X143" s="282"/>
      <c r="Y143" s="282"/>
      <c r="Z143" s="282"/>
      <c r="AA143" s="282"/>
      <c r="AB143" s="282"/>
      <c r="AC143" s="282"/>
      <c r="AD143" s="282"/>
      <c r="AE143" s="282"/>
      <c r="AF143" s="282"/>
      <c r="AG143" s="282"/>
      <c r="AH143" s="282">
        <f t="shared" si="33"/>
        <v>0</v>
      </c>
      <c r="AI143" s="786"/>
      <c r="AJ143" s="786"/>
      <c r="AK143" s="282"/>
      <c r="AL143" s="282"/>
      <c r="AM143" s="282"/>
      <c r="AN143" s="282"/>
      <c r="AO143" s="282"/>
      <c r="AP143" s="282"/>
      <c r="AQ143" s="283"/>
      <c r="AR143" s="277">
        <f t="shared" si="31"/>
        <v>0</v>
      </c>
    </row>
    <row r="144" spans="3:44" s="256" customFormat="1" x14ac:dyDescent="0.3">
      <c r="C144" s="885" t="s">
        <v>1070</v>
      </c>
      <c r="D144" s="280">
        <f>IFERROR('Group Inputs'!D166,"")</f>
        <v>0</v>
      </c>
      <c r="E144" s="280">
        <f>IFERROR('Group Inputs'!F166,"")</f>
        <v>0</v>
      </c>
      <c r="F144" s="280">
        <f t="shared" si="29"/>
        <v>0</v>
      </c>
      <c r="G144" s="280"/>
      <c r="H144" s="1188"/>
      <c r="I144" s="280"/>
      <c r="J144" s="280"/>
      <c r="K144" s="280"/>
      <c r="L144" s="280"/>
      <c r="M144" s="280"/>
      <c r="N144" s="280"/>
      <c r="O144" s="280"/>
      <c r="P144" s="280"/>
      <c r="Q144" s="280"/>
      <c r="R144" s="280"/>
      <c r="S144" s="281"/>
      <c r="T144" s="276">
        <f t="shared" si="30"/>
        <v>0</v>
      </c>
      <c r="U144" s="277"/>
      <c r="V144" s="277"/>
      <c r="W144" s="282"/>
      <c r="X144" s="282"/>
      <c r="Y144" s="282"/>
      <c r="Z144" s="282"/>
      <c r="AA144" s="282"/>
      <c r="AB144" s="282"/>
      <c r="AC144" s="282"/>
      <c r="AD144" s="282"/>
      <c r="AE144" s="282"/>
      <c r="AF144" s="282"/>
      <c r="AG144" s="282"/>
      <c r="AH144" s="282">
        <f t="shared" si="33"/>
        <v>0</v>
      </c>
      <c r="AI144" s="786"/>
      <c r="AJ144" s="786"/>
      <c r="AK144" s="282"/>
      <c r="AL144" s="282"/>
      <c r="AM144" s="282"/>
      <c r="AN144" s="282"/>
      <c r="AO144" s="282"/>
      <c r="AP144" s="282"/>
      <c r="AQ144" s="283"/>
      <c r="AR144" s="277">
        <f t="shared" si="31"/>
        <v>0</v>
      </c>
    </row>
    <row r="145" spans="3:44" s="256" customFormat="1" x14ac:dyDescent="0.3">
      <c r="C145" s="885" t="s">
        <v>236</v>
      </c>
      <c r="D145" s="280">
        <f>IFERROR('Group Inputs'!D167,"")</f>
        <v>0</v>
      </c>
      <c r="E145" s="280">
        <f>IFERROR('Group Inputs'!F167,"")</f>
        <v>0</v>
      </c>
      <c r="F145" s="280">
        <f t="shared" ref="F145" si="35">D145-E145</f>
        <v>0</v>
      </c>
      <c r="G145" s="280"/>
      <c r="H145" s="1188"/>
      <c r="I145" s="280"/>
      <c r="J145" s="280"/>
      <c r="K145" s="280"/>
      <c r="L145" s="280"/>
      <c r="M145" s="280"/>
      <c r="N145" s="280"/>
      <c r="O145" s="280"/>
      <c r="P145" s="280"/>
      <c r="Q145" s="280"/>
      <c r="R145" s="280"/>
      <c r="S145" s="281"/>
      <c r="T145" s="276">
        <f t="shared" ref="T145" si="36">SUM(F145:S145)</f>
        <v>0</v>
      </c>
      <c r="U145" s="277"/>
      <c r="V145" s="277"/>
      <c r="W145" s="282"/>
      <c r="X145" s="282"/>
      <c r="Y145" s="282"/>
      <c r="Z145" s="282"/>
      <c r="AA145" s="282"/>
      <c r="AB145" s="282"/>
      <c r="AC145" s="282"/>
      <c r="AD145" s="282"/>
      <c r="AE145" s="282"/>
      <c r="AF145" s="282"/>
      <c r="AG145" s="282"/>
      <c r="AH145" s="282">
        <f t="shared" ref="AH145" si="37">+T145</f>
        <v>0</v>
      </c>
      <c r="AI145" s="786"/>
      <c r="AJ145" s="786"/>
      <c r="AK145" s="282"/>
      <c r="AL145" s="282"/>
      <c r="AM145" s="282"/>
      <c r="AN145" s="282"/>
      <c r="AO145" s="282"/>
      <c r="AP145" s="282"/>
      <c r="AQ145" s="283"/>
      <c r="AR145" s="277">
        <f t="shared" ref="AR145" si="38">T145-SUM(W145:AQ145)</f>
        <v>0</v>
      </c>
    </row>
    <row r="146" spans="3:44" s="256" customFormat="1" x14ac:dyDescent="0.3">
      <c r="C146" s="885"/>
      <c r="D146" s="280"/>
      <c r="E146" s="280"/>
      <c r="F146" s="280"/>
      <c r="G146" s="280"/>
      <c r="H146" s="1188"/>
      <c r="I146" s="280"/>
      <c r="J146" s="280"/>
      <c r="K146" s="280"/>
      <c r="L146" s="280"/>
      <c r="M146" s="280"/>
      <c r="N146" s="280"/>
      <c r="O146" s="280"/>
      <c r="P146" s="280"/>
      <c r="Q146" s="280"/>
      <c r="R146" s="280"/>
      <c r="S146" s="281"/>
      <c r="T146" s="276"/>
      <c r="U146" s="277"/>
      <c r="V146" s="277"/>
      <c r="W146" s="282"/>
      <c r="X146" s="282"/>
      <c r="Y146" s="282"/>
      <c r="Z146" s="282"/>
      <c r="AA146" s="282"/>
      <c r="AB146" s="282"/>
      <c r="AC146" s="282"/>
      <c r="AD146" s="282"/>
      <c r="AE146" s="282"/>
      <c r="AF146" s="282"/>
      <c r="AG146" s="282"/>
      <c r="AH146" s="282"/>
      <c r="AI146" s="786"/>
      <c r="AJ146" s="786"/>
      <c r="AK146" s="282"/>
      <c r="AL146" s="282"/>
      <c r="AM146" s="282"/>
      <c r="AN146" s="282"/>
      <c r="AO146" s="282"/>
      <c r="AP146" s="282"/>
      <c r="AQ146" s="283"/>
      <c r="AR146" s="277">
        <f t="shared" si="31"/>
        <v>0</v>
      </c>
    </row>
    <row r="147" spans="3:44" s="256" customFormat="1" x14ac:dyDescent="0.3">
      <c r="C147" s="1180" t="s">
        <v>368</v>
      </c>
      <c r="D147" s="271"/>
      <c r="E147" s="271"/>
      <c r="F147" s="271"/>
      <c r="G147" s="271"/>
      <c r="H147" s="271"/>
      <c r="I147" s="271"/>
      <c r="J147" s="271"/>
      <c r="K147" s="271"/>
      <c r="L147" s="271"/>
      <c r="M147" s="271"/>
      <c r="N147" s="271"/>
      <c r="O147" s="271"/>
      <c r="P147" s="271"/>
      <c r="Q147" s="271"/>
      <c r="R147" s="271"/>
      <c r="S147" s="271"/>
      <c r="T147" s="271"/>
      <c r="U147" s="271"/>
      <c r="V147" s="271"/>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3"/>
      <c r="AR147" s="277">
        <f t="shared" si="31"/>
        <v>0</v>
      </c>
    </row>
    <row r="148" spans="3:44" s="256" customFormat="1" x14ac:dyDescent="0.3">
      <c r="C148" s="1182" t="s">
        <v>213</v>
      </c>
      <c r="D148" s="274"/>
      <c r="E148" s="274"/>
      <c r="F148" s="274"/>
      <c r="G148" s="274"/>
      <c r="H148" s="1187"/>
      <c r="I148" s="274"/>
      <c r="J148" s="274"/>
      <c r="K148" s="274"/>
      <c r="L148" s="274"/>
      <c r="M148" s="274"/>
      <c r="N148" s="274"/>
      <c r="O148" s="274"/>
      <c r="P148" s="274"/>
      <c r="Q148" s="274"/>
      <c r="R148" s="274"/>
      <c r="S148" s="275"/>
      <c r="T148" s="276"/>
      <c r="U148" s="277"/>
      <c r="V148" s="277"/>
      <c r="W148" s="278"/>
      <c r="X148" s="278"/>
      <c r="Y148" s="278"/>
      <c r="Z148" s="278"/>
      <c r="AA148" s="278"/>
      <c r="AB148" s="278"/>
      <c r="AC148" s="278"/>
      <c r="AD148" s="278"/>
      <c r="AE148" s="278"/>
      <c r="AF148" s="278"/>
      <c r="AG148" s="278"/>
      <c r="AH148" s="278"/>
      <c r="AI148" s="785"/>
      <c r="AJ148" s="785"/>
      <c r="AK148" s="278"/>
      <c r="AL148" s="278"/>
      <c r="AM148" s="278"/>
      <c r="AN148" s="278"/>
      <c r="AO148" s="278"/>
      <c r="AP148" s="278"/>
      <c r="AQ148" s="279"/>
      <c r="AR148" s="277">
        <f t="shared" si="31"/>
        <v>0</v>
      </c>
    </row>
    <row r="149" spans="3:44" s="256" customFormat="1" x14ac:dyDescent="0.3">
      <c r="C149" s="885" t="s">
        <v>233</v>
      </c>
      <c r="D149" s="280">
        <v>0</v>
      </c>
      <c r="E149" s="280">
        <v>0</v>
      </c>
      <c r="F149" s="280">
        <v>0</v>
      </c>
      <c r="G149" s="280">
        <f>-G89</f>
        <v>0</v>
      </c>
      <c r="H149" s="1188"/>
      <c r="I149" s="280"/>
      <c r="J149" s="280"/>
      <c r="K149" s="280"/>
      <c r="L149" s="280"/>
      <c r="M149" s="280"/>
      <c r="N149" s="280"/>
      <c r="O149" s="280"/>
      <c r="P149" s="280"/>
      <c r="Q149" s="280"/>
      <c r="R149" s="280"/>
      <c r="S149" s="281"/>
      <c r="T149" s="284">
        <f t="shared" ref="T149:T159" si="39">SUM(F149:S149)</f>
        <v>0</v>
      </c>
      <c r="U149" s="277"/>
      <c r="V149" s="277"/>
      <c r="W149" s="278"/>
      <c r="X149" s="278"/>
      <c r="Y149" s="278"/>
      <c r="Z149" s="278"/>
      <c r="AA149" s="278"/>
      <c r="AB149" s="278"/>
      <c r="AC149" s="278"/>
      <c r="AD149" s="278"/>
      <c r="AE149" s="278"/>
      <c r="AF149" s="278"/>
      <c r="AG149" s="278"/>
      <c r="AH149" s="282">
        <f>+T149</f>
        <v>0</v>
      </c>
      <c r="AI149" s="785"/>
      <c r="AJ149" s="785"/>
      <c r="AK149" s="278"/>
      <c r="AL149" s="278"/>
      <c r="AM149" s="278"/>
      <c r="AN149" s="278"/>
      <c r="AO149" s="278"/>
      <c r="AP149" s="278"/>
      <c r="AQ149" s="279"/>
      <c r="AR149" s="277">
        <f t="shared" si="31"/>
        <v>0</v>
      </c>
    </row>
    <row r="150" spans="3:44" s="256" customFormat="1" x14ac:dyDescent="0.3">
      <c r="C150" s="885" t="s">
        <v>207</v>
      </c>
      <c r="D150" s="280">
        <f>IFERROR('Group Inputs'!D172,"")</f>
        <v>0</v>
      </c>
      <c r="E150" s="280">
        <f>IFERROR('Group Inputs'!F172,"")</f>
        <v>0</v>
      </c>
      <c r="F150" s="280">
        <f t="shared" ref="F150:F159" si="40">D150-E150</f>
        <v>0</v>
      </c>
      <c r="G150" s="280">
        <f>-G90</f>
        <v>0</v>
      </c>
      <c r="H150" s="1188"/>
      <c r="I150" s="280"/>
      <c r="J150" s="280"/>
      <c r="K150" s="280"/>
      <c r="L150" s="280"/>
      <c r="M150" s="280"/>
      <c r="N150" s="280"/>
      <c r="O150" s="280"/>
      <c r="P150" s="280"/>
      <c r="Q150" s="280"/>
      <c r="R150" s="280"/>
      <c r="S150" s="281"/>
      <c r="T150" s="284">
        <f t="shared" si="39"/>
        <v>0</v>
      </c>
      <c r="U150" s="277"/>
      <c r="V150" s="277"/>
      <c r="W150" s="282"/>
      <c r="X150" s="282"/>
      <c r="Y150" s="282"/>
      <c r="Z150" s="282"/>
      <c r="AA150" s="282"/>
      <c r="AB150" s="282"/>
      <c r="AC150" s="282"/>
      <c r="AD150" s="282"/>
      <c r="AE150" s="282"/>
      <c r="AF150" s="282"/>
      <c r="AG150" s="282"/>
      <c r="AH150" s="282">
        <f t="shared" ref="AH150:AH159" si="41">+T150</f>
        <v>0</v>
      </c>
      <c r="AI150" s="786"/>
      <c r="AJ150" s="786"/>
      <c r="AK150" s="282"/>
      <c r="AL150" s="282"/>
      <c r="AM150" s="282"/>
      <c r="AN150" s="282"/>
      <c r="AO150" s="282"/>
      <c r="AP150" s="282"/>
      <c r="AQ150" s="283"/>
      <c r="AR150" s="277">
        <f t="shared" si="31"/>
        <v>0</v>
      </c>
    </row>
    <row r="151" spans="3:44" s="256" customFormat="1" x14ac:dyDescent="0.3">
      <c r="C151" s="885" t="s">
        <v>234</v>
      </c>
      <c r="D151" s="280">
        <f>IFERROR('Group Inputs'!D173,"")</f>
        <v>0</v>
      </c>
      <c r="E151" s="280">
        <f>IFERROR('Group Inputs'!F173,"")</f>
        <v>0</v>
      </c>
      <c r="F151" s="280">
        <f t="shared" si="40"/>
        <v>0</v>
      </c>
      <c r="G151" s="280">
        <f>-G91-G70</f>
        <v>0</v>
      </c>
      <c r="H151" s="1188"/>
      <c r="I151" s="280"/>
      <c r="J151" s="280"/>
      <c r="K151" s="280"/>
      <c r="L151" s="280"/>
      <c r="M151" s="280"/>
      <c r="N151" s="280"/>
      <c r="O151" s="280"/>
      <c r="P151" s="280"/>
      <c r="Q151" s="280"/>
      <c r="R151" s="280"/>
      <c r="S151" s="281"/>
      <c r="T151" s="284">
        <f t="shared" si="39"/>
        <v>0</v>
      </c>
      <c r="U151" s="277"/>
      <c r="V151" s="277"/>
      <c r="W151" s="282"/>
      <c r="X151" s="282"/>
      <c r="Y151" s="282"/>
      <c r="Z151" s="282"/>
      <c r="AA151" s="282"/>
      <c r="AB151" s="282"/>
      <c r="AC151" s="282"/>
      <c r="AD151" s="282"/>
      <c r="AE151" s="282"/>
      <c r="AF151" s="282"/>
      <c r="AG151" s="282"/>
      <c r="AH151" s="282">
        <f t="shared" si="41"/>
        <v>0</v>
      </c>
      <c r="AI151" s="786"/>
      <c r="AJ151" s="786"/>
      <c r="AK151" s="282"/>
      <c r="AL151" s="282"/>
      <c r="AM151" s="282"/>
      <c r="AN151" s="282"/>
      <c r="AO151" s="282"/>
      <c r="AP151" s="282"/>
      <c r="AQ151" s="283"/>
      <c r="AR151" s="277">
        <f t="shared" si="31"/>
        <v>0</v>
      </c>
    </row>
    <row r="152" spans="3:44" s="256" customFormat="1" x14ac:dyDescent="0.3">
      <c r="C152" s="885" t="s">
        <v>209</v>
      </c>
      <c r="D152" s="280">
        <f>IFERROR('Group Inputs'!D174,"")</f>
        <v>0</v>
      </c>
      <c r="E152" s="280">
        <f>IFERROR('Group Inputs'!F174,"")</f>
        <v>0</v>
      </c>
      <c r="F152" s="280">
        <f t="shared" ref="F152" si="42">D152-E152</f>
        <v>0</v>
      </c>
      <c r="G152" s="280">
        <f>-G92-G71</f>
        <v>0</v>
      </c>
      <c r="H152" s="1188"/>
      <c r="I152" s="280"/>
      <c r="J152" s="280"/>
      <c r="K152" s="280"/>
      <c r="L152" s="280"/>
      <c r="M152" s="280"/>
      <c r="N152" s="280"/>
      <c r="O152" s="280"/>
      <c r="P152" s="280"/>
      <c r="Q152" s="280"/>
      <c r="R152" s="280"/>
      <c r="S152" s="281"/>
      <c r="T152" s="284">
        <f t="shared" si="39"/>
        <v>0</v>
      </c>
      <c r="U152" s="277"/>
      <c r="V152" s="277"/>
      <c r="W152" s="282"/>
      <c r="X152" s="282"/>
      <c r="Y152" s="282"/>
      <c r="Z152" s="282"/>
      <c r="AA152" s="282"/>
      <c r="AB152" s="282"/>
      <c r="AC152" s="282"/>
      <c r="AD152" s="282"/>
      <c r="AE152" s="282"/>
      <c r="AF152" s="282"/>
      <c r="AG152" s="282"/>
      <c r="AH152" s="282">
        <f t="shared" si="41"/>
        <v>0</v>
      </c>
      <c r="AI152" s="786"/>
      <c r="AJ152" s="786"/>
      <c r="AK152" s="282"/>
      <c r="AL152" s="282"/>
      <c r="AM152" s="282"/>
      <c r="AN152" s="282"/>
      <c r="AO152" s="282"/>
      <c r="AP152" s="282"/>
      <c r="AQ152" s="283"/>
      <c r="AR152" s="277">
        <f t="shared" si="31"/>
        <v>0</v>
      </c>
    </row>
    <row r="153" spans="3:44" s="256" customFormat="1" x14ac:dyDescent="0.3">
      <c r="C153" s="885" t="s">
        <v>1067</v>
      </c>
      <c r="D153" s="280">
        <f>IFERROR('Group Inputs'!D175,"")</f>
        <v>0</v>
      </c>
      <c r="E153" s="280">
        <f>IFERROR('Group Inputs'!F175,"")</f>
        <v>0</v>
      </c>
      <c r="F153" s="280">
        <f t="shared" si="40"/>
        <v>0</v>
      </c>
      <c r="G153" s="280">
        <f t="shared" ref="G153:G159" si="43">-G93</f>
        <v>0</v>
      </c>
      <c r="H153" s="1188"/>
      <c r="I153" s="280"/>
      <c r="J153" s="280"/>
      <c r="K153" s="280"/>
      <c r="L153" s="280"/>
      <c r="M153" s="280"/>
      <c r="N153" s="280"/>
      <c r="O153" s="280"/>
      <c r="P153" s="280"/>
      <c r="Q153" s="280"/>
      <c r="R153" s="280"/>
      <c r="S153" s="281"/>
      <c r="T153" s="284">
        <f t="shared" si="39"/>
        <v>0</v>
      </c>
      <c r="U153" s="277"/>
      <c r="V153" s="277"/>
      <c r="W153" s="282"/>
      <c r="X153" s="282"/>
      <c r="Y153" s="282"/>
      <c r="Z153" s="282"/>
      <c r="AA153" s="282"/>
      <c r="AB153" s="282"/>
      <c r="AC153" s="282"/>
      <c r="AD153" s="282"/>
      <c r="AE153" s="282"/>
      <c r="AF153" s="282"/>
      <c r="AG153" s="282"/>
      <c r="AH153" s="282">
        <f t="shared" si="41"/>
        <v>0</v>
      </c>
      <c r="AI153" s="786"/>
      <c r="AJ153" s="786"/>
      <c r="AK153" s="282"/>
      <c r="AL153" s="282"/>
      <c r="AM153" s="282"/>
      <c r="AN153" s="282"/>
      <c r="AO153" s="282"/>
      <c r="AP153" s="282"/>
      <c r="AQ153" s="283"/>
      <c r="AR153" s="277">
        <f t="shared" si="31"/>
        <v>0</v>
      </c>
    </row>
    <row r="154" spans="3:44" s="256" customFormat="1" x14ac:dyDescent="0.3">
      <c r="C154" s="885" t="s">
        <v>180</v>
      </c>
      <c r="D154" s="280">
        <f>IFERROR('Group Inputs'!D176,"")</f>
        <v>0</v>
      </c>
      <c r="E154" s="280">
        <f>IFERROR('Group Inputs'!F176,"")</f>
        <v>0</v>
      </c>
      <c r="F154" s="280">
        <f t="shared" si="40"/>
        <v>0</v>
      </c>
      <c r="G154" s="280">
        <f t="shared" si="43"/>
        <v>0</v>
      </c>
      <c r="H154" s="1188"/>
      <c r="I154" s="280"/>
      <c r="J154" s="280"/>
      <c r="K154" s="280"/>
      <c r="L154" s="280"/>
      <c r="M154" s="280"/>
      <c r="N154" s="280"/>
      <c r="O154" s="280"/>
      <c r="P154" s="280"/>
      <c r="Q154" s="280"/>
      <c r="R154" s="280"/>
      <c r="S154" s="281"/>
      <c r="T154" s="284">
        <f t="shared" si="39"/>
        <v>0</v>
      </c>
      <c r="U154" s="277"/>
      <c r="V154" s="277"/>
      <c r="W154" s="282"/>
      <c r="X154" s="282"/>
      <c r="Y154" s="282"/>
      <c r="Z154" s="282"/>
      <c r="AA154" s="282"/>
      <c r="AB154" s="282"/>
      <c r="AC154" s="282"/>
      <c r="AD154" s="282"/>
      <c r="AE154" s="282"/>
      <c r="AF154" s="282"/>
      <c r="AG154" s="282"/>
      <c r="AH154" s="282">
        <f t="shared" si="41"/>
        <v>0</v>
      </c>
      <c r="AI154" s="786"/>
      <c r="AJ154" s="786"/>
      <c r="AK154" s="282"/>
      <c r="AL154" s="282"/>
      <c r="AM154" s="282"/>
      <c r="AN154" s="282"/>
      <c r="AO154" s="282"/>
      <c r="AP154" s="282"/>
      <c r="AQ154" s="283"/>
      <c r="AR154" s="277">
        <f t="shared" si="31"/>
        <v>0</v>
      </c>
    </row>
    <row r="155" spans="3:44" s="256" customFormat="1" x14ac:dyDescent="0.3">
      <c r="C155" s="885" t="s">
        <v>211</v>
      </c>
      <c r="D155" s="280">
        <f>IFERROR('Group Inputs'!D177,"")</f>
        <v>0</v>
      </c>
      <c r="E155" s="280">
        <f>IFERROR('Group Inputs'!F177,"")</f>
        <v>0</v>
      </c>
      <c r="F155" s="280">
        <f t="shared" ref="F155" si="44">D155-E155</f>
        <v>0</v>
      </c>
      <c r="G155" s="280">
        <f t="shared" si="43"/>
        <v>0</v>
      </c>
      <c r="H155" s="1188"/>
      <c r="I155" s="280"/>
      <c r="J155" s="280"/>
      <c r="K155" s="280"/>
      <c r="L155" s="280"/>
      <c r="M155" s="280"/>
      <c r="N155" s="280"/>
      <c r="O155" s="280"/>
      <c r="P155" s="280"/>
      <c r="Q155" s="280"/>
      <c r="R155" s="280"/>
      <c r="S155" s="281"/>
      <c r="T155" s="284">
        <f t="shared" si="39"/>
        <v>0</v>
      </c>
      <c r="U155" s="277"/>
      <c r="V155" s="277"/>
      <c r="W155" s="282"/>
      <c r="X155" s="282"/>
      <c r="Y155" s="282"/>
      <c r="Z155" s="282"/>
      <c r="AA155" s="282"/>
      <c r="AB155" s="282"/>
      <c r="AC155" s="282"/>
      <c r="AD155" s="282"/>
      <c r="AE155" s="282"/>
      <c r="AF155" s="282"/>
      <c r="AG155" s="282"/>
      <c r="AH155" s="282">
        <f t="shared" si="41"/>
        <v>0</v>
      </c>
      <c r="AI155" s="786"/>
      <c r="AJ155" s="786"/>
      <c r="AK155" s="282"/>
      <c r="AL155" s="282"/>
      <c r="AM155" s="282"/>
      <c r="AN155" s="282"/>
      <c r="AO155" s="282"/>
      <c r="AP155" s="282"/>
      <c r="AQ155" s="283"/>
      <c r="AR155" s="277">
        <f t="shared" si="31"/>
        <v>0</v>
      </c>
    </row>
    <row r="156" spans="3:44" s="256" customFormat="1" x14ac:dyDescent="0.3">
      <c r="C156" s="885" t="s">
        <v>1068</v>
      </c>
      <c r="D156" s="280">
        <f>IFERROR('Group Inputs'!D178,"")</f>
        <v>0</v>
      </c>
      <c r="E156" s="280">
        <f>IFERROR('Group Inputs'!F178,"")</f>
        <v>0</v>
      </c>
      <c r="F156" s="280">
        <f t="shared" si="40"/>
        <v>0</v>
      </c>
      <c r="G156" s="280">
        <f t="shared" si="43"/>
        <v>0</v>
      </c>
      <c r="H156" s="1188"/>
      <c r="I156" s="280"/>
      <c r="J156" s="280"/>
      <c r="K156" s="280"/>
      <c r="L156" s="280"/>
      <c r="M156" s="280"/>
      <c r="N156" s="280"/>
      <c r="O156" s="280"/>
      <c r="P156" s="280"/>
      <c r="Q156" s="280"/>
      <c r="R156" s="280"/>
      <c r="S156" s="281"/>
      <c r="T156" s="284">
        <f t="shared" si="39"/>
        <v>0</v>
      </c>
      <c r="U156" s="277"/>
      <c r="V156" s="277"/>
      <c r="W156" s="282"/>
      <c r="X156" s="282"/>
      <c r="Y156" s="282"/>
      <c r="Z156" s="282"/>
      <c r="AA156" s="282"/>
      <c r="AB156" s="282"/>
      <c r="AC156" s="282"/>
      <c r="AD156" s="282"/>
      <c r="AE156" s="282"/>
      <c r="AF156" s="282"/>
      <c r="AG156" s="282">
        <f>+T156</f>
        <v>0</v>
      </c>
      <c r="AH156" s="282">
        <f t="shared" si="41"/>
        <v>0</v>
      </c>
      <c r="AI156" s="786"/>
      <c r="AJ156" s="786"/>
      <c r="AK156" s="282"/>
      <c r="AL156" s="282"/>
      <c r="AM156" s="282"/>
      <c r="AN156" s="282"/>
      <c r="AO156" s="282"/>
      <c r="AP156" s="282"/>
      <c r="AQ156" s="283"/>
      <c r="AR156" s="277">
        <f t="shared" si="31"/>
        <v>0</v>
      </c>
    </row>
    <row r="157" spans="3:44" s="256" customFormat="1" x14ac:dyDescent="0.3">
      <c r="C157" s="885" t="s">
        <v>142</v>
      </c>
      <c r="D157" s="280">
        <f>IFERROR('Group Inputs'!D179,"")</f>
        <v>0</v>
      </c>
      <c r="E157" s="280">
        <f>IFERROR('Group Inputs'!F179,"")</f>
        <v>0</v>
      </c>
      <c r="F157" s="280">
        <f t="shared" si="40"/>
        <v>0</v>
      </c>
      <c r="G157" s="280">
        <f t="shared" si="43"/>
        <v>0</v>
      </c>
      <c r="H157" s="1188"/>
      <c r="I157" s="280"/>
      <c r="J157" s="280"/>
      <c r="K157" s="280"/>
      <c r="L157" s="280"/>
      <c r="M157" s="280"/>
      <c r="N157" s="280"/>
      <c r="O157" s="280"/>
      <c r="P157" s="280"/>
      <c r="Q157" s="280"/>
      <c r="R157" s="280"/>
      <c r="S157" s="281"/>
      <c r="T157" s="284">
        <f t="shared" si="39"/>
        <v>0</v>
      </c>
      <c r="U157" s="277"/>
      <c r="V157" s="277"/>
      <c r="W157" s="282"/>
      <c r="X157" s="282"/>
      <c r="Y157" s="282"/>
      <c r="Z157" s="282"/>
      <c r="AA157" s="282"/>
      <c r="AB157" s="282"/>
      <c r="AC157" s="282"/>
      <c r="AD157" s="282"/>
      <c r="AE157" s="282"/>
      <c r="AF157" s="282"/>
      <c r="AG157" s="282"/>
      <c r="AH157" s="282">
        <f t="shared" si="41"/>
        <v>0</v>
      </c>
      <c r="AI157" s="786"/>
      <c r="AJ157" s="786"/>
      <c r="AK157" s="282"/>
      <c r="AL157" s="282"/>
      <c r="AM157" s="282"/>
      <c r="AN157" s="282"/>
      <c r="AO157" s="282"/>
      <c r="AP157" s="282"/>
      <c r="AQ157" s="283"/>
      <c r="AR157" s="277">
        <f t="shared" si="31"/>
        <v>0</v>
      </c>
    </row>
    <row r="158" spans="3:44" s="256" customFormat="1" x14ac:dyDescent="0.3">
      <c r="C158" s="885" t="s">
        <v>1069</v>
      </c>
      <c r="D158" s="280">
        <f>IFERROR('Group Inputs'!D180,"")</f>
        <v>0</v>
      </c>
      <c r="E158" s="280">
        <f>IFERROR('Group Inputs'!F180,"")</f>
        <v>0</v>
      </c>
      <c r="F158" s="280">
        <f t="shared" si="40"/>
        <v>0</v>
      </c>
      <c r="G158" s="280">
        <f t="shared" si="43"/>
        <v>0</v>
      </c>
      <c r="H158" s="1188"/>
      <c r="I158" s="280"/>
      <c r="J158" s="280"/>
      <c r="K158" s="280"/>
      <c r="L158" s="280"/>
      <c r="M158" s="280"/>
      <c r="N158" s="280"/>
      <c r="O158" s="280"/>
      <c r="P158" s="280"/>
      <c r="Q158" s="280"/>
      <c r="R158" s="280"/>
      <c r="S158" s="281"/>
      <c r="T158" s="284">
        <f t="shared" si="39"/>
        <v>0</v>
      </c>
      <c r="U158" s="277"/>
      <c r="V158" s="277"/>
      <c r="W158" s="282"/>
      <c r="X158" s="282"/>
      <c r="Y158" s="282"/>
      <c r="Z158" s="282"/>
      <c r="AA158" s="282"/>
      <c r="AB158" s="282"/>
      <c r="AC158" s="282"/>
      <c r="AD158" s="282"/>
      <c r="AE158" s="282"/>
      <c r="AF158" s="282"/>
      <c r="AG158" s="282"/>
      <c r="AH158" s="282">
        <f t="shared" si="41"/>
        <v>0</v>
      </c>
      <c r="AI158" s="786"/>
      <c r="AJ158" s="786"/>
      <c r="AK158" s="282"/>
      <c r="AL158" s="282"/>
      <c r="AM158" s="282"/>
      <c r="AN158" s="282"/>
      <c r="AO158" s="282"/>
      <c r="AP158" s="282"/>
      <c r="AQ158" s="283"/>
      <c r="AR158" s="277">
        <f t="shared" si="31"/>
        <v>0</v>
      </c>
    </row>
    <row r="159" spans="3:44" s="256" customFormat="1" x14ac:dyDescent="0.3">
      <c r="C159" s="885" t="s">
        <v>1070</v>
      </c>
      <c r="D159" s="280">
        <f>IFERROR('Group Inputs'!D181,"")</f>
        <v>0</v>
      </c>
      <c r="E159" s="280">
        <f>IFERROR('Group Inputs'!F181,"")</f>
        <v>0</v>
      </c>
      <c r="F159" s="280">
        <f t="shared" si="40"/>
        <v>0</v>
      </c>
      <c r="G159" s="280">
        <f t="shared" si="43"/>
        <v>0</v>
      </c>
      <c r="H159" s="1188"/>
      <c r="I159" s="280"/>
      <c r="J159" s="280"/>
      <c r="K159" s="280"/>
      <c r="L159" s="280"/>
      <c r="M159" s="280"/>
      <c r="N159" s="280"/>
      <c r="O159" s="280"/>
      <c r="P159" s="280"/>
      <c r="Q159" s="280"/>
      <c r="R159" s="280"/>
      <c r="S159" s="281"/>
      <c r="T159" s="284">
        <f t="shared" si="39"/>
        <v>0</v>
      </c>
      <c r="U159" s="277"/>
      <c r="V159" s="277"/>
      <c r="W159" s="282"/>
      <c r="X159" s="282"/>
      <c r="Y159" s="282"/>
      <c r="Z159" s="282"/>
      <c r="AA159" s="282"/>
      <c r="AB159" s="282"/>
      <c r="AC159" s="282"/>
      <c r="AD159" s="282"/>
      <c r="AE159" s="282"/>
      <c r="AF159" s="282"/>
      <c r="AG159" s="282"/>
      <c r="AH159" s="282">
        <f t="shared" si="41"/>
        <v>0</v>
      </c>
      <c r="AI159" s="786"/>
      <c r="AJ159" s="786"/>
      <c r="AK159" s="282"/>
      <c r="AL159" s="282"/>
      <c r="AM159" s="282"/>
      <c r="AN159" s="282"/>
      <c r="AO159" s="282"/>
      <c r="AP159" s="282"/>
      <c r="AQ159" s="283"/>
      <c r="AR159" s="277">
        <f t="shared" si="31"/>
        <v>0</v>
      </c>
    </row>
    <row r="160" spans="3:44" s="256" customFormat="1" x14ac:dyDescent="0.3">
      <c r="C160" s="885"/>
      <c r="D160" s="280"/>
      <c r="E160" s="280"/>
      <c r="F160" s="280"/>
      <c r="G160" s="280"/>
      <c r="H160" s="1188"/>
      <c r="I160" s="280"/>
      <c r="J160" s="280"/>
      <c r="K160" s="280"/>
      <c r="L160" s="280"/>
      <c r="M160" s="280"/>
      <c r="N160" s="280"/>
      <c r="O160" s="280"/>
      <c r="P160" s="280"/>
      <c r="Q160" s="280"/>
      <c r="R160" s="280"/>
      <c r="S160" s="281"/>
      <c r="T160" s="276"/>
      <c r="U160" s="277"/>
      <c r="V160" s="277"/>
      <c r="W160" s="282"/>
      <c r="X160" s="282"/>
      <c r="Y160" s="282"/>
      <c r="Z160" s="282"/>
      <c r="AA160" s="282"/>
      <c r="AB160" s="282"/>
      <c r="AC160" s="282"/>
      <c r="AD160" s="282"/>
      <c r="AE160" s="282"/>
      <c r="AF160" s="282"/>
      <c r="AG160" s="282"/>
      <c r="AH160" s="282"/>
      <c r="AI160" s="786"/>
      <c r="AJ160" s="786"/>
      <c r="AK160" s="282"/>
      <c r="AL160" s="282"/>
      <c r="AM160" s="282"/>
      <c r="AN160" s="282"/>
      <c r="AO160" s="282"/>
      <c r="AP160" s="282"/>
      <c r="AQ160" s="283"/>
      <c r="AR160" s="277">
        <f t="shared" si="31"/>
        <v>0</v>
      </c>
    </row>
    <row r="161" spans="3:44" s="256" customFormat="1" x14ac:dyDescent="0.3">
      <c r="C161" s="1180" t="s">
        <v>313</v>
      </c>
      <c r="D161" s="271"/>
      <c r="E161" s="271"/>
      <c r="F161" s="271"/>
      <c r="G161" s="271"/>
      <c r="H161" s="271"/>
      <c r="I161" s="271"/>
      <c r="J161" s="271"/>
      <c r="K161" s="271"/>
      <c r="L161" s="271"/>
      <c r="M161" s="271"/>
      <c r="N161" s="271"/>
      <c r="O161" s="271"/>
      <c r="P161" s="271"/>
      <c r="Q161" s="271"/>
      <c r="R161" s="271"/>
      <c r="S161" s="271"/>
      <c r="T161" s="271"/>
      <c r="U161" s="271"/>
      <c r="V161" s="271"/>
      <c r="W161" s="272"/>
      <c r="X161" s="272"/>
      <c r="Y161" s="272"/>
      <c r="Z161" s="272"/>
      <c r="AA161" s="272"/>
      <c r="AB161" s="272"/>
      <c r="AC161" s="272"/>
      <c r="AD161" s="272"/>
      <c r="AE161" s="272"/>
      <c r="AF161" s="272"/>
      <c r="AG161" s="272"/>
      <c r="AH161" s="272"/>
      <c r="AI161" s="272"/>
      <c r="AJ161" s="272"/>
      <c r="AK161" s="272"/>
      <c r="AL161" s="272"/>
      <c r="AM161" s="272"/>
      <c r="AN161" s="272"/>
      <c r="AO161" s="272"/>
      <c r="AP161" s="272"/>
      <c r="AQ161" s="273"/>
      <c r="AR161" s="277">
        <f t="shared" si="31"/>
        <v>0</v>
      </c>
    </row>
    <row r="162" spans="3:44" s="256" customFormat="1" x14ac:dyDescent="0.3">
      <c r="C162" s="1182" t="s">
        <v>213</v>
      </c>
      <c r="D162" s="274"/>
      <c r="E162" s="274"/>
      <c r="F162" s="274"/>
      <c r="G162" s="274"/>
      <c r="H162" s="1187"/>
      <c r="I162" s="274"/>
      <c r="J162" s="274"/>
      <c r="K162" s="274"/>
      <c r="L162" s="274"/>
      <c r="M162" s="274"/>
      <c r="N162" s="274"/>
      <c r="O162" s="274"/>
      <c r="P162" s="274"/>
      <c r="Q162" s="274"/>
      <c r="R162" s="274"/>
      <c r="S162" s="275"/>
      <c r="T162" s="276"/>
      <c r="U162" s="277"/>
      <c r="V162" s="277"/>
      <c r="W162" s="278"/>
      <c r="X162" s="278"/>
      <c r="Y162" s="278"/>
      <c r="Z162" s="278"/>
      <c r="AA162" s="278"/>
      <c r="AB162" s="278"/>
      <c r="AC162" s="278"/>
      <c r="AD162" s="278"/>
      <c r="AE162" s="278"/>
      <c r="AF162" s="278"/>
      <c r="AG162" s="278"/>
      <c r="AH162" s="278"/>
      <c r="AI162" s="785"/>
      <c r="AJ162" s="785"/>
      <c r="AK162" s="278"/>
      <c r="AL162" s="278"/>
      <c r="AM162" s="278"/>
      <c r="AN162" s="278"/>
      <c r="AO162" s="278"/>
      <c r="AP162" s="278"/>
      <c r="AQ162" s="279"/>
      <c r="AR162" s="277">
        <f t="shared" si="31"/>
        <v>0</v>
      </c>
    </row>
    <row r="163" spans="3:44" s="256" customFormat="1" x14ac:dyDescent="0.3">
      <c r="C163" s="885" t="s">
        <v>238</v>
      </c>
      <c r="D163" s="280">
        <f>IFERROR('Group Inputs'!D186,"")</f>
        <v>0</v>
      </c>
      <c r="E163" s="280">
        <f>IFERROR('Group Inputs'!F186,"")</f>
        <v>0</v>
      </c>
      <c r="F163" s="280">
        <f>D163-E163</f>
        <v>0</v>
      </c>
      <c r="G163" s="280"/>
      <c r="H163" s="1188"/>
      <c r="I163" s="280"/>
      <c r="J163" s="280"/>
      <c r="K163" s="280"/>
      <c r="L163" s="280"/>
      <c r="M163" s="280"/>
      <c r="N163" s="280"/>
      <c r="O163" s="280"/>
      <c r="P163" s="280"/>
      <c r="Q163" s="280"/>
      <c r="R163" s="280"/>
      <c r="S163" s="281"/>
      <c r="T163" s="276">
        <f>SUM(F163:S163)</f>
        <v>0</v>
      </c>
      <c r="U163" s="277"/>
      <c r="V163" s="277"/>
      <c r="W163" s="282"/>
      <c r="X163" s="282"/>
      <c r="Y163" s="282"/>
      <c r="Z163" s="282"/>
      <c r="AA163" s="282"/>
      <c r="AB163" s="282"/>
      <c r="AC163" s="282"/>
      <c r="AD163" s="282"/>
      <c r="AE163" s="282"/>
      <c r="AF163" s="282"/>
      <c r="AG163" s="282"/>
      <c r="AH163" s="282"/>
      <c r="AI163" s="786">
        <f>+T163</f>
        <v>0</v>
      </c>
      <c r="AJ163" s="786"/>
      <c r="AK163" s="282"/>
      <c r="AL163" s="282"/>
      <c r="AM163" s="282"/>
      <c r="AN163" s="282"/>
      <c r="AO163" s="282"/>
      <c r="AP163" s="282"/>
      <c r="AQ163" s="283"/>
      <c r="AR163" s="277">
        <f t="shared" si="31"/>
        <v>0</v>
      </c>
    </row>
    <row r="164" spans="3:44" s="256" customFormat="1" x14ac:dyDescent="0.3">
      <c r="C164" s="885" t="s">
        <v>137</v>
      </c>
      <c r="D164" s="280">
        <f>IFERROR('Group Inputs'!D187,"")</f>
        <v>0</v>
      </c>
      <c r="E164" s="280">
        <f>IFERROR('Group Inputs'!F187,"")</f>
        <v>0</v>
      </c>
      <c r="F164" s="280">
        <f t="shared" ref="F164:F165" si="45">D164-E164</f>
        <v>0</v>
      </c>
      <c r="G164" s="280">
        <f>-F164</f>
        <v>0</v>
      </c>
      <c r="H164" s="1188"/>
      <c r="I164" s="280"/>
      <c r="J164" s="280"/>
      <c r="K164" s="280"/>
      <c r="L164" s="280"/>
      <c r="M164" s="280"/>
      <c r="N164" s="280"/>
      <c r="O164" s="280"/>
      <c r="P164" s="280"/>
      <c r="Q164" s="280"/>
      <c r="R164" s="280"/>
      <c r="S164" s="281"/>
      <c r="T164" s="276">
        <f>SUM(F164:S164)</f>
        <v>0</v>
      </c>
      <c r="U164" s="277"/>
      <c r="V164" s="277"/>
      <c r="W164" s="282"/>
      <c r="X164" s="282"/>
      <c r="Y164" s="282"/>
      <c r="Z164" s="282"/>
      <c r="AA164" s="282"/>
      <c r="AB164" s="282"/>
      <c r="AC164" s="282"/>
      <c r="AD164" s="282"/>
      <c r="AE164" s="282"/>
      <c r="AF164" s="282"/>
      <c r="AG164" s="282"/>
      <c r="AH164" s="282"/>
      <c r="AI164" s="786">
        <f>+T164</f>
        <v>0</v>
      </c>
      <c r="AJ164" s="786"/>
      <c r="AK164" s="282"/>
      <c r="AL164" s="282"/>
      <c r="AM164" s="282"/>
      <c r="AN164" s="282"/>
      <c r="AO164" s="282"/>
      <c r="AP164" s="282"/>
      <c r="AQ164" s="283"/>
      <c r="AR164" s="277">
        <f t="shared" si="31"/>
        <v>0</v>
      </c>
    </row>
    <row r="165" spans="3:44" s="256" customFormat="1" x14ac:dyDescent="0.3">
      <c r="C165" s="885" t="s">
        <v>239</v>
      </c>
      <c r="D165" s="280">
        <f>IFERROR('Group Inputs'!D188,"")</f>
        <v>0</v>
      </c>
      <c r="E165" s="280">
        <f>IFERROR('Group Inputs'!F188,"")</f>
        <v>0</v>
      </c>
      <c r="F165" s="280">
        <f t="shared" si="45"/>
        <v>0</v>
      </c>
      <c r="G165" s="280">
        <f>-F165</f>
        <v>0</v>
      </c>
      <c r="H165" s="1188"/>
      <c r="I165" s="280"/>
      <c r="J165" s="280"/>
      <c r="K165" s="280"/>
      <c r="L165" s="280"/>
      <c r="M165" s="280"/>
      <c r="N165" s="280"/>
      <c r="O165" s="280"/>
      <c r="P165" s="280"/>
      <c r="Q165" s="280"/>
      <c r="R165" s="280"/>
      <c r="S165" s="281"/>
      <c r="T165" s="276">
        <f>SUM(F165:S165)</f>
        <v>0</v>
      </c>
      <c r="U165" s="277"/>
      <c r="V165" s="277"/>
      <c r="W165" s="282"/>
      <c r="X165" s="282"/>
      <c r="Y165" s="282"/>
      <c r="Z165" s="282"/>
      <c r="AA165" s="282"/>
      <c r="AB165" s="282"/>
      <c r="AC165" s="282"/>
      <c r="AD165" s="282"/>
      <c r="AE165" s="282"/>
      <c r="AF165" s="282"/>
      <c r="AG165" s="282"/>
      <c r="AH165" s="282"/>
      <c r="AI165" s="786">
        <f>+T165</f>
        <v>0</v>
      </c>
      <c r="AJ165" s="786"/>
      <c r="AK165" s="282"/>
      <c r="AL165" s="282"/>
      <c r="AM165" s="282"/>
      <c r="AN165" s="282"/>
      <c r="AO165" s="282"/>
      <c r="AP165" s="282"/>
      <c r="AQ165" s="283"/>
      <c r="AR165" s="277">
        <f t="shared" si="31"/>
        <v>0</v>
      </c>
    </row>
    <row r="166" spans="3:44" s="256" customFormat="1" x14ac:dyDescent="0.3">
      <c r="C166" s="1180" t="s">
        <v>240</v>
      </c>
      <c r="D166" s="271"/>
      <c r="E166" s="271"/>
      <c r="F166" s="271"/>
      <c r="G166" s="271"/>
      <c r="H166" s="271"/>
      <c r="I166" s="271"/>
      <c r="J166" s="271"/>
      <c r="K166" s="271"/>
      <c r="L166" s="271"/>
      <c r="M166" s="271"/>
      <c r="N166" s="271"/>
      <c r="O166" s="271"/>
      <c r="P166" s="271"/>
      <c r="Q166" s="271"/>
      <c r="R166" s="271"/>
      <c r="S166" s="271"/>
      <c r="T166" s="271"/>
      <c r="U166" s="271"/>
      <c r="V166" s="271"/>
      <c r="W166" s="272"/>
      <c r="X166" s="272"/>
      <c r="Y166" s="272"/>
      <c r="Z166" s="272"/>
      <c r="AA166" s="272"/>
      <c r="AB166" s="272"/>
      <c r="AC166" s="272"/>
      <c r="AD166" s="272"/>
      <c r="AE166" s="272"/>
      <c r="AF166" s="272"/>
      <c r="AG166" s="272"/>
      <c r="AH166" s="272"/>
      <c r="AI166" s="272"/>
      <c r="AJ166" s="272"/>
      <c r="AK166" s="272"/>
      <c r="AL166" s="272"/>
      <c r="AM166" s="272"/>
      <c r="AN166" s="272"/>
      <c r="AO166" s="272"/>
      <c r="AP166" s="272"/>
      <c r="AQ166" s="273"/>
      <c r="AR166" s="277">
        <f t="shared" si="31"/>
        <v>0</v>
      </c>
    </row>
    <row r="167" spans="3:44" s="256" customFormat="1" x14ac:dyDescent="0.3">
      <c r="C167" s="1182" t="s">
        <v>241</v>
      </c>
      <c r="D167" s="274"/>
      <c r="E167" s="274"/>
      <c r="F167" s="274"/>
      <c r="G167" s="274"/>
      <c r="H167" s="1187"/>
      <c r="I167" s="274"/>
      <c r="J167" s="274"/>
      <c r="K167" s="274"/>
      <c r="L167" s="274"/>
      <c r="M167" s="274"/>
      <c r="N167" s="274"/>
      <c r="O167" s="274"/>
      <c r="P167" s="274"/>
      <c r="Q167" s="274"/>
      <c r="R167" s="274"/>
      <c r="S167" s="275"/>
      <c r="T167" s="276"/>
      <c r="U167" s="277"/>
      <c r="V167" s="277"/>
      <c r="W167" s="278"/>
      <c r="X167" s="278"/>
      <c r="Y167" s="278"/>
      <c r="Z167" s="278"/>
      <c r="AA167" s="278"/>
      <c r="AB167" s="278"/>
      <c r="AC167" s="278"/>
      <c r="AD167" s="278"/>
      <c r="AE167" s="278"/>
      <c r="AF167" s="278"/>
      <c r="AG167" s="278"/>
      <c r="AH167" s="278"/>
      <c r="AI167" s="785"/>
      <c r="AJ167" s="785"/>
      <c r="AK167" s="278"/>
      <c r="AL167" s="278"/>
      <c r="AM167" s="278"/>
      <c r="AN167" s="278"/>
      <c r="AO167" s="278"/>
      <c r="AP167" s="278"/>
      <c r="AQ167" s="279"/>
      <c r="AR167" s="277">
        <f t="shared" si="31"/>
        <v>0</v>
      </c>
    </row>
    <row r="168" spans="3:44" s="256" customFormat="1" x14ac:dyDescent="0.3">
      <c r="C168" s="885" t="s">
        <v>1071</v>
      </c>
      <c r="D168" s="280">
        <f>IFERROR('Group Inputs'!D193,"")</f>
        <v>0</v>
      </c>
      <c r="E168" s="280">
        <f>IFERROR('Group Inputs'!F193,"")</f>
        <v>0</v>
      </c>
      <c r="F168" s="280">
        <f t="shared" ref="F168:F172" si="46">D168-E168</f>
        <v>0</v>
      </c>
      <c r="G168" s="280"/>
      <c r="H168" s="1188"/>
      <c r="I168" s="280"/>
      <c r="J168" s="280"/>
      <c r="K168" s="280"/>
      <c r="L168" s="280"/>
      <c r="M168" s="280"/>
      <c r="N168" s="280"/>
      <c r="O168" s="280"/>
      <c r="P168" s="280"/>
      <c r="Q168" s="280"/>
      <c r="R168" s="280"/>
      <c r="S168" s="281"/>
      <c r="T168" s="284">
        <f>SUM(F168:S168)</f>
        <v>0</v>
      </c>
      <c r="U168" s="277"/>
      <c r="V168" s="277"/>
      <c r="W168" s="282"/>
      <c r="X168" s="282"/>
      <c r="Y168" s="282"/>
      <c r="Z168" s="282"/>
      <c r="AA168" s="282"/>
      <c r="AB168" s="282"/>
      <c r="AC168" s="282">
        <f>T168</f>
        <v>0</v>
      </c>
      <c r="AD168" s="282"/>
      <c r="AE168" s="282"/>
      <c r="AF168" s="282"/>
      <c r="AG168" s="282"/>
      <c r="AH168" s="282"/>
      <c r="AI168" s="786"/>
      <c r="AJ168" s="786"/>
      <c r="AK168" s="282"/>
      <c r="AL168" s="282"/>
      <c r="AM168" s="282"/>
      <c r="AN168" s="282"/>
      <c r="AO168" s="282"/>
      <c r="AP168" s="282"/>
      <c r="AQ168" s="283"/>
      <c r="AR168" s="277">
        <f t="shared" si="31"/>
        <v>0</v>
      </c>
    </row>
    <row r="169" spans="3:44" s="256" customFormat="1" x14ac:dyDescent="0.3">
      <c r="C169" s="885" t="s">
        <v>243</v>
      </c>
      <c r="D169" s="280">
        <f>IFERROR('Group Inputs'!D194,"")</f>
        <v>0</v>
      </c>
      <c r="E169" s="280">
        <f>IFERROR('Group Inputs'!F194,"")</f>
        <v>0</v>
      </c>
      <c r="F169" s="280">
        <f t="shared" si="46"/>
        <v>0</v>
      </c>
      <c r="G169" s="280"/>
      <c r="H169" s="1188"/>
      <c r="I169" s="280"/>
      <c r="J169" s="280"/>
      <c r="K169" s="280"/>
      <c r="L169" s="280"/>
      <c r="M169" s="280"/>
      <c r="N169" s="280"/>
      <c r="O169" s="280"/>
      <c r="P169" s="280"/>
      <c r="Q169" s="280"/>
      <c r="R169" s="280"/>
      <c r="S169" s="281"/>
      <c r="T169" s="284">
        <f>SUM(F169:S169)</f>
        <v>0</v>
      </c>
      <c r="U169" s="277"/>
      <c r="V169" s="277"/>
      <c r="W169" s="282"/>
      <c r="X169" s="282"/>
      <c r="Y169" s="282"/>
      <c r="Z169" s="282"/>
      <c r="AA169" s="282"/>
      <c r="AB169" s="282"/>
      <c r="AC169" s="282">
        <f>T169</f>
        <v>0</v>
      </c>
      <c r="AD169" s="282"/>
      <c r="AE169" s="282"/>
      <c r="AF169" s="282"/>
      <c r="AG169" s="282"/>
      <c r="AH169" s="282"/>
      <c r="AI169" s="786"/>
      <c r="AJ169" s="786"/>
      <c r="AK169" s="282"/>
      <c r="AL169" s="282"/>
      <c r="AM169" s="282"/>
      <c r="AN169" s="282"/>
      <c r="AO169" s="282"/>
      <c r="AP169" s="282"/>
      <c r="AQ169" s="283"/>
      <c r="AR169" s="277">
        <f t="shared" si="31"/>
        <v>0</v>
      </c>
    </row>
    <row r="170" spans="3:44" s="256" customFormat="1" x14ac:dyDescent="0.3">
      <c r="C170" s="885" t="s">
        <v>1072</v>
      </c>
      <c r="D170" s="280">
        <f>IFERROR('Group Inputs'!D195,"")</f>
        <v>0</v>
      </c>
      <c r="E170" s="280">
        <f>IFERROR('Group Inputs'!F195,"")</f>
        <v>0</v>
      </c>
      <c r="F170" s="280">
        <f t="shared" si="46"/>
        <v>0</v>
      </c>
      <c r="G170" s="280"/>
      <c r="H170" s="1188"/>
      <c r="I170" s="280"/>
      <c r="J170" s="280"/>
      <c r="K170" s="280"/>
      <c r="L170" s="280">
        <f>-F170</f>
        <v>0</v>
      </c>
      <c r="M170" s="280"/>
      <c r="N170" s="280"/>
      <c r="O170" s="280"/>
      <c r="P170" s="280"/>
      <c r="Q170" s="280"/>
      <c r="R170" s="280"/>
      <c r="S170" s="281"/>
      <c r="T170" s="284">
        <f>SUM(F170:S170)</f>
        <v>0</v>
      </c>
      <c r="U170" s="277"/>
      <c r="V170" s="277"/>
      <c r="W170" s="282"/>
      <c r="X170" s="282"/>
      <c r="Y170" s="282"/>
      <c r="Z170" s="282"/>
      <c r="AA170" s="282"/>
      <c r="AB170" s="282"/>
      <c r="AC170" s="282"/>
      <c r="AD170" s="282"/>
      <c r="AE170" s="282"/>
      <c r="AF170" s="282"/>
      <c r="AG170" s="282"/>
      <c r="AH170" s="282"/>
      <c r="AI170" s="786"/>
      <c r="AJ170" s="786"/>
      <c r="AK170" s="282"/>
      <c r="AL170" s="282"/>
      <c r="AM170" s="282"/>
      <c r="AN170" s="282"/>
      <c r="AO170" s="282"/>
      <c r="AP170" s="282"/>
      <c r="AQ170" s="283"/>
      <c r="AR170" s="277">
        <f t="shared" si="31"/>
        <v>0</v>
      </c>
    </row>
    <row r="171" spans="3:44" s="256" customFormat="1" x14ac:dyDescent="0.3">
      <c r="C171" s="885" t="s">
        <v>1073</v>
      </c>
      <c r="D171" s="280">
        <f>IFERROR('Group Inputs'!D196,"")</f>
        <v>0</v>
      </c>
      <c r="E171" s="280">
        <f>IFERROR('Group Inputs'!F196,"")</f>
        <v>0</v>
      </c>
      <c r="F171" s="280">
        <f t="shared" si="46"/>
        <v>0</v>
      </c>
      <c r="G171" s="280">
        <f>-G115</f>
        <v>0</v>
      </c>
      <c r="H171" s="1188"/>
      <c r="I171" s="280"/>
      <c r="J171" s="280"/>
      <c r="K171" s="280"/>
      <c r="L171" s="280"/>
      <c r="M171" s="280">
        <f>-(F171+G171)</f>
        <v>0</v>
      </c>
      <c r="N171" s="280"/>
      <c r="O171" s="280"/>
      <c r="P171" s="280"/>
      <c r="Q171" s="280"/>
      <c r="R171" s="280"/>
      <c r="S171" s="281"/>
      <c r="T171" s="284">
        <f>SUM(F171:S171)</f>
        <v>0</v>
      </c>
      <c r="U171" s="277"/>
      <c r="V171" s="277"/>
      <c r="W171" s="282"/>
      <c r="X171" s="282"/>
      <c r="Y171" s="282"/>
      <c r="Z171" s="282"/>
      <c r="AA171" s="282"/>
      <c r="AB171" s="282"/>
      <c r="AC171" s="282"/>
      <c r="AD171" s="282"/>
      <c r="AE171" s="282"/>
      <c r="AF171" s="282"/>
      <c r="AG171" s="282"/>
      <c r="AH171" s="282"/>
      <c r="AI171" s="786"/>
      <c r="AJ171" s="786"/>
      <c r="AK171" s="282"/>
      <c r="AL171" s="282"/>
      <c r="AM171" s="282"/>
      <c r="AN171" s="282"/>
      <c r="AO171" s="282"/>
      <c r="AP171" s="282"/>
      <c r="AQ171" s="283"/>
      <c r="AR171" s="277">
        <f t="shared" si="31"/>
        <v>0</v>
      </c>
    </row>
    <row r="172" spans="3:44" s="256" customFormat="1" x14ac:dyDescent="0.3">
      <c r="C172" s="885" t="s">
        <v>1074</v>
      </c>
      <c r="D172" s="280">
        <f>IFERROR('Group Inputs'!D197,"")</f>
        <v>0</v>
      </c>
      <c r="E172" s="280">
        <f>IFERROR('Group Inputs'!F197,"")</f>
        <v>0</v>
      </c>
      <c r="F172" s="280">
        <f t="shared" si="46"/>
        <v>0</v>
      </c>
      <c r="G172" s="280"/>
      <c r="H172" s="1188"/>
      <c r="I172" s="280"/>
      <c r="J172" s="280"/>
      <c r="K172" s="280"/>
      <c r="L172" s="280"/>
      <c r="M172" s="280">
        <f>-F172</f>
        <v>0</v>
      </c>
      <c r="N172" s="280"/>
      <c r="O172" s="280"/>
      <c r="P172" s="280"/>
      <c r="Q172" s="280"/>
      <c r="R172" s="280"/>
      <c r="S172" s="281"/>
      <c r="T172" s="284">
        <f>SUM(F172:S172)</f>
        <v>0</v>
      </c>
      <c r="U172" s="277"/>
      <c r="V172" s="277"/>
      <c r="W172" s="282"/>
      <c r="X172" s="282"/>
      <c r="Y172" s="282"/>
      <c r="Z172" s="282"/>
      <c r="AA172" s="282"/>
      <c r="AB172" s="282"/>
      <c r="AC172" s="282"/>
      <c r="AD172" s="282"/>
      <c r="AE172" s="282"/>
      <c r="AF172" s="282"/>
      <c r="AG172" s="282"/>
      <c r="AH172" s="282"/>
      <c r="AI172" s="786"/>
      <c r="AJ172" s="786"/>
      <c r="AK172" s="282"/>
      <c r="AL172" s="282"/>
      <c r="AM172" s="282"/>
      <c r="AN172" s="282"/>
      <c r="AO172" s="282"/>
      <c r="AP172" s="282"/>
      <c r="AQ172" s="283"/>
      <c r="AR172" s="277">
        <f t="shared" si="31"/>
        <v>0</v>
      </c>
    </row>
    <row r="173" spans="3:44" s="256" customFormat="1" x14ac:dyDescent="0.3">
      <c r="C173" s="885"/>
      <c r="D173" s="280"/>
      <c r="E173" s="280"/>
      <c r="F173" s="280"/>
      <c r="G173" s="280"/>
      <c r="H173" s="1188"/>
      <c r="I173" s="280"/>
      <c r="J173" s="280"/>
      <c r="K173" s="280"/>
      <c r="L173" s="280"/>
      <c r="M173" s="280"/>
      <c r="N173" s="280"/>
      <c r="O173" s="280"/>
      <c r="P173" s="280"/>
      <c r="Q173" s="280"/>
      <c r="R173" s="280"/>
      <c r="S173" s="281"/>
      <c r="T173" s="276"/>
      <c r="U173" s="277"/>
      <c r="V173" s="277"/>
      <c r="W173" s="282"/>
      <c r="X173" s="282"/>
      <c r="Y173" s="282"/>
      <c r="Z173" s="282"/>
      <c r="AA173" s="282"/>
      <c r="AB173" s="282"/>
      <c r="AC173" s="282"/>
      <c r="AD173" s="282"/>
      <c r="AE173" s="282"/>
      <c r="AF173" s="282"/>
      <c r="AG173" s="282"/>
      <c r="AH173" s="282"/>
      <c r="AI173" s="786"/>
      <c r="AJ173" s="786"/>
      <c r="AK173" s="282"/>
      <c r="AL173" s="282"/>
      <c r="AM173" s="282"/>
      <c r="AN173" s="282"/>
      <c r="AO173" s="282"/>
      <c r="AP173" s="282"/>
      <c r="AQ173" s="283"/>
      <c r="AR173" s="277">
        <f t="shared" si="31"/>
        <v>0</v>
      </c>
    </row>
    <row r="174" spans="3:44" s="256" customFormat="1" x14ac:dyDescent="0.3">
      <c r="C174" s="1180" t="s">
        <v>247</v>
      </c>
      <c r="D174" s="271"/>
      <c r="E174" s="271"/>
      <c r="F174" s="271"/>
      <c r="G174" s="271"/>
      <c r="H174" s="271"/>
      <c r="I174" s="271"/>
      <c r="J174" s="271"/>
      <c r="K174" s="271"/>
      <c r="L174" s="271"/>
      <c r="M174" s="271"/>
      <c r="N174" s="271"/>
      <c r="O174" s="271"/>
      <c r="P174" s="271"/>
      <c r="Q174" s="271"/>
      <c r="R174" s="271"/>
      <c r="S174" s="271"/>
      <c r="T174" s="271"/>
      <c r="U174" s="271"/>
      <c r="V174" s="271"/>
      <c r="W174" s="272"/>
      <c r="X174" s="272"/>
      <c r="Y174" s="272"/>
      <c r="Z174" s="272"/>
      <c r="AA174" s="272"/>
      <c r="AB174" s="272"/>
      <c r="AC174" s="272"/>
      <c r="AD174" s="272"/>
      <c r="AE174" s="272"/>
      <c r="AF174" s="272"/>
      <c r="AG174" s="272"/>
      <c r="AH174" s="272"/>
      <c r="AI174" s="272"/>
      <c r="AJ174" s="272"/>
      <c r="AK174" s="272"/>
      <c r="AL174" s="272"/>
      <c r="AM174" s="272"/>
      <c r="AN174" s="272"/>
      <c r="AO174" s="272"/>
      <c r="AP174" s="272"/>
      <c r="AQ174" s="273"/>
      <c r="AR174" s="277">
        <f t="shared" si="31"/>
        <v>0</v>
      </c>
    </row>
    <row r="175" spans="3:44" s="256" customFormat="1" x14ac:dyDescent="0.3">
      <c r="C175" s="1182" t="s">
        <v>241</v>
      </c>
      <c r="D175" s="274"/>
      <c r="E175" s="274"/>
      <c r="F175" s="274"/>
      <c r="G175" s="274"/>
      <c r="H175" s="1187"/>
      <c r="I175" s="274"/>
      <c r="J175" s="274"/>
      <c r="K175" s="274"/>
      <c r="L175" s="274"/>
      <c r="M175" s="274"/>
      <c r="N175" s="274"/>
      <c r="O175" s="274"/>
      <c r="P175" s="274"/>
      <c r="Q175" s="274"/>
      <c r="R175" s="274"/>
      <c r="S175" s="275"/>
      <c r="T175" s="276"/>
      <c r="U175" s="277"/>
      <c r="V175" s="277"/>
      <c r="W175" s="278"/>
      <c r="X175" s="278"/>
      <c r="Y175" s="278"/>
      <c r="Z175" s="278"/>
      <c r="AA175" s="278"/>
      <c r="AB175" s="278"/>
      <c r="AC175" s="278"/>
      <c r="AD175" s="278"/>
      <c r="AE175" s="278"/>
      <c r="AF175" s="278"/>
      <c r="AG175" s="278"/>
      <c r="AH175" s="278"/>
      <c r="AI175" s="785"/>
      <c r="AJ175" s="785"/>
      <c r="AK175" s="278"/>
      <c r="AL175" s="278"/>
      <c r="AM175" s="278"/>
      <c r="AN175" s="278"/>
      <c r="AO175" s="278"/>
      <c r="AP175" s="278"/>
      <c r="AQ175" s="279"/>
      <c r="AR175" s="277">
        <f t="shared" si="31"/>
        <v>0</v>
      </c>
    </row>
    <row r="176" spans="3:44" s="256" customFormat="1" x14ac:dyDescent="0.3">
      <c r="C176" s="885" t="s">
        <v>248</v>
      </c>
      <c r="D176" s="280">
        <f>IFERROR('Group Inputs'!D202,"")</f>
        <v>0</v>
      </c>
      <c r="E176" s="280">
        <f>IFERROR('Group Inputs'!F202,"")</f>
        <v>0</v>
      </c>
      <c r="F176" s="280">
        <f>D176-E176</f>
        <v>0</v>
      </c>
      <c r="G176" s="280"/>
      <c r="H176" s="1188"/>
      <c r="I176" s="280"/>
      <c r="J176" s="280"/>
      <c r="K176" s="280"/>
      <c r="L176" s="280"/>
      <c r="M176" s="280"/>
      <c r="N176" s="280"/>
      <c r="O176" s="280"/>
      <c r="P176" s="280"/>
      <c r="Q176" s="280"/>
      <c r="R176" s="280"/>
      <c r="S176" s="281"/>
      <c r="T176" s="276">
        <f>SUM(F176:S176)</f>
        <v>0</v>
      </c>
      <c r="U176" s="277"/>
      <c r="V176" s="277"/>
      <c r="W176" s="282"/>
      <c r="X176" s="282"/>
      <c r="Y176" s="282"/>
      <c r="Z176" s="282"/>
      <c r="AA176" s="282"/>
      <c r="AB176" s="282"/>
      <c r="AC176" s="282"/>
      <c r="AD176" s="282"/>
      <c r="AE176" s="282"/>
      <c r="AF176" s="282"/>
      <c r="AG176" s="282"/>
      <c r="AH176" s="282"/>
      <c r="AI176" s="786"/>
      <c r="AJ176" s="786"/>
      <c r="AK176" s="282"/>
      <c r="AL176" s="282"/>
      <c r="AM176" s="282"/>
      <c r="AN176" s="282">
        <f>+T176</f>
        <v>0</v>
      </c>
      <c r="AO176" s="282"/>
      <c r="AP176" s="282"/>
      <c r="AQ176" s="283"/>
      <c r="AR176" s="277">
        <f t="shared" si="31"/>
        <v>0</v>
      </c>
    </row>
    <row r="177" spans="3:44" s="256" customFormat="1" x14ac:dyDescent="0.3">
      <c r="C177" s="885" t="s">
        <v>249</v>
      </c>
      <c r="D177" s="280">
        <f>IFERROR('Group Inputs'!D203,"")</f>
        <v>0</v>
      </c>
      <c r="E177" s="280">
        <f>IFERROR('Group Inputs'!F203,"")</f>
        <v>0</v>
      </c>
      <c r="F177" s="280">
        <f>D177-E177</f>
        <v>0</v>
      </c>
      <c r="G177" s="280"/>
      <c r="H177" s="1188"/>
      <c r="I177" s="280"/>
      <c r="J177" s="280"/>
      <c r="K177" s="280"/>
      <c r="L177" s="280"/>
      <c r="M177" s="280"/>
      <c r="N177" s="280"/>
      <c r="O177" s="280"/>
      <c r="P177" s="280"/>
      <c r="Q177" s="280"/>
      <c r="R177" s="280"/>
      <c r="S177" s="281"/>
      <c r="T177" s="276">
        <f>SUM(F177:S177)</f>
        <v>0</v>
      </c>
      <c r="U177" s="277"/>
      <c r="V177" s="277"/>
      <c r="W177" s="282"/>
      <c r="X177" s="282"/>
      <c r="Y177" s="282"/>
      <c r="Z177" s="282"/>
      <c r="AA177" s="282"/>
      <c r="AB177" s="282"/>
      <c r="AC177" s="282"/>
      <c r="AD177" s="282"/>
      <c r="AE177" s="282"/>
      <c r="AF177" s="282"/>
      <c r="AG177" s="282"/>
      <c r="AH177" s="282"/>
      <c r="AI177" s="786"/>
      <c r="AJ177" s="786"/>
      <c r="AK177" s="282"/>
      <c r="AL177" s="282"/>
      <c r="AM177" s="282"/>
      <c r="AN177" s="282">
        <f>+T177</f>
        <v>0</v>
      </c>
      <c r="AO177" s="282"/>
      <c r="AP177" s="282"/>
      <c r="AQ177" s="283"/>
      <c r="AR177" s="277">
        <f t="shared" si="31"/>
        <v>0</v>
      </c>
    </row>
    <row r="178" spans="3:44" s="256" customFormat="1" x14ac:dyDescent="0.3">
      <c r="C178" s="885" t="s">
        <v>250</v>
      </c>
      <c r="D178" s="280">
        <f>IFERROR('Group Inputs'!D223,"")</f>
        <v>0</v>
      </c>
      <c r="E178" s="280">
        <f>IFERROR('Group Inputs'!F223,"")</f>
        <v>0</v>
      </c>
      <c r="F178" s="280">
        <f>D178-E178</f>
        <v>0</v>
      </c>
      <c r="G178" s="280"/>
      <c r="H178" s="1188"/>
      <c r="I178" s="280"/>
      <c r="J178" s="280"/>
      <c r="K178" s="280"/>
      <c r="L178" s="280"/>
      <c r="M178" s="280"/>
      <c r="N178" s="280"/>
      <c r="O178" s="280"/>
      <c r="P178" s="280"/>
      <c r="Q178" s="280"/>
      <c r="R178" s="280"/>
      <c r="S178" s="281"/>
      <c r="T178" s="276">
        <f>SUM(F178:S178)</f>
        <v>0</v>
      </c>
      <c r="U178" s="277"/>
      <c r="V178" s="277"/>
      <c r="W178" s="282"/>
      <c r="X178" s="282"/>
      <c r="Y178" s="282"/>
      <c r="Z178" s="282"/>
      <c r="AA178" s="282"/>
      <c r="AB178" s="282"/>
      <c r="AC178" s="282"/>
      <c r="AD178" s="282"/>
      <c r="AE178" s="282"/>
      <c r="AF178" s="282"/>
      <c r="AG178" s="282"/>
      <c r="AH178" s="282"/>
      <c r="AI178" s="786"/>
      <c r="AJ178" s="786"/>
      <c r="AK178" s="282"/>
      <c r="AL178" s="282"/>
      <c r="AM178" s="282"/>
      <c r="AN178" s="282"/>
      <c r="AO178" s="282">
        <f>+T178</f>
        <v>0</v>
      </c>
      <c r="AP178" s="282"/>
      <c r="AQ178" s="283"/>
      <c r="AR178" s="277">
        <f t="shared" si="31"/>
        <v>0</v>
      </c>
    </row>
    <row r="179" spans="3:44" s="256" customFormat="1" x14ac:dyDescent="0.3">
      <c r="C179" s="885" t="s">
        <v>251</v>
      </c>
      <c r="D179" s="280">
        <f>IFERROR('Group Inputs'!D224,"")</f>
        <v>0</v>
      </c>
      <c r="E179" s="280">
        <f>IFERROR('Group Inputs'!F224,"")</f>
        <v>0</v>
      </c>
      <c r="F179" s="280">
        <f>D179-E179</f>
        <v>0</v>
      </c>
      <c r="G179" s="280"/>
      <c r="H179" s="1188"/>
      <c r="I179" s="280"/>
      <c r="J179" s="280"/>
      <c r="K179" s="280"/>
      <c r="L179" s="280"/>
      <c r="M179" s="280"/>
      <c r="N179" s="280"/>
      <c r="O179" s="280"/>
      <c r="P179" s="280"/>
      <c r="Q179" s="280"/>
      <c r="R179" s="280"/>
      <c r="S179" s="281"/>
      <c r="T179" s="276">
        <f>SUM(F179:S179)</f>
        <v>0</v>
      </c>
      <c r="U179" s="277"/>
      <c r="V179" s="277"/>
      <c r="W179" s="282"/>
      <c r="X179" s="282"/>
      <c r="Y179" s="282"/>
      <c r="Z179" s="282"/>
      <c r="AA179" s="282"/>
      <c r="AB179" s="282"/>
      <c r="AC179" s="282"/>
      <c r="AD179" s="282"/>
      <c r="AE179" s="282"/>
      <c r="AF179" s="282"/>
      <c r="AG179" s="282"/>
      <c r="AH179" s="282"/>
      <c r="AI179" s="786"/>
      <c r="AJ179" s="786"/>
      <c r="AK179" s="282"/>
      <c r="AL179" s="282"/>
      <c r="AM179" s="282"/>
      <c r="AN179" s="282"/>
      <c r="AO179" s="282">
        <f>+T179</f>
        <v>0</v>
      </c>
      <c r="AP179" s="282"/>
      <c r="AQ179" s="283"/>
      <c r="AR179" s="277">
        <f t="shared" si="31"/>
        <v>0</v>
      </c>
    </row>
    <row r="180" spans="3:44" s="256" customFormat="1" x14ac:dyDescent="0.3">
      <c r="C180" s="885"/>
      <c r="D180" s="280"/>
      <c r="E180" s="280"/>
      <c r="F180" s="280"/>
      <c r="G180" s="280"/>
      <c r="H180" s="1188"/>
      <c r="I180" s="280"/>
      <c r="J180" s="280"/>
      <c r="K180" s="280"/>
      <c r="L180" s="280"/>
      <c r="M180" s="280"/>
      <c r="N180" s="280"/>
      <c r="O180" s="280"/>
      <c r="P180" s="280"/>
      <c r="Q180" s="280"/>
      <c r="R180" s="280"/>
      <c r="S180" s="281"/>
      <c r="T180" s="276"/>
      <c r="U180" s="277"/>
      <c r="V180" s="277"/>
      <c r="W180" s="282"/>
      <c r="X180" s="282"/>
      <c r="Y180" s="282"/>
      <c r="Z180" s="282"/>
      <c r="AA180" s="282"/>
      <c r="AB180" s="282"/>
      <c r="AC180" s="282"/>
      <c r="AD180" s="282"/>
      <c r="AE180" s="282"/>
      <c r="AF180" s="282"/>
      <c r="AG180" s="282"/>
      <c r="AH180" s="282"/>
      <c r="AI180" s="786"/>
      <c r="AJ180" s="786"/>
      <c r="AK180" s="282"/>
      <c r="AL180" s="282"/>
      <c r="AM180" s="282"/>
      <c r="AN180" s="282"/>
      <c r="AO180" s="282"/>
      <c r="AP180" s="282"/>
      <c r="AQ180" s="283"/>
      <c r="AR180" s="277">
        <f t="shared" si="31"/>
        <v>0</v>
      </c>
    </row>
    <row r="181" spans="3:44" s="256" customFormat="1" x14ac:dyDescent="0.3">
      <c r="C181" s="1180" t="s">
        <v>252</v>
      </c>
      <c r="D181" s="271"/>
      <c r="E181" s="271"/>
      <c r="F181" s="271"/>
      <c r="G181" s="271"/>
      <c r="H181" s="271"/>
      <c r="I181" s="271"/>
      <c r="J181" s="271"/>
      <c r="K181" s="271"/>
      <c r="L181" s="271"/>
      <c r="M181" s="271"/>
      <c r="N181" s="271"/>
      <c r="O181" s="271"/>
      <c r="P181" s="271"/>
      <c r="Q181" s="271"/>
      <c r="R181" s="271"/>
      <c r="S181" s="271"/>
      <c r="T181" s="271"/>
      <c r="U181" s="271"/>
      <c r="V181" s="271"/>
      <c r="W181" s="272"/>
      <c r="X181" s="272"/>
      <c r="Y181" s="272"/>
      <c r="Z181" s="272"/>
      <c r="AA181" s="272"/>
      <c r="AB181" s="272"/>
      <c r="AC181" s="272"/>
      <c r="AD181" s="272"/>
      <c r="AE181" s="272"/>
      <c r="AF181" s="272"/>
      <c r="AG181" s="272"/>
      <c r="AH181" s="272"/>
      <c r="AI181" s="272"/>
      <c r="AJ181" s="272"/>
      <c r="AK181" s="272"/>
      <c r="AL181" s="272"/>
      <c r="AM181" s="272"/>
      <c r="AN181" s="272"/>
      <c r="AO181" s="272"/>
      <c r="AP181" s="272"/>
      <c r="AQ181" s="273"/>
      <c r="AR181" s="277">
        <f t="shared" si="31"/>
        <v>0</v>
      </c>
    </row>
    <row r="182" spans="3:44" s="256" customFormat="1" x14ac:dyDescent="0.3">
      <c r="C182" s="1182" t="s">
        <v>241</v>
      </c>
      <c r="D182" s="274"/>
      <c r="E182" s="274"/>
      <c r="F182" s="274"/>
      <c r="G182" s="274"/>
      <c r="H182" s="1187"/>
      <c r="I182" s="274"/>
      <c r="J182" s="274"/>
      <c r="K182" s="274"/>
      <c r="L182" s="274"/>
      <c r="M182" s="274"/>
      <c r="N182" s="274"/>
      <c r="O182" s="274"/>
      <c r="P182" s="274"/>
      <c r="Q182" s="274"/>
      <c r="R182" s="274"/>
      <c r="S182" s="275"/>
      <c r="T182" s="276"/>
      <c r="U182" s="277"/>
      <c r="V182" s="277"/>
      <c r="W182" s="278"/>
      <c r="X182" s="278"/>
      <c r="Y182" s="278"/>
      <c r="Z182" s="278"/>
      <c r="AA182" s="278"/>
      <c r="AB182" s="278"/>
      <c r="AC182" s="278"/>
      <c r="AD182" s="278"/>
      <c r="AE182" s="278"/>
      <c r="AF182" s="278"/>
      <c r="AG182" s="278"/>
      <c r="AH182" s="278"/>
      <c r="AI182" s="785"/>
      <c r="AJ182" s="785"/>
      <c r="AK182" s="278"/>
      <c r="AL182" s="278"/>
      <c r="AM182" s="278"/>
      <c r="AN182" s="278"/>
      <c r="AO182" s="278"/>
      <c r="AP182" s="278"/>
      <c r="AQ182" s="279"/>
      <c r="AR182" s="277">
        <f t="shared" si="31"/>
        <v>0</v>
      </c>
    </row>
    <row r="183" spans="3:44" s="256" customFormat="1" x14ac:dyDescent="0.3">
      <c r="C183" s="885" t="s">
        <v>325</v>
      </c>
      <c r="D183" s="280">
        <f>IFERROR('Group Inputs'!D207,"")</f>
        <v>0</v>
      </c>
      <c r="E183" s="280">
        <f>IFERROR('Group Inputs'!F207,"")</f>
        <v>0</v>
      </c>
      <c r="F183" s="280">
        <f>D183-E183</f>
        <v>0</v>
      </c>
      <c r="G183" s="280"/>
      <c r="H183" s="1188"/>
      <c r="I183" s="280"/>
      <c r="J183" s="280">
        <f>-F183</f>
        <v>0</v>
      </c>
      <c r="K183" s="280"/>
      <c r="L183" s="280"/>
      <c r="M183" s="280"/>
      <c r="N183" s="280"/>
      <c r="O183" s="280"/>
      <c r="P183" s="280"/>
      <c r="Q183" s="280"/>
      <c r="R183" s="280"/>
      <c r="S183" s="281"/>
      <c r="T183" s="284">
        <f>SUM(F183:S183)</f>
        <v>0</v>
      </c>
      <c r="U183" s="277"/>
      <c r="V183" s="277"/>
      <c r="W183" s="282"/>
      <c r="X183" s="282"/>
      <c r="Y183" s="282"/>
      <c r="Z183" s="282"/>
      <c r="AA183" s="282"/>
      <c r="AB183" s="282"/>
      <c r="AC183" s="282"/>
      <c r="AD183" s="282"/>
      <c r="AE183" s="282"/>
      <c r="AF183" s="282"/>
      <c r="AG183" s="282"/>
      <c r="AH183" s="282"/>
      <c r="AI183" s="786"/>
      <c r="AJ183" s="786"/>
      <c r="AK183" s="282"/>
      <c r="AL183" s="282"/>
      <c r="AM183" s="282"/>
      <c r="AN183" s="282"/>
      <c r="AO183" s="282"/>
      <c r="AP183" s="282"/>
      <c r="AQ183" s="283"/>
      <c r="AR183" s="277">
        <f t="shared" si="31"/>
        <v>0</v>
      </c>
    </row>
    <row r="184" spans="3:44" s="256" customFormat="1" x14ac:dyDescent="0.3">
      <c r="C184" s="885" t="s">
        <v>1075</v>
      </c>
      <c r="D184" s="280">
        <f>IFERROR('Group Inputs'!D208,"")</f>
        <v>0</v>
      </c>
      <c r="E184" s="280">
        <f>IFERROR('Group Inputs'!F208,"")</f>
        <v>0</v>
      </c>
      <c r="F184" s="280">
        <f>D184-E184</f>
        <v>0</v>
      </c>
      <c r="G184" s="280"/>
      <c r="H184" s="1188"/>
      <c r="I184" s="280">
        <f>-F184</f>
        <v>0</v>
      </c>
      <c r="J184" s="280"/>
      <c r="K184" s="280"/>
      <c r="L184" s="280"/>
      <c r="M184" s="280"/>
      <c r="N184" s="280"/>
      <c r="O184" s="280"/>
      <c r="P184" s="280"/>
      <c r="Q184" s="280"/>
      <c r="R184" s="280"/>
      <c r="S184" s="281"/>
      <c r="T184" s="284">
        <f>SUM(F184:S184)</f>
        <v>0</v>
      </c>
      <c r="U184" s="277"/>
      <c r="V184" s="277"/>
      <c r="W184" s="282"/>
      <c r="X184" s="282"/>
      <c r="Y184" s="282"/>
      <c r="Z184" s="282"/>
      <c r="AA184" s="282"/>
      <c r="AB184" s="282"/>
      <c r="AC184" s="282"/>
      <c r="AD184" s="282"/>
      <c r="AE184" s="282"/>
      <c r="AF184" s="282"/>
      <c r="AG184" s="282"/>
      <c r="AH184" s="282"/>
      <c r="AI184" s="786"/>
      <c r="AJ184" s="786"/>
      <c r="AK184" s="282"/>
      <c r="AL184" s="282"/>
      <c r="AM184" s="282"/>
      <c r="AN184" s="282"/>
      <c r="AO184" s="282"/>
      <c r="AP184" s="282"/>
      <c r="AQ184" s="283"/>
      <c r="AR184" s="277">
        <f t="shared" si="31"/>
        <v>0</v>
      </c>
    </row>
    <row r="185" spans="3:44" s="256" customFormat="1" x14ac:dyDescent="0.3">
      <c r="C185" s="885" t="s">
        <v>1076</v>
      </c>
      <c r="D185" s="280">
        <f>IFERROR('Group Inputs'!D209,"")</f>
        <v>0</v>
      </c>
      <c r="E185" s="280">
        <f>IFERROR('Group Inputs'!F209,"")</f>
        <v>0</v>
      </c>
      <c r="F185" s="280">
        <f>D185-E185</f>
        <v>0</v>
      </c>
      <c r="G185" s="280"/>
      <c r="H185" s="1188"/>
      <c r="I185" s="280">
        <f>-F185</f>
        <v>0</v>
      </c>
      <c r="J185" s="280"/>
      <c r="K185" s="280"/>
      <c r="L185" s="280"/>
      <c r="M185" s="280"/>
      <c r="N185" s="280"/>
      <c r="O185" s="280"/>
      <c r="P185" s="280"/>
      <c r="Q185" s="280"/>
      <c r="R185" s="280"/>
      <c r="S185" s="281"/>
      <c r="T185" s="284">
        <f>SUM(F185:S185)</f>
        <v>0</v>
      </c>
      <c r="U185" s="277"/>
      <c r="V185" s="277"/>
      <c r="W185" s="282"/>
      <c r="X185" s="282"/>
      <c r="Y185" s="282"/>
      <c r="Z185" s="282"/>
      <c r="AA185" s="282"/>
      <c r="AB185" s="282"/>
      <c r="AC185" s="282"/>
      <c r="AD185" s="282"/>
      <c r="AE185" s="282"/>
      <c r="AF185" s="282"/>
      <c r="AG185" s="282"/>
      <c r="AH185" s="282"/>
      <c r="AI185" s="786"/>
      <c r="AJ185" s="786"/>
      <c r="AK185" s="282"/>
      <c r="AL185" s="282"/>
      <c r="AM185" s="282"/>
      <c r="AN185" s="282"/>
      <c r="AO185" s="282"/>
      <c r="AP185" s="282"/>
      <c r="AQ185" s="283"/>
      <c r="AR185" s="277">
        <f t="shared" si="31"/>
        <v>0</v>
      </c>
    </row>
    <row r="186" spans="3:44" s="256" customFormat="1" x14ac:dyDescent="0.3">
      <c r="C186" s="885" t="s">
        <v>256</v>
      </c>
      <c r="D186" s="280">
        <f>IFERROR('Group Inputs'!D210,"")</f>
        <v>0</v>
      </c>
      <c r="E186" s="280">
        <f>IFERROR('Group Inputs'!F210,"")</f>
        <v>0</v>
      </c>
      <c r="F186" s="280">
        <f>D186-E186</f>
        <v>0</v>
      </c>
      <c r="G186" s="280"/>
      <c r="H186" s="1188"/>
      <c r="I186" s="280">
        <f>-F186</f>
        <v>0</v>
      </c>
      <c r="J186" s="280"/>
      <c r="K186" s="280"/>
      <c r="L186" s="280"/>
      <c r="M186" s="280"/>
      <c r="N186" s="280"/>
      <c r="O186" s="280"/>
      <c r="P186" s="280"/>
      <c r="Q186" s="280"/>
      <c r="R186" s="280"/>
      <c r="S186" s="281"/>
      <c r="T186" s="284">
        <f>SUM(F186:S186)</f>
        <v>0</v>
      </c>
      <c r="U186" s="277"/>
      <c r="V186" s="277"/>
      <c r="W186" s="282"/>
      <c r="X186" s="282"/>
      <c r="Y186" s="282"/>
      <c r="Z186" s="282"/>
      <c r="AA186" s="282"/>
      <c r="AB186" s="282"/>
      <c r="AC186" s="282"/>
      <c r="AD186" s="282"/>
      <c r="AE186" s="282"/>
      <c r="AF186" s="282"/>
      <c r="AG186" s="282"/>
      <c r="AH186" s="282"/>
      <c r="AI186" s="786"/>
      <c r="AJ186" s="786"/>
      <c r="AK186" s="282"/>
      <c r="AL186" s="282"/>
      <c r="AM186" s="282"/>
      <c r="AN186" s="282"/>
      <c r="AO186" s="282"/>
      <c r="AP186" s="282"/>
      <c r="AQ186" s="283"/>
      <c r="AR186" s="277">
        <f t="shared" si="31"/>
        <v>0</v>
      </c>
    </row>
    <row r="187" spans="3:44" s="256" customFormat="1" x14ac:dyDescent="0.3">
      <c r="C187" s="885"/>
      <c r="D187" s="280"/>
      <c r="E187" s="280"/>
      <c r="F187" s="280"/>
      <c r="G187" s="280"/>
      <c r="H187" s="1188"/>
      <c r="I187" s="280"/>
      <c r="J187" s="280"/>
      <c r="K187" s="280"/>
      <c r="L187" s="280"/>
      <c r="M187" s="280"/>
      <c r="N187" s="280"/>
      <c r="O187" s="280"/>
      <c r="P187" s="280"/>
      <c r="Q187" s="280"/>
      <c r="R187" s="280"/>
      <c r="S187" s="281"/>
      <c r="T187" s="276"/>
      <c r="U187" s="277"/>
      <c r="V187" s="277"/>
      <c r="W187" s="282"/>
      <c r="X187" s="282"/>
      <c r="Y187" s="282"/>
      <c r="Z187" s="282"/>
      <c r="AA187" s="282"/>
      <c r="AB187" s="282"/>
      <c r="AC187" s="282"/>
      <c r="AD187" s="282"/>
      <c r="AE187" s="282"/>
      <c r="AF187" s="282"/>
      <c r="AG187" s="282"/>
      <c r="AH187" s="282"/>
      <c r="AI187" s="786"/>
      <c r="AJ187" s="786"/>
      <c r="AK187" s="282"/>
      <c r="AL187" s="282"/>
      <c r="AM187" s="282"/>
      <c r="AN187" s="282"/>
      <c r="AO187" s="282"/>
      <c r="AP187" s="282"/>
      <c r="AQ187" s="283"/>
      <c r="AR187" s="277">
        <f t="shared" si="31"/>
        <v>0</v>
      </c>
    </row>
    <row r="188" spans="3:44" s="256" customFormat="1" x14ac:dyDescent="0.3">
      <c r="C188" s="1180" t="s">
        <v>257</v>
      </c>
      <c r="D188" s="271"/>
      <c r="E188" s="271"/>
      <c r="F188" s="271"/>
      <c r="G188" s="271"/>
      <c r="H188" s="271"/>
      <c r="I188" s="271"/>
      <c r="J188" s="271"/>
      <c r="K188" s="271"/>
      <c r="L188" s="271"/>
      <c r="M188" s="271"/>
      <c r="N188" s="271"/>
      <c r="O188" s="271"/>
      <c r="P188" s="271"/>
      <c r="Q188" s="271"/>
      <c r="R188" s="271"/>
      <c r="S188" s="271"/>
      <c r="T188" s="271"/>
      <c r="U188" s="271"/>
      <c r="V188" s="271"/>
      <c r="W188" s="272"/>
      <c r="X188" s="272"/>
      <c r="Y188" s="272"/>
      <c r="Z188" s="272"/>
      <c r="AA188" s="272"/>
      <c r="AB188" s="272"/>
      <c r="AC188" s="272"/>
      <c r="AD188" s="272"/>
      <c r="AE188" s="272"/>
      <c r="AF188" s="272"/>
      <c r="AG188" s="272"/>
      <c r="AH188" s="272"/>
      <c r="AI188" s="272"/>
      <c r="AJ188" s="272"/>
      <c r="AK188" s="272"/>
      <c r="AL188" s="272"/>
      <c r="AM188" s="272"/>
      <c r="AN188" s="272"/>
      <c r="AO188" s="272"/>
      <c r="AP188" s="272"/>
      <c r="AQ188" s="273"/>
      <c r="AR188" s="277">
        <f t="shared" si="31"/>
        <v>0</v>
      </c>
    </row>
    <row r="189" spans="3:44" s="256" customFormat="1" x14ac:dyDescent="0.3">
      <c r="C189" s="1182" t="s">
        <v>241</v>
      </c>
      <c r="D189" s="274"/>
      <c r="E189" s="274"/>
      <c r="F189" s="274"/>
      <c r="G189" s="274"/>
      <c r="H189" s="1187"/>
      <c r="I189" s="274"/>
      <c r="J189" s="274"/>
      <c r="K189" s="274"/>
      <c r="L189" s="274"/>
      <c r="M189" s="274"/>
      <c r="N189" s="274"/>
      <c r="O189" s="274"/>
      <c r="P189" s="274"/>
      <c r="Q189" s="274"/>
      <c r="R189" s="274"/>
      <c r="S189" s="275"/>
      <c r="T189" s="276"/>
      <c r="U189" s="277"/>
      <c r="V189" s="277"/>
      <c r="W189" s="278"/>
      <c r="X189" s="278"/>
      <c r="Y189" s="278"/>
      <c r="Z189" s="278"/>
      <c r="AA189" s="278"/>
      <c r="AB189" s="278"/>
      <c r="AC189" s="278"/>
      <c r="AD189" s="278"/>
      <c r="AE189" s="278"/>
      <c r="AF189" s="278"/>
      <c r="AG189" s="278"/>
      <c r="AH189" s="278"/>
      <c r="AI189" s="785"/>
      <c r="AJ189" s="785"/>
      <c r="AK189" s="278"/>
      <c r="AL189" s="278"/>
      <c r="AM189" s="278"/>
      <c r="AN189" s="278"/>
      <c r="AO189" s="278"/>
      <c r="AP189" s="278"/>
      <c r="AQ189" s="279"/>
      <c r="AR189" s="277">
        <f t="shared" si="31"/>
        <v>0</v>
      </c>
    </row>
    <row r="190" spans="3:44" s="256" customFormat="1" x14ac:dyDescent="0.3">
      <c r="C190" s="885" t="s">
        <v>258</v>
      </c>
      <c r="D190" s="280">
        <f>IFERROR('Group Inputs'!D214,"")</f>
        <v>0</v>
      </c>
      <c r="E190" s="280">
        <f>IFERROR('Group Inputs'!F214,"")</f>
        <v>0</v>
      </c>
      <c r="F190" s="280">
        <f>D190-E190</f>
        <v>0</v>
      </c>
      <c r="G190" s="280"/>
      <c r="H190" s="1188"/>
      <c r="I190" s="280"/>
      <c r="J190" s="280"/>
      <c r="K190" s="280"/>
      <c r="L190" s="280"/>
      <c r="M190" s="280"/>
      <c r="N190" s="280"/>
      <c r="O190" s="280"/>
      <c r="P190" s="280"/>
      <c r="Q190" s="280"/>
      <c r="R190" s="280"/>
      <c r="S190" s="281"/>
      <c r="T190" s="276">
        <f>SUM(F190:S190)</f>
        <v>0</v>
      </c>
      <c r="U190" s="277"/>
      <c r="V190" s="277"/>
      <c r="W190" s="282"/>
      <c r="X190" s="282"/>
      <c r="Y190" s="282"/>
      <c r="Z190" s="282"/>
      <c r="AA190" s="282">
        <f>T190</f>
        <v>0</v>
      </c>
      <c r="AB190" s="282"/>
      <c r="AC190" s="282"/>
      <c r="AD190" s="282"/>
      <c r="AE190" s="282"/>
      <c r="AF190" s="282"/>
      <c r="AG190" s="282"/>
      <c r="AH190" s="282"/>
      <c r="AI190" s="786"/>
      <c r="AJ190" s="786"/>
      <c r="AK190" s="282"/>
      <c r="AL190" s="282"/>
      <c r="AM190" s="282"/>
      <c r="AN190" s="282"/>
      <c r="AO190" s="282"/>
      <c r="AP190" s="282"/>
      <c r="AQ190" s="283"/>
      <c r="AR190" s="277">
        <f t="shared" si="31"/>
        <v>0</v>
      </c>
    </row>
    <row r="191" spans="3:44" s="256" customFormat="1" x14ac:dyDescent="0.3">
      <c r="C191" s="885"/>
      <c r="D191" s="280"/>
      <c r="E191" s="280"/>
      <c r="F191" s="280"/>
      <c r="G191" s="280"/>
      <c r="H191" s="1188"/>
      <c r="I191" s="280"/>
      <c r="J191" s="280"/>
      <c r="K191" s="280"/>
      <c r="L191" s="280"/>
      <c r="M191" s="280"/>
      <c r="N191" s="280"/>
      <c r="O191" s="280"/>
      <c r="P191" s="280"/>
      <c r="Q191" s="280"/>
      <c r="R191" s="280"/>
      <c r="S191" s="281"/>
      <c r="T191" s="276"/>
      <c r="U191" s="277"/>
      <c r="V191" s="277"/>
      <c r="W191" s="282"/>
      <c r="X191" s="282"/>
      <c r="Y191" s="282"/>
      <c r="Z191" s="282"/>
      <c r="AA191" s="282"/>
      <c r="AB191" s="282"/>
      <c r="AC191" s="282"/>
      <c r="AD191" s="282"/>
      <c r="AE191" s="282"/>
      <c r="AF191" s="282"/>
      <c r="AG191" s="282"/>
      <c r="AH191" s="282"/>
      <c r="AI191" s="786"/>
      <c r="AJ191" s="786"/>
      <c r="AK191" s="282"/>
      <c r="AL191" s="282"/>
      <c r="AM191" s="282"/>
      <c r="AN191" s="282"/>
      <c r="AO191" s="282"/>
      <c r="AP191" s="282"/>
      <c r="AQ191" s="283"/>
      <c r="AR191" s="277">
        <f t="shared" si="31"/>
        <v>0</v>
      </c>
    </row>
    <row r="192" spans="3:44" s="256" customFormat="1" x14ac:dyDescent="0.3">
      <c r="C192" s="1180" t="s">
        <v>259</v>
      </c>
      <c r="D192" s="271"/>
      <c r="E192" s="271"/>
      <c r="F192" s="271"/>
      <c r="G192" s="271"/>
      <c r="H192" s="271"/>
      <c r="I192" s="271"/>
      <c r="J192" s="271"/>
      <c r="K192" s="271"/>
      <c r="L192" s="271"/>
      <c r="M192" s="271"/>
      <c r="N192" s="271"/>
      <c r="O192" s="271"/>
      <c r="P192" s="271"/>
      <c r="Q192" s="271"/>
      <c r="R192" s="271"/>
      <c r="S192" s="271"/>
      <c r="T192" s="271"/>
      <c r="U192" s="271"/>
      <c r="V192" s="271"/>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3"/>
      <c r="AR192" s="277">
        <f t="shared" si="31"/>
        <v>0</v>
      </c>
    </row>
    <row r="193" spans="3:44" s="256" customFormat="1" x14ac:dyDescent="0.3">
      <c r="C193" s="1182" t="s">
        <v>241</v>
      </c>
      <c r="D193" s="274"/>
      <c r="E193" s="274"/>
      <c r="F193" s="274"/>
      <c r="G193" s="274"/>
      <c r="H193" s="1187"/>
      <c r="I193" s="274"/>
      <c r="J193" s="274"/>
      <c r="K193" s="274"/>
      <c r="L193" s="274"/>
      <c r="M193" s="274"/>
      <c r="N193" s="274"/>
      <c r="O193" s="274"/>
      <c r="P193" s="274"/>
      <c r="Q193" s="274"/>
      <c r="R193" s="274"/>
      <c r="S193" s="275"/>
      <c r="T193" s="276"/>
      <c r="U193" s="277"/>
      <c r="V193" s="277"/>
      <c r="W193" s="278"/>
      <c r="X193" s="278"/>
      <c r="Y193" s="278"/>
      <c r="Z193" s="278"/>
      <c r="AA193" s="278"/>
      <c r="AB193" s="278"/>
      <c r="AC193" s="278"/>
      <c r="AD193" s="278"/>
      <c r="AE193" s="278"/>
      <c r="AF193" s="278"/>
      <c r="AG193" s="278"/>
      <c r="AH193" s="278"/>
      <c r="AI193" s="785"/>
      <c r="AJ193" s="785"/>
      <c r="AK193" s="278"/>
      <c r="AL193" s="278"/>
      <c r="AM193" s="278"/>
      <c r="AN193" s="278"/>
      <c r="AO193" s="278"/>
      <c r="AP193" s="278"/>
      <c r="AQ193" s="279"/>
      <c r="AR193" s="277">
        <f t="shared" si="31"/>
        <v>0</v>
      </c>
    </row>
    <row r="194" spans="3:44" s="256" customFormat="1" x14ac:dyDescent="0.3">
      <c r="C194" s="885" t="s">
        <v>260</v>
      </c>
      <c r="D194" s="280">
        <f>IFERROR('Group Inputs'!D218,"")</f>
        <v>0</v>
      </c>
      <c r="E194" s="280">
        <f>IFERROR('Group Inputs'!F218,"")</f>
        <v>0</v>
      </c>
      <c r="F194" s="280">
        <f>D194-E194</f>
        <v>0</v>
      </c>
      <c r="G194" s="280">
        <f>-G80</f>
        <v>0</v>
      </c>
      <c r="H194" s="1188"/>
      <c r="I194" s="280"/>
      <c r="J194" s="280"/>
      <c r="K194" s="280"/>
      <c r="L194" s="280"/>
      <c r="M194" s="280"/>
      <c r="N194" s="280"/>
      <c r="O194" s="280"/>
      <c r="P194" s="280"/>
      <c r="Q194" s="280"/>
      <c r="R194" s="280"/>
      <c r="S194" s="281"/>
      <c r="T194" s="284">
        <f>SUM(F194:S194)</f>
        <v>0</v>
      </c>
      <c r="U194" s="277"/>
      <c r="V194" s="277"/>
      <c r="W194" s="282"/>
      <c r="X194" s="282"/>
      <c r="Y194" s="282"/>
      <c r="Z194" s="282"/>
      <c r="AA194" s="282"/>
      <c r="AB194" s="282"/>
      <c r="AC194" s="282">
        <f>T194</f>
        <v>0</v>
      </c>
      <c r="AD194" s="282"/>
      <c r="AE194" s="282"/>
      <c r="AF194" s="282"/>
      <c r="AG194" s="282"/>
      <c r="AH194" s="282"/>
      <c r="AI194" s="786"/>
      <c r="AJ194" s="786"/>
      <c r="AK194" s="282"/>
      <c r="AL194" s="282"/>
      <c r="AM194" s="282"/>
      <c r="AN194" s="282"/>
      <c r="AO194" s="282"/>
      <c r="AP194" s="282"/>
      <c r="AQ194" s="283"/>
      <c r="AR194" s="277">
        <f t="shared" si="31"/>
        <v>0</v>
      </c>
    </row>
    <row r="195" spans="3:44" s="256" customFormat="1" x14ac:dyDescent="0.3">
      <c r="C195" s="885" t="s">
        <v>261</v>
      </c>
      <c r="D195" s="280">
        <f>IFERROR('Group Inputs'!D219,"")</f>
        <v>0</v>
      </c>
      <c r="E195" s="280">
        <f>IFERROR('Group Inputs'!F219,"")</f>
        <v>0</v>
      </c>
      <c r="F195" s="280">
        <f>D195-E195</f>
        <v>0</v>
      </c>
      <c r="G195" s="280"/>
      <c r="H195" s="1188"/>
      <c r="I195" s="280"/>
      <c r="J195" s="280"/>
      <c r="K195" s="280"/>
      <c r="L195" s="280"/>
      <c r="M195" s="280"/>
      <c r="N195" s="280"/>
      <c r="O195" s="280"/>
      <c r="P195" s="280"/>
      <c r="Q195" s="280"/>
      <c r="R195" s="280"/>
      <c r="S195" s="281"/>
      <c r="T195" s="284">
        <f>SUM(F195:S195)</f>
        <v>0</v>
      </c>
      <c r="U195" s="277"/>
      <c r="V195" s="277"/>
      <c r="W195" s="282"/>
      <c r="X195" s="282"/>
      <c r="Y195" s="282"/>
      <c r="Z195" s="282"/>
      <c r="AA195" s="282"/>
      <c r="AB195" s="282"/>
      <c r="AC195" s="282">
        <f>T195</f>
        <v>0</v>
      </c>
      <c r="AD195" s="282"/>
      <c r="AE195" s="282"/>
      <c r="AF195" s="282"/>
      <c r="AG195" s="282"/>
      <c r="AH195" s="282"/>
      <c r="AI195" s="786"/>
      <c r="AJ195" s="786"/>
      <c r="AK195" s="282"/>
      <c r="AL195" s="282"/>
      <c r="AM195" s="282"/>
      <c r="AN195" s="282"/>
      <c r="AO195" s="282"/>
      <c r="AP195" s="282"/>
      <c r="AQ195" s="283"/>
      <c r="AR195" s="277">
        <f t="shared" si="31"/>
        <v>0</v>
      </c>
    </row>
    <row r="196" spans="3:44" s="256" customFormat="1" x14ac:dyDescent="0.3">
      <c r="C196" s="885"/>
      <c r="D196" s="280"/>
      <c r="E196" s="280"/>
      <c r="F196" s="280"/>
      <c r="G196" s="280"/>
      <c r="H196" s="1188"/>
      <c r="I196" s="280"/>
      <c r="J196" s="280"/>
      <c r="K196" s="280"/>
      <c r="L196" s="280"/>
      <c r="M196" s="280"/>
      <c r="N196" s="280"/>
      <c r="O196" s="280"/>
      <c r="P196" s="280"/>
      <c r="Q196" s="280"/>
      <c r="R196" s="280"/>
      <c r="S196" s="281"/>
      <c r="T196" s="276"/>
      <c r="U196" s="277"/>
      <c r="V196" s="277"/>
      <c r="W196" s="282"/>
      <c r="X196" s="282"/>
      <c r="Y196" s="282"/>
      <c r="Z196" s="282"/>
      <c r="AA196" s="282"/>
      <c r="AB196" s="282"/>
      <c r="AC196" s="282"/>
      <c r="AD196" s="282"/>
      <c r="AE196" s="282"/>
      <c r="AF196" s="282"/>
      <c r="AG196" s="282"/>
      <c r="AH196" s="282"/>
      <c r="AI196" s="786"/>
      <c r="AJ196" s="786"/>
      <c r="AK196" s="282"/>
      <c r="AL196" s="282"/>
      <c r="AM196" s="282"/>
      <c r="AN196" s="282"/>
      <c r="AO196" s="282"/>
      <c r="AP196" s="282"/>
      <c r="AQ196" s="283"/>
      <c r="AR196" s="277">
        <f t="shared" si="31"/>
        <v>0</v>
      </c>
    </row>
    <row r="197" spans="3:44" s="256" customFormat="1" x14ac:dyDescent="0.3">
      <c r="C197" s="1180" t="s">
        <v>262</v>
      </c>
      <c r="D197" s="271"/>
      <c r="E197" s="271"/>
      <c r="F197" s="271"/>
      <c r="G197" s="271"/>
      <c r="H197" s="271"/>
      <c r="I197" s="271"/>
      <c r="J197" s="271"/>
      <c r="K197" s="271"/>
      <c r="L197" s="271"/>
      <c r="M197" s="271"/>
      <c r="N197" s="271"/>
      <c r="O197" s="271"/>
      <c r="P197" s="271"/>
      <c r="Q197" s="271"/>
      <c r="R197" s="271"/>
      <c r="S197" s="271"/>
      <c r="T197" s="271"/>
      <c r="U197" s="271"/>
      <c r="V197" s="271"/>
      <c r="W197" s="272"/>
      <c r="X197" s="272"/>
      <c r="Y197" s="272"/>
      <c r="Z197" s="272"/>
      <c r="AA197" s="272"/>
      <c r="AB197" s="272"/>
      <c r="AC197" s="272"/>
      <c r="AD197" s="272"/>
      <c r="AE197" s="272"/>
      <c r="AF197" s="272"/>
      <c r="AG197" s="272"/>
      <c r="AH197" s="272"/>
      <c r="AI197" s="272"/>
      <c r="AJ197" s="272"/>
      <c r="AK197" s="272"/>
      <c r="AL197" s="272"/>
      <c r="AM197" s="272"/>
      <c r="AN197" s="272"/>
      <c r="AO197" s="272"/>
      <c r="AP197" s="272"/>
      <c r="AQ197" s="273"/>
      <c r="AR197" s="277">
        <f t="shared" si="31"/>
        <v>0</v>
      </c>
    </row>
    <row r="198" spans="3:44" s="256" customFormat="1" x14ac:dyDescent="0.3">
      <c r="C198" s="1182" t="s">
        <v>241</v>
      </c>
      <c r="D198" s="274"/>
      <c r="E198" s="274"/>
      <c r="F198" s="274"/>
      <c r="G198" s="274"/>
      <c r="H198" s="1187"/>
      <c r="I198" s="274"/>
      <c r="J198" s="274"/>
      <c r="K198" s="274"/>
      <c r="L198" s="274"/>
      <c r="M198" s="274"/>
      <c r="N198" s="274"/>
      <c r="O198" s="274"/>
      <c r="P198" s="274"/>
      <c r="Q198" s="274"/>
      <c r="R198" s="274"/>
      <c r="S198" s="275"/>
      <c r="T198" s="276"/>
      <c r="U198" s="277"/>
      <c r="V198" s="277"/>
      <c r="W198" s="278"/>
      <c r="X198" s="278"/>
      <c r="Y198" s="278"/>
      <c r="Z198" s="278"/>
      <c r="AA198" s="278"/>
      <c r="AB198" s="278"/>
      <c r="AC198" s="278"/>
      <c r="AD198" s="278"/>
      <c r="AE198" s="278"/>
      <c r="AF198" s="278"/>
      <c r="AG198" s="278"/>
      <c r="AH198" s="278"/>
      <c r="AI198" s="785"/>
      <c r="AJ198" s="785"/>
      <c r="AK198" s="278"/>
      <c r="AL198" s="278"/>
      <c r="AM198" s="278"/>
      <c r="AN198" s="278"/>
      <c r="AO198" s="278"/>
      <c r="AP198" s="278"/>
      <c r="AQ198" s="279"/>
      <c r="AR198" s="277">
        <f t="shared" si="31"/>
        <v>0</v>
      </c>
    </row>
    <row r="199" spans="3:44" s="256" customFormat="1" x14ac:dyDescent="0.3">
      <c r="C199" s="885" t="s">
        <v>1077</v>
      </c>
      <c r="D199" s="280">
        <f>IFERROR('Group Inputs'!D228,"")</f>
        <v>0</v>
      </c>
      <c r="E199" s="280">
        <f>IFERROR('Group Inputs'!F228,"")</f>
        <v>0</v>
      </c>
      <c r="F199" s="280">
        <f>D199-E199</f>
        <v>0</v>
      </c>
      <c r="G199" s="280"/>
      <c r="H199" s="1188"/>
      <c r="I199" s="280"/>
      <c r="J199" s="280"/>
      <c r="K199" s="280"/>
      <c r="L199" s="280"/>
      <c r="M199" s="280"/>
      <c r="N199" s="280"/>
      <c r="O199" s="280"/>
      <c r="P199" s="280"/>
      <c r="Q199" s="280"/>
      <c r="R199" s="280"/>
      <c r="S199" s="281"/>
      <c r="T199" s="276">
        <f>SUM(F199:S199)</f>
        <v>0</v>
      </c>
      <c r="U199" s="277"/>
      <c r="V199" s="277"/>
      <c r="W199" s="282"/>
      <c r="X199" s="282"/>
      <c r="Y199" s="282"/>
      <c r="Z199" s="282"/>
      <c r="AA199" s="282"/>
      <c r="AB199" s="282"/>
      <c r="AC199" s="282"/>
      <c r="AD199" s="282"/>
      <c r="AE199" s="282"/>
      <c r="AF199" s="282"/>
      <c r="AG199" s="282"/>
      <c r="AH199" s="282"/>
      <c r="AI199" s="786"/>
      <c r="AJ199" s="786"/>
      <c r="AK199" s="282"/>
      <c r="AL199" s="282"/>
      <c r="AM199" s="282"/>
      <c r="AN199" s="282"/>
      <c r="AO199" s="282"/>
      <c r="AP199" s="282">
        <f>+T199</f>
        <v>0</v>
      </c>
      <c r="AQ199" s="283"/>
      <c r="AR199" s="277">
        <f t="shared" ref="AR199:AR238" si="47">T199-SUM(W199:AQ199)</f>
        <v>0</v>
      </c>
    </row>
    <row r="200" spans="3:44" s="256" customFormat="1" x14ac:dyDescent="0.3">
      <c r="C200" s="885" t="s">
        <v>1078</v>
      </c>
      <c r="D200" s="280">
        <f>IFERROR('Group Inputs'!D229,"")</f>
        <v>0</v>
      </c>
      <c r="E200" s="280">
        <f>IFERROR('Group Inputs'!F229,"")</f>
        <v>0</v>
      </c>
      <c r="F200" s="280">
        <f>D200-E200</f>
        <v>0</v>
      </c>
      <c r="G200" s="280"/>
      <c r="H200" s="1188"/>
      <c r="I200" s="280"/>
      <c r="J200" s="280"/>
      <c r="K200" s="280"/>
      <c r="L200" s="280"/>
      <c r="M200" s="280"/>
      <c r="N200" s="280"/>
      <c r="O200" s="280"/>
      <c r="P200" s="280"/>
      <c r="Q200" s="280">
        <f>-Q143</f>
        <v>0</v>
      </c>
      <c r="R200" s="280"/>
      <c r="S200" s="281"/>
      <c r="T200" s="276">
        <f>SUM(F200:S200)</f>
        <v>0</v>
      </c>
      <c r="U200" s="277"/>
      <c r="V200" s="277"/>
      <c r="W200" s="282"/>
      <c r="X200" s="282"/>
      <c r="Y200" s="282"/>
      <c r="Z200" s="282"/>
      <c r="AA200" s="282"/>
      <c r="AB200" s="282"/>
      <c r="AC200" s="282"/>
      <c r="AD200" s="282"/>
      <c r="AE200" s="282"/>
      <c r="AF200" s="282"/>
      <c r="AG200" s="282"/>
      <c r="AH200" s="282"/>
      <c r="AI200" s="786"/>
      <c r="AJ200" s="786"/>
      <c r="AK200" s="282"/>
      <c r="AL200" s="282"/>
      <c r="AM200" s="282"/>
      <c r="AN200" s="282"/>
      <c r="AO200" s="282"/>
      <c r="AP200" s="282">
        <f>+T200</f>
        <v>0</v>
      </c>
      <c r="AQ200" s="283"/>
      <c r="AR200" s="277">
        <f t="shared" si="47"/>
        <v>0</v>
      </c>
    </row>
    <row r="201" spans="3:44" s="256" customFormat="1" x14ac:dyDescent="0.3">
      <c r="C201" s="885"/>
      <c r="D201" s="280"/>
      <c r="E201" s="280"/>
      <c r="F201" s="280"/>
      <c r="G201" s="280"/>
      <c r="H201" s="1188"/>
      <c r="I201" s="280"/>
      <c r="J201" s="280"/>
      <c r="K201" s="280"/>
      <c r="L201" s="280"/>
      <c r="M201" s="280"/>
      <c r="N201" s="280"/>
      <c r="O201" s="280"/>
      <c r="P201" s="280"/>
      <c r="Q201" s="280"/>
      <c r="R201" s="280"/>
      <c r="S201" s="281"/>
      <c r="T201" s="276"/>
      <c r="U201" s="277"/>
      <c r="V201" s="277"/>
      <c r="W201" s="282"/>
      <c r="X201" s="282"/>
      <c r="Y201" s="282"/>
      <c r="Z201" s="282"/>
      <c r="AA201" s="282"/>
      <c r="AB201" s="282"/>
      <c r="AC201" s="282"/>
      <c r="AD201" s="282"/>
      <c r="AE201" s="282"/>
      <c r="AF201" s="282"/>
      <c r="AG201" s="282"/>
      <c r="AH201" s="282"/>
      <c r="AI201" s="786"/>
      <c r="AJ201" s="786"/>
      <c r="AK201" s="282"/>
      <c r="AL201" s="282"/>
      <c r="AM201" s="282"/>
      <c r="AN201" s="282"/>
      <c r="AO201" s="282"/>
      <c r="AP201" s="282"/>
      <c r="AQ201" s="283"/>
      <c r="AR201" s="277">
        <f t="shared" si="47"/>
        <v>0</v>
      </c>
    </row>
    <row r="202" spans="3:44" s="256" customFormat="1" x14ac:dyDescent="0.3">
      <c r="C202" s="1180" t="s">
        <v>265</v>
      </c>
      <c r="D202" s="271"/>
      <c r="E202" s="271"/>
      <c r="F202" s="271"/>
      <c r="G202" s="271"/>
      <c r="H202" s="271"/>
      <c r="I202" s="271"/>
      <c r="J202" s="271"/>
      <c r="K202" s="271"/>
      <c r="L202" s="271"/>
      <c r="M202" s="271"/>
      <c r="N202" s="271"/>
      <c r="O202" s="271"/>
      <c r="P202" s="271"/>
      <c r="Q202" s="271"/>
      <c r="R202" s="271"/>
      <c r="S202" s="271"/>
      <c r="T202" s="271"/>
      <c r="U202" s="271"/>
      <c r="V202" s="271"/>
      <c r="W202" s="272"/>
      <c r="X202" s="272"/>
      <c r="Y202" s="272"/>
      <c r="Z202" s="272"/>
      <c r="AA202" s="272"/>
      <c r="AB202" s="272"/>
      <c r="AC202" s="272"/>
      <c r="AD202" s="272"/>
      <c r="AE202" s="272"/>
      <c r="AF202" s="272"/>
      <c r="AG202" s="272"/>
      <c r="AH202" s="272"/>
      <c r="AI202" s="272"/>
      <c r="AJ202" s="272"/>
      <c r="AK202" s="272"/>
      <c r="AL202" s="272"/>
      <c r="AM202" s="272"/>
      <c r="AN202" s="272"/>
      <c r="AO202" s="272"/>
      <c r="AP202" s="272"/>
      <c r="AQ202" s="273"/>
      <c r="AR202" s="277">
        <f t="shared" si="47"/>
        <v>0</v>
      </c>
    </row>
    <row r="203" spans="3:44" s="256" customFormat="1" x14ac:dyDescent="0.3">
      <c r="C203" s="1182" t="s">
        <v>241</v>
      </c>
      <c r="D203" s="274"/>
      <c r="E203" s="274"/>
      <c r="F203" s="274"/>
      <c r="G203" s="274"/>
      <c r="H203" s="1187"/>
      <c r="I203" s="274"/>
      <c r="J203" s="274"/>
      <c r="K203" s="274"/>
      <c r="L203" s="274"/>
      <c r="M203" s="274"/>
      <c r="N203" s="274"/>
      <c r="O203" s="274"/>
      <c r="P203" s="274"/>
      <c r="Q203" s="274"/>
      <c r="R203" s="274"/>
      <c r="S203" s="275"/>
      <c r="T203" s="276"/>
      <c r="U203" s="277"/>
      <c r="V203" s="277"/>
      <c r="W203" s="278"/>
      <c r="X203" s="278"/>
      <c r="Y203" s="278"/>
      <c r="Z203" s="278"/>
      <c r="AA203" s="278"/>
      <c r="AB203" s="278"/>
      <c r="AC203" s="278"/>
      <c r="AD203" s="278"/>
      <c r="AE203" s="278"/>
      <c r="AF203" s="278"/>
      <c r="AG203" s="278"/>
      <c r="AH203" s="278"/>
      <c r="AI203" s="785"/>
      <c r="AJ203" s="785"/>
      <c r="AK203" s="278"/>
      <c r="AL203" s="278"/>
      <c r="AM203" s="278"/>
      <c r="AN203" s="278"/>
      <c r="AO203" s="278"/>
      <c r="AP203" s="278"/>
      <c r="AQ203" s="279"/>
      <c r="AR203" s="277">
        <f t="shared" si="47"/>
        <v>0</v>
      </c>
    </row>
    <row r="204" spans="3:44" s="256" customFormat="1" x14ac:dyDescent="0.3">
      <c r="C204" s="885" t="s">
        <v>1079</v>
      </c>
      <c r="D204" s="280">
        <f>IFERROR('Group Inputs'!D233,"")</f>
        <v>0</v>
      </c>
      <c r="E204" s="280">
        <f>IFERROR('Group Inputs'!F233,"")</f>
        <v>0</v>
      </c>
      <c r="F204" s="280">
        <f>D204-E204</f>
        <v>0</v>
      </c>
      <c r="G204" s="280"/>
      <c r="H204" s="1188"/>
      <c r="I204" s="280"/>
      <c r="J204" s="280"/>
      <c r="K204" s="280"/>
      <c r="L204" s="280"/>
      <c r="M204" s="280"/>
      <c r="N204" s="280"/>
      <c r="O204" s="280"/>
      <c r="P204" s="280"/>
      <c r="Q204" s="280"/>
      <c r="R204" s="280"/>
      <c r="S204" s="281"/>
      <c r="T204" s="276">
        <f>SUM(F204:S204)</f>
        <v>0</v>
      </c>
      <c r="U204" s="277"/>
      <c r="V204" s="277"/>
      <c r="W204" s="282"/>
      <c r="X204" s="282"/>
      <c r="Y204" s="282"/>
      <c r="Z204" s="282"/>
      <c r="AA204" s="282"/>
      <c r="AB204" s="282"/>
      <c r="AC204" s="282"/>
      <c r="AD204" s="282"/>
      <c r="AE204" s="282"/>
      <c r="AF204" s="282">
        <f>+F204</f>
        <v>0</v>
      </c>
      <c r="AG204" s="282"/>
      <c r="AH204" s="282"/>
      <c r="AI204" s="786"/>
      <c r="AJ204" s="786"/>
      <c r="AK204" s="282"/>
      <c r="AL204" s="282"/>
      <c r="AM204" s="282"/>
      <c r="AN204" s="282"/>
      <c r="AO204" s="282"/>
      <c r="AP204" s="282"/>
      <c r="AQ204" s="283"/>
      <c r="AR204" s="277">
        <f t="shared" si="47"/>
        <v>0</v>
      </c>
    </row>
    <row r="205" spans="3:44" s="256" customFormat="1" x14ac:dyDescent="0.3">
      <c r="C205" s="885" t="s">
        <v>1080</v>
      </c>
      <c r="D205" s="280">
        <f>IFERROR('Group Inputs'!D234,"")</f>
        <v>0</v>
      </c>
      <c r="E205" s="280">
        <f>IFERROR('Group Inputs'!F234,"")</f>
        <v>0</v>
      </c>
      <c r="F205" s="280">
        <f>D205-E205</f>
        <v>0</v>
      </c>
      <c r="G205" s="280"/>
      <c r="H205" s="1188"/>
      <c r="I205" s="280"/>
      <c r="J205" s="280"/>
      <c r="K205" s="280"/>
      <c r="L205" s="280"/>
      <c r="M205" s="280"/>
      <c r="N205" s="280"/>
      <c r="O205" s="280"/>
      <c r="P205" s="280"/>
      <c r="Q205" s="280"/>
      <c r="R205" s="280"/>
      <c r="S205" s="281"/>
      <c r="T205" s="276">
        <f>SUM(F205:S205)</f>
        <v>0</v>
      </c>
      <c r="U205" s="277"/>
      <c r="V205" s="277"/>
      <c r="W205" s="282"/>
      <c r="X205" s="282"/>
      <c r="Y205" s="282"/>
      <c r="Z205" s="282"/>
      <c r="AA205" s="282"/>
      <c r="AB205" s="282"/>
      <c r="AC205" s="282"/>
      <c r="AD205" s="282"/>
      <c r="AE205" s="282"/>
      <c r="AF205" s="282">
        <f>+F205</f>
        <v>0</v>
      </c>
      <c r="AG205" s="282"/>
      <c r="AH205" s="282"/>
      <c r="AI205" s="786"/>
      <c r="AJ205" s="365"/>
      <c r="AK205" s="282"/>
      <c r="AL205" s="282"/>
      <c r="AM205" s="282"/>
      <c r="AN205" s="282"/>
      <c r="AO205" s="282"/>
      <c r="AP205" s="282"/>
      <c r="AQ205" s="283"/>
      <c r="AR205" s="277">
        <f t="shared" si="47"/>
        <v>0</v>
      </c>
    </row>
    <row r="206" spans="3:44" s="256" customFormat="1" x14ac:dyDescent="0.3">
      <c r="C206" s="885"/>
      <c r="D206" s="280"/>
      <c r="E206" s="280"/>
      <c r="F206" s="280"/>
      <c r="G206" s="280"/>
      <c r="H206" s="1188"/>
      <c r="I206" s="280"/>
      <c r="J206" s="280"/>
      <c r="K206" s="280"/>
      <c r="L206" s="280"/>
      <c r="M206" s="280"/>
      <c r="N206" s="280"/>
      <c r="O206" s="280"/>
      <c r="P206" s="280"/>
      <c r="Q206" s="280"/>
      <c r="R206" s="280"/>
      <c r="S206" s="281"/>
      <c r="T206" s="276"/>
      <c r="U206" s="277"/>
      <c r="V206" s="277"/>
      <c r="W206" s="282"/>
      <c r="X206" s="282"/>
      <c r="Y206" s="282"/>
      <c r="Z206" s="282"/>
      <c r="AA206" s="282"/>
      <c r="AB206" s="282"/>
      <c r="AC206" s="282"/>
      <c r="AD206" s="282"/>
      <c r="AE206" s="282"/>
      <c r="AF206" s="282"/>
      <c r="AG206" s="282"/>
      <c r="AH206" s="282"/>
      <c r="AI206" s="786"/>
      <c r="AJ206" s="786"/>
      <c r="AK206" s="282"/>
      <c r="AL206" s="282"/>
      <c r="AM206" s="282"/>
      <c r="AN206" s="282"/>
      <c r="AO206" s="282"/>
      <c r="AP206" s="282"/>
      <c r="AQ206" s="283"/>
      <c r="AR206" s="277">
        <f t="shared" si="47"/>
        <v>0</v>
      </c>
    </row>
    <row r="207" spans="3:44" s="256" customFormat="1" x14ac:dyDescent="0.3">
      <c r="C207" s="1180" t="s">
        <v>268</v>
      </c>
      <c r="D207" s="271"/>
      <c r="E207" s="271"/>
      <c r="F207" s="271"/>
      <c r="G207" s="271"/>
      <c r="H207" s="271"/>
      <c r="I207" s="271"/>
      <c r="J207" s="271"/>
      <c r="K207" s="271"/>
      <c r="L207" s="271"/>
      <c r="M207" s="271"/>
      <c r="N207" s="271"/>
      <c r="O207" s="271"/>
      <c r="P207" s="271"/>
      <c r="Q207" s="271"/>
      <c r="R207" s="271"/>
      <c r="S207" s="271"/>
      <c r="T207" s="271"/>
      <c r="U207" s="271"/>
      <c r="V207" s="271"/>
      <c r="W207" s="272"/>
      <c r="X207" s="272"/>
      <c r="Y207" s="272"/>
      <c r="Z207" s="272"/>
      <c r="AA207" s="272"/>
      <c r="AB207" s="272"/>
      <c r="AC207" s="272"/>
      <c r="AD207" s="272"/>
      <c r="AE207" s="272"/>
      <c r="AF207" s="272"/>
      <c r="AG207" s="272"/>
      <c r="AH207" s="272"/>
      <c r="AI207" s="272"/>
      <c r="AJ207" s="272"/>
      <c r="AK207" s="272"/>
      <c r="AL207" s="272"/>
      <c r="AM207" s="272"/>
      <c r="AN207" s="272"/>
      <c r="AO207" s="272"/>
      <c r="AP207" s="272"/>
      <c r="AQ207" s="273"/>
      <c r="AR207" s="277">
        <f t="shared" si="47"/>
        <v>0</v>
      </c>
    </row>
    <row r="208" spans="3:44" s="256" customFormat="1" x14ac:dyDescent="0.3">
      <c r="C208" s="1182" t="s">
        <v>241</v>
      </c>
      <c r="D208" s="274"/>
      <c r="E208" s="274"/>
      <c r="F208" s="274"/>
      <c r="G208" s="274"/>
      <c r="H208" s="1187"/>
      <c r="I208" s="274"/>
      <c r="J208" s="274"/>
      <c r="K208" s="274"/>
      <c r="L208" s="274"/>
      <c r="M208" s="274"/>
      <c r="N208" s="274"/>
      <c r="O208" s="274"/>
      <c r="P208" s="274"/>
      <c r="Q208" s="274"/>
      <c r="R208" s="274"/>
      <c r="S208" s="275"/>
      <c r="T208" s="276"/>
      <c r="U208" s="277"/>
      <c r="V208" s="277"/>
      <c r="W208" s="278"/>
      <c r="X208" s="278"/>
      <c r="Y208" s="278"/>
      <c r="Z208" s="278"/>
      <c r="AA208" s="278"/>
      <c r="AB208" s="278"/>
      <c r="AC208" s="278"/>
      <c r="AD208" s="278"/>
      <c r="AE208" s="278"/>
      <c r="AF208" s="278"/>
      <c r="AG208" s="278"/>
      <c r="AH208" s="278"/>
      <c r="AI208" s="785"/>
      <c r="AJ208" s="785"/>
      <c r="AK208" s="278"/>
      <c r="AL208" s="278"/>
      <c r="AM208" s="278"/>
      <c r="AN208" s="278"/>
      <c r="AO208" s="278"/>
      <c r="AP208" s="278"/>
      <c r="AQ208" s="279"/>
      <c r="AR208" s="277">
        <f t="shared" si="47"/>
        <v>0</v>
      </c>
    </row>
    <row r="209" spans="3:44" s="256" customFormat="1" x14ac:dyDescent="0.3">
      <c r="C209" s="885" t="s">
        <v>269</v>
      </c>
      <c r="D209" s="280">
        <f>IFERROR('Group Inputs'!D238,"")</f>
        <v>0</v>
      </c>
      <c r="E209" s="280">
        <f>IFERROR('Group Inputs'!F238,"")</f>
        <v>0</v>
      </c>
      <c r="F209" s="280">
        <f>D209-E209</f>
        <v>0</v>
      </c>
      <c r="G209" s="280"/>
      <c r="H209" s="1188"/>
      <c r="I209" s="280"/>
      <c r="J209" s="280"/>
      <c r="K209" s="280"/>
      <c r="L209" s="280"/>
      <c r="M209" s="280"/>
      <c r="N209" s="280"/>
      <c r="O209" s="280"/>
      <c r="P209" s="280"/>
      <c r="Q209" s="280"/>
      <c r="R209" s="280"/>
      <c r="S209" s="281"/>
      <c r="T209" s="276">
        <f t="shared" ref="T209:T224" si="48">SUM(F209:S209)</f>
        <v>0</v>
      </c>
      <c r="U209" s="277"/>
      <c r="V209" s="277"/>
      <c r="W209" s="282"/>
      <c r="X209" s="282"/>
      <c r="Y209" s="282"/>
      <c r="Z209" s="282"/>
      <c r="AA209" s="282"/>
      <c r="AB209" s="282"/>
      <c r="AC209" s="282"/>
      <c r="AD209" s="282"/>
      <c r="AE209" s="282"/>
      <c r="AF209" s="282">
        <f t="shared" ref="AF209:AF224" si="49">+T209</f>
        <v>0</v>
      </c>
      <c r="AG209" s="282"/>
      <c r="AH209" s="282"/>
      <c r="AI209" s="786"/>
      <c r="AJ209" s="786"/>
      <c r="AK209" s="282"/>
      <c r="AL209" s="282"/>
      <c r="AM209" s="282"/>
      <c r="AN209" s="282"/>
      <c r="AO209" s="282"/>
      <c r="AP209" s="282"/>
      <c r="AQ209" s="283"/>
      <c r="AR209" s="277">
        <f t="shared" si="47"/>
        <v>0</v>
      </c>
    </row>
    <row r="210" spans="3:44" s="256" customFormat="1" x14ac:dyDescent="0.3">
      <c r="C210" s="885" t="s">
        <v>270</v>
      </c>
      <c r="D210" s="280">
        <f>IFERROR('Group Inputs'!D239,"")</f>
        <v>0</v>
      </c>
      <c r="E210" s="280">
        <f>IFERROR('Group Inputs'!F239,"")</f>
        <v>0</v>
      </c>
      <c r="F210" s="280">
        <f>D210-E210</f>
        <v>0</v>
      </c>
      <c r="G210" s="280"/>
      <c r="H210" s="1188"/>
      <c r="I210" s="280"/>
      <c r="J210" s="280"/>
      <c r="K210" s="280"/>
      <c r="L210" s="280"/>
      <c r="M210" s="280"/>
      <c r="N210" s="280"/>
      <c r="O210" s="280"/>
      <c r="P210" s="280"/>
      <c r="Q210" s="280"/>
      <c r="R210" s="280"/>
      <c r="S210" s="281"/>
      <c r="T210" s="276">
        <f t="shared" si="48"/>
        <v>0</v>
      </c>
      <c r="U210" s="277"/>
      <c r="V210" s="277"/>
      <c r="W210" s="282"/>
      <c r="X210" s="282"/>
      <c r="Y210" s="282"/>
      <c r="Z210" s="282"/>
      <c r="AA210" s="282"/>
      <c r="AB210" s="282"/>
      <c r="AC210" s="282"/>
      <c r="AD210" s="282"/>
      <c r="AE210" s="282"/>
      <c r="AF210" s="282">
        <f t="shared" si="49"/>
        <v>0</v>
      </c>
      <c r="AG210" s="282"/>
      <c r="AH210" s="282"/>
      <c r="AI210" s="786"/>
      <c r="AJ210" s="786"/>
      <c r="AK210" s="282"/>
      <c r="AL210" s="282"/>
      <c r="AM210" s="282"/>
      <c r="AN210" s="282"/>
      <c r="AO210" s="282"/>
      <c r="AP210" s="282"/>
      <c r="AQ210" s="283"/>
      <c r="AR210" s="277">
        <f t="shared" si="47"/>
        <v>0</v>
      </c>
    </row>
    <row r="211" spans="3:44" s="256" customFormat="1" x14ac:dyDescent="0.3">
      <c r="C211" s="885" t="s">
        <v>271</v>
      </c>
      <c r="D211" s="280">
        <f>IFERROR('Group Inputs'!D240,"")</f>
        <v>0</v>
      </c>
      <c r="E211" s="280">
        <f>IFERROR('Group Inputs'!F240,"")</f>
        <v>0</v>
      </c>
      <c r="F211" s="280">
        <f>D211-E211</f>
        <v>0</v>
      </c>
      <c r="G211" s="280"/>
      <c r="H211" s="1188"/>
      <c r="I211" s="280"/>
      <c r="J211" s="280"/>
      <c r="K211" s="280"/>
      <c r="L211" s="280"/>
      <c r="M211" s="280"/>
      <c r="N211" s="280"/>
      <c r="O211" s="280"/>
      <c r="P211" s="280"/>
      <c r="Q211" s="280"/>
      <c r="R211" s="280"/>
      <c r="S211" s="281"/>
      <c r="T211" s="276">
        <f t="shared" si="48"/>
        <v>0</v>
      </c>
      <c r="U211" s="277"/>
      <c r="V211" s="277"/>
      <c r="W211" s="282"/>
      <c r="X211" s="282"/>
      <c r="Y211" s="282"/>
      <c r="Z211" s="282"/>
      <c r="AA211" s="282"/>
      <c r="AB211" s="282"/>
      <c r="AC211" s="282"/>
      <c r="AD211" s="282"/>
      <c r="AE211" s="282"/>
      <c r="AF211" s="282">
        <f t="shared" si="49"/>
        <v>0</v>
      </c>
      <c r="AG211" s="282"/>
      <c r="AH211" s="282"/>
      <c r="AI211" s="786"/>
      <c r="AJ211" s="786"/>
      <c r="AK211" s="282"/>
      <c r="AL211" s="282"/>
      <c r="AM211" s="282"/>
      <c r="AN211" s="282"/>
      <c r="AO211" s="282"/>
      <c r="AP211" s="282"/>
      <c r="AQ211" s="283"/>
      <c r="AR211" s="277">
        <f t="shared" si="47"/>
        <v>0</v>
      </c>
    </row>
    <row r="212" spans="3:44" s="256" customFormat="1" x14ac:dyDescent="0.3">
      <c r="C212" s="885" t="s">
        <v>272</v>
      </c>
      <c r="D212" s="280">
        <f>IFERROR('Group Inputs'!D241,"")</f>
        <v>0</v>
      </c>
      <c r="E212" s="280">
        <f>IFERROR('Group Inputs'!F241,"")</f>
        <v>0</v>
      </c>
      <c r="F212" s="280">
        <f>D212-E212</f>
        <v>0</v>
      </c>
      <c r="G212" s="280"/>
      <c r="H212" s="1188"/>
      <c r="I212" s="280"/>
      <c r="J212" s="280"/>
      <c r="K212" s="280"/>
      <c r="L212" s="280"/>
      <c r="M212" s="280"/>
      <c r="N212" s="280"/>
      <c r="O212" s="280"/>
      <c r="P212" s="280"/>
      <c r="Q212" s="280"/>
      <c r="R212" s="280"/>
      <c r="S212" s="281"/>
      <c r="T212" s="276">
        <f t="shared" si="48"/>
        <v>0</v>
      </c>
      <c r="U212" s="277"/>
      <c r="V212" s="277"/>
      <c r="W212" s="282"/>
      <c r="X212" s="282"/>
      <c r="Y212" s="282"/>
      <c r="Z212" s="282"/>
      <c r="AA212" s="282"/>
      <c r="AB212" s="282"/>
      <c r="AC212" s="282"/>
      <c r="AD212" s="282"/>
      <c r="AE212" s="282"/>
      <c r="AF212" s="282">
        <f t="shared" si="49"/>
        <v>0</v>
      </c>
      <c r="AG212" s="282"/>
      <c r="AH212" s="282"/>
      <c r="AI212" s="786"/>
      <c r="AJ212" s="786"/>
      <c r="AK212" s="282"/>
      <c r="AL212" s="282"/>
      <c r="AM212" s="282"/>
      <c r="AN212" s="282"/>
      <c r="AO212" s="282"/>
      <c r="AP212" s="282"/>
      <c r="AQ212" s="283"/>
      <c r="AR212" s="277">
        <f t="shared" si="47"/>
        <v>0</v>
      </c>
    </row>
    <row r="213" spans="3:44" s="256" customFormat="1" x14ac:dyDescent="0.3">
      <c r="C213" s="885" t="s">
        <v>273</v>
      </c>
      <c r="D213" s="280">
        <f>IFERROR('Group Inputs'!D242,"")</f>
        <v>0</v>
      </c>
      <c r="E213" s="280">
        <f>IFERROR('Group Inputs'!F242,"")</f>
        <v>0</v>
      </c>
      <c r="F213" s="280">
        <f t="shared" ref="F213" si="50">D213-E213</f>
        <v>0</v>
      </c>
      <c r="G213" s="280"/>
      <c r="H213" s="1188"/>
      <c r="I213" s="280"/>
      <c r="J213" s="280"/>
      <c r="K213" s="280"/>
      <c r="L213" s="280"/>
      <c r="M213" s="280"/>
      <c r="N213" s="280"/>
      <c r="O213" s="280"/>
      <c r="P213" s="280"/>
      <c r="Q213" s="280"/>
      <c r="R213" s="280"/>
      <c r="S213" s="281"/>
      <c r="T213" s="276">
        <f t="shared" si="48"/>
        <v>0</v>
      </c>
      <c r="U213" s="277"/>
      <c r="V213" s="277"/>
      <c r="W213" s="282"/>
      <c r="X213" s="282"/>
      <c r="Y213" s="282"/>
      <c r="Z213" s="282"/>
      <c r="AA213" s="282"/>
      <c r="AB213" s="282"/>
      <c r="AC213" s="282"/>
      <c r="AD213" s="282"/>
      <c r="AE213" s="282"/>
      <c r="AF213" s="282">
        <f t="shared" si="49"/>
        <v>0</v>
      </c>
      <c r="AG213" s="282"/>
      <c r="AH213" s="282"/>
      <c r="AI213" s="786"/>
      <c r="AJ213" s="786"/>
      <c r="AK213" s="282"/>
      <c r="AL213" s="282"/>
      <c r="AM213" s="282"/>
      <c r="AN213" s="282"/>
      <c r="AO213" s="282"/>
      <c r="AP213" s="282"/>
      <c r="AQ213" s="283"/>
      <c r="AR213" s="277">
        <f t="shared" si="47"/>
        <v>0</v>
      </c>
    </row>
    <row r="214" spans="3:44" s="256" customFormat="1" x14ac:dyDescent="0.3">
      <c r="C214" s="885" t="s">
        <v>273</v>
      </c>
      <c r="D214" s="280">
        <f>IFERROR('Group Inputs'!D243,"")</f>
        <v>0</v>
      </c>
      <c r="E214" s="280">
        <f>IFERROR('Group Inputs'!F243,"")</f>
        <v>0</v>
      </c>
      <c r="F214" s="280">
        <f t="shared" ref="F214:F224" si="51">D214-E214</f>
        <v>0</v>
      </c>
      <c r="G214" s="280"/>
      <c r="H214" s="1188"/>
      <c r="I214" s="280"/>
      <c r="J214" s="280"/>
      <c r="K214" s="280"/>
      <c r="L214" s="280"/>
      <c r="M214" s="280"/>
      <c r="N214" s="280"/>
      <c r="O214" s="280"/>
      <c r="P214" s="280"/>
      <c r="Q214" s="280"/>
      <c r="R214" s="280"/>
      <c r="S214" s="281"/>
      <c r="T214" s="276">
        <f t="shared" si="48"/>
        <v>0</v>
      </c>
      <c r="U214" s="277"/>
      <c r="V214" s="277"/>
      <c r="W214" s="282"/>
      <c r="X214" s="282"/>
      <c r="Y214" s="282"/>
      <c r="Z214" s="282"/>
      <c r="AA214" s="282"/>
      <c r="AB214" s="282"/>
      <c r="AC214" s="282"/>
      <c r="AD214" s="282"/>
      <c r="AE214" s="282"/>
      <c r="AF214" s="282">
        <f t="shared" si="49"/>
        <v>0</v>
      </c>
      <c r="AG214" s="282"/>
      <c r="AH214" s="282"/>
      <c r="AI214" s="786"/>
      <c r="AJ214" s="786"/>
      <c r="AK214" s="282"/>
      <c r="AL214" s="282"/>
      <c r="AM214" s="282"/>
      <c r="AN214" s="282"/>
      <c r="AO214" s="282"/>
      <c r="AP214" s="282"/>
      <c r="AQ214" s="283"/>
      <c r="AR214" s="277">
        <f t="shared" si="47"/>
        <v>0</v>
      </c>
    </row>
    <row r="215" spans="3:44" s="256" customFormat="1" x14ac:dyDescent="0.3">
      <c r="C215" s="885" t="s">
        <v>273</v>
      </c>
      <c r="D215" s="280">
        <f>IFERROR('Group Inputs'!D244,"")</f>
        <v>0</v>
      </c>
      <c r="E215" s="280">
        <f>IFERROR('Group Inputs'!F244,"")</f>
        <v>0</v>
      </c>
      <c r="F215" s="280">
        <f t="shared" si="51"/>
        <v>0</v>
      </c>
      <c r="G215" s="280"/>
      <c r="H215" s="1188"/>
      <c r="I215" s="280"/>
      <c r="J215" s="280"/>
      <c r="K215" s="280"/>
      <c r="L215" s="280"/>
      <c r="M215" s="280"/>
      <c r="N215" s="280"/>
      <c r="O215" s="280"/>
      <c r="P215" s="280"/>
      <c r="Q215" s="280"/>
      <c r="R215" s="280"/>
      <c r="S215" s="281"/>
      <c r="T215" s="276">
        <f t="shared" si="48"/>
        <v>0</v>
      </c>
      <c r="U215" s="277"/>
      <c r="V215" s="277"/>
      <c r="W215" s="282"/>
      <c r="X215" s="282"/>
      <c r="Y215" s="282"/>
      <c r="Z215" s="282"/>
      <c r="AA215" s="282"/>
      <c r="AB215" s="282"/>
      <c r="AC215" s="282"/>
      <c r="AD215" s="282"/>
      <c r="AE215" s="282"/>
      <c r="AF215" s="282">
        <f t="shared" si="49"/>
        <v>0</v>
      </c>
      <c r="AG215" s="282"/>
      <c r="AH215" s="282"/>
      <c r="AI215" s="786"/>
      <c r="AJ215" s="786"/>
      <c r="AK215" s="282"/>
      <c r="AL215" s="282"/>
      <c r="AM215" s="282"/>
      <c r="AN215" s="282"/>
      <c r="AO215" s="282"/>
      <c r="AP215" s="282"/>
      <c r="AQ215" s="283"/>
      <c r="AR215" s="277">
        <f t="shared" si="47"/>
        <v>0</v>
      </c>
    </row>
    <row r="216" spans="3:44" s="256" customFormat="1" x14ac:dyDescent="0.3">
      <c r="C216" s="885" t="s">
        <v>273</v>
      </c>
      <c r="D216" s="280">
        <f>IFERROR('Group Inputs'!D245,"")</f>
        <v>0</v>
      </c>
      <c r="E216" s="280">
        <f>IFERROR('Group Inputs'!F245,"")</f>
        <v>0</v>
      </c>
      <c r="F216" s="280">
        <f t="shared" si="51"/>
        <v>0</v>
      </c>
      <c r="G216" s="280"/>
      <c r="H216" s="1188"/>
      <c r="I216" s="280"/>
      <c r="J216" s="280"/>
      <c r="K216" s="280"/>
      <c r="L216" s="280"/>
      <c r="M216" s="280"/>
      <c r="N216" s="280"/>
      <c r="O216" s="280"/>
      <c r="P216" s="280"/>
      <c r="Q216" s="280"/>
      <c r="R216" s="280"/>
      <c r="S216" s="281"/>
      <c r="T216" s="276">
        <f t="shared" si="48"/>
        <v>0</v>
      </c>
      <c r="U216" s="277"/>
      <c r="V216" s="277"/>
      <c r="W216" s="282"/>
      <c r="X216" s="282"/>
      <c r="Y216" s="282"/>
      <c r="Z216" s="282"/>
      <c r="AA216" s="282"/>
      <c r="AB216" s="282"/>
      <c r="AC216" s="282"/>
      <c r="AD216" s="282"/>
      <c r="AE216" s="282"/>
      <c r="AF216" s="282">
        <f t="shared" si="49"/>
        <v>0</v>
      </c>
      <c r="AG216" s="282"/>
      <c r="AH216" s="282"/>
      <c r="AI216" s="786"/>
      <c r="AJ216" s="786"/>
      <c r="AK216" s="282"/>
      <c r="AL216" s="282"/>
      <c r="AM216" s="282"/>
      <c r="AN216" s="282"/>
      <c r="AO216" s="282"/>
      <c r="AP216" s="282"/>
      <c r="AQ216" s="283"/>
      <c r="AR216" s="277">
        <f t="shared" si="47"/>
        <v>0</v>
      </c>
    </row>
    <row r="217" spans="3:44" s="256" customFormat="1" x14ac:dyDescent="0.3">
      <c r="C217" s="885" t="s">
        <v>273</v>
      </c>
      <c r="D217" s="280">
        <f>IFERROR('Group Inputs'!D246,"")</f>
        <v>0</v>
      </c>
      <c r="E217" s="280">
        <f>IFERROR('Group Inputs'!F246,"")</f>
        <v>0</v>
      </c>
      <c r="F217" s="280">
        <f t="shared" si="51"/>
        <v>0</v>
      </c>
      <c r="G217" s="280"/>
      <c r="H217" s="1188"/>
      <c r="I217" s="280"/>
      <c r="J217" s="280"/>
      <c r="K217" s="280"/>
      <c r="L217" s="280"/>
      <c r="M217" s="280"/>
      <c r="N217" s="280"/>
      <c r="O217" s="280"/>
      <c r="P217" s="280"/>
      <c r="Q217" s="280"/>
      <c r="R217" s="280"/>
      <c r="S217" s="281"/>
      <c r="T217" s="276">
        <f t="shared" si="48"/>
        <v>0</v>
      </c>
      <c r="U217" s="277"/>
      <c r="V217" s="277"/>
      <c r="W217" s="282"/>
      <c r="X217" s="282"/>
      <c r="Y217" s="282"/>
      <c r="Z217" s="282"/>
      <c r="AA217" s="282"/>
      <c r="AB217" s="282"/>
      <c r="AC217" s="282"/>
      <c r="AD217" s="282"/>
      <c r="AE217" s="282"/>
      <c r="AF217" s="282">
        <f t="shared" si="49"/>
        <v>0</v>
      </c>
      <c r="AG217" s="282"/>
      <c r="AH217" s="282"/>
      <c r="AI217" s="786"/>
      <c r="AJ217" s="786"/>
      <c r="AK217" s="282"/>
      <c r="AL217" s="282"/>
      <c r="AM217" s="282"/>
      <c r="AN217" s="282"/>
      <c r="AO217" s="282"/>
      <c r="AP217" s="282"/>
      <c r="AQ217" s="283"/>
      <c r="AR217" s="277">
        <f t="shared" si="47"/>
        <v>0</v>
      </c>
    </row>
    <row r="218" spans="3:44" s="256" customFormat="1" x14ac:dyDescent="0.3">
      <c r="C218" s="885" t="s">
        <v>273</v>
      </c>
      <c r="D218" s="280">
        <f>IFERROR('Group Inputs'!D247,"")</f>
        <v>0</v>
      </c>
      <c r="E218" s="280">
        <f>IFERROR('Group Inputs'!F247,"")</f>
        <v>0</v>
      </c>
      <c r="F218" s="280">
        <f t="shared" si="51"/>
        <v>0</v>
      </c>
      <c r="G218" s="280"/>
      <c r="H218" s="1188"/>
      <c r="I218" s="280"/>
      <c r="J218" s="280"/>
      <c r="K218" s="280"/>
      <c r="L218" s="280"/>
      <c r="M218" s="280"/>
      <c r="N218" s="280"/>
      <c r="O218" s="280"/>
      <c r="P218" s="280"/>
      <c r="Q218" s="280"/>
      <c r="R218" s="280"/>
      <c r="S218" s="281"/>
      <c r="T218" s="276">
        <f t="shared" si="48"/>
        <v>0</v>
      </c>
      <c r="U218" s="277"/>
      <c r="V218" s="277"/>
      <c r="W218" s="282"/>
      <c r="X218" s="282"/>
      <c r="Y218" s="282"/>
      <c r="Z218" s="282"/>
      <c r="AA218" s="282"/>
      <c r="AB218" s="282"/>
      <c r="AC218" s="282"/>
      <c r="AD218" s="282"/>
      <c r="AE218" s="282"/>
      <c r="AF218" s="282">
        <f t="shared" si="49"/>
        <v>0</v>
      </c>
      <c r="AG218" s="282"/>
      <c r="AH218" s="282"/>
      <c r="AI218" s="786"/>
      <c r="AJ218" s="786"/>
      <c r="AK218" s="282"/>
      <c r="AL218" s="282"/>
      <c r="AM218" s="282"/>
      <c r="AN218" s="282"/>
      <c r="AO218" s="282"/>
      <c r="AP218" s="282"/>
      <c r="AQ218" s="283"/>
      <c r="AR218" s="277">
        <f t="shared" si="47"/>
        <v>0</v>
      </c>
    </row>
    <row r="219" spans="3:44" s="256" customFormat="1" x14ac:dyDescent="0.3">
      <c r="C219" s="885" t="s">
        <v>273</v>
      </c>
      <c r="D219" s="280">
        <f>IFERROR('Group Inputs'!D248,"")</f>
        <v>0</v>
      </c>
      <c r="E219" s="280">
        <f>IFERROR('Group Inputs'!F248,"")</f>
        <v>0</v>
      </c>
      <c r="F219" s="280">
        <f t="shared" si="51"/>
        <v>0</v>
      </c>
      <c r="G219" s="280"/>
      <c r="H219" s="1188"/>
      <c r="I219" s="280"/>
      <c r="J219" s="280"/>
      <c r="K219" s="280"/>
      <c r="L219" s="280"/>
      <c r="M219" s="280"/>
      <c r="N219" s="280"/>
      <c r="O219" s="280"/>
      <c r="P219" s="280"/>
      <c r="Q219" s="280"/>
      <c r="R219" s="280"/>
      <c r="S219" s="281"/>
      <c r="T219" s="276">
        <f t="shared" si="48"/>
        <v>0</v>
      </c>
      <c r="U219" s="277"/>
      <c r="V219" s="277"/>
      <c r="W219" s="282"/>
      <c r="X219" s="282"/>
      <c r="Y219" s="282"/>
      <c r="Z219" s="282"/>
      <c r="AA219" s="282"/>
      <c r="AB219" s="282"/>
      <c r="AC219" s="282"/>
      <c r="AD219" s="282"/>
      <c r="AE219" s="282"/>
      <c r="AF219" s="282">
        <f t="shared" si="49"/>
        <v>0</v>
      </c>
      <c r="AG219" s="282"/>
      <c r="AH219" s="282"/>
      <c r="AI219" s="786"/>
      <c r="AJ219" s="786"/>
      <c r="AK219" s="282"/>
      <c r="AL219" s="282"/>
      <c r="AM219" s="282"/>
      <c r="AN219" s="282"/>
      <c r="AO219" s="282"/>
      <c r="AP219" s="282"/>
      <c r="AQ219" s="283"/>
      <c r="AR219" s="277">
        <f t="shared" si="47"/>
        <v>0</v>
      </c>
    </row>
    <row r="220" spans="3:44" s="256" customFormat="1" x14ac:dyDescent="0.3">
      <c r="C220" s="885" t="s">
        <v>273</v>
      </c>
      <c r="D220" s="280">
        <f>IFERROR('Group Inputs'!D249,"")</f>
        <v>0</v>
      </c>
      <c r="E220" s="280">
        <f>IFERROR('Group Inputs'!F249,"")</f>
        <v>0</v>
      </c>
      <c r="F220" s="280">
        <f t="shared" si="51"/>
        <v>0</v>
      </c>
      <c r="G220" s="280"/>
      <c r="H220" s="1188"/>
      <c r="I220" s="280"/>
      <c r="J220" s="280"/>
      <c r="K220" s="280"/>
      <c r="L220" s="280"/>
      <c r="M220" s="280"/>
      <c r="N220" s="280"/>
      <c r="O220" s="280"/>
      <c r="P220" s="280"/>
      <c r="Q220" s="280"/>
      <c r="R220" s="280"/>
      <c r="S220" s="281"/>
      <c r="T220" s="276">
        <f t="shared" si="48"/>
        <v>0</v>
      </c>
      <c r="U220" s="277"/>
      <c r="V220" s="277"/>
      <c r="W220" s="282"/>
      <c r="X220" s="282"/>
      <c r="Y220" s="282"/>
      <c r="Z220" s="282"/>
      <c r="AA220" s="282"/>
      <c r="AB220" s="282"/>
      <c r="AC220" s="282"/>
      <c r="AD220" s="282"/>
      <c r="AE220" s="282"/>
      <c r="AF220" s="282">
        <f t="shared" si="49"/>
        <v>0</v>
      </c>
      <c r="AG220" s="282"/>
      <c r="AH220" s="282"/>
      <c r="AI220" s="786"/>
      <c r="AJ220" s="786"/>
      <c r="AK220" s="282"/>
      <c r="AL220" s="282"/>
      <c r="AM220" s="282"/>
      <c r="AN220" s="282"/>
      <c r="AO220" s="282"/>
      <c r="AP220" s="282"/>
      <c r="AQ220" s="283"/>
      <c r="AR220" s="277">
        <f t="shared" si="47"/>
        <v>0</v>
      </c>
    </row>
    <row r="221" spans="3:44" s="256" customFormat="1" x14ac:dyDescent="0.3">
      <c r="C221" s="885" t="s">
        <v>273</v>
      </c>
      <c r="D221" s="280">
        <f>IFERROR('Group Inputs'!D250,"")</f>
        <v>0</v>
      </c>
      <c r="E221" s="280">
        <f>IFERROR('Group Inputs'!F250,"")</f>
        <v>0</v>
      </c>
      <c r="F221" s="280">
        <f t="shared" si="51"/>
        <v>0</v>
      </c>
      <c r="G221" s="280"/>
      <c r="H221" s="1188"/>
      <c r="I221" s="280"/>
      <c r="J221" s="280"/>
      <c r="K221" s="280"/>
      <c r="L221" s="280"/>
      <c r="M221" s="280"/>
      <c r="N221" s="280"/>
      <c r="O221" s="280"/>
      <c r="P221" s="280"/>
      <c r="Q221" s="280"/>
      <c r="R221" s="280"/>
      <c r="S221" s="281"/>
      <c r="T221" s="276">
        <f t="shared" si="48"/>
        <v>0</v>
      </c>
      <c r="U221" s="277"/>
      <c r="V221" s="277"/>
      <c r="W221" s="282"/>
      <c r="X221" s="282"/>
      <c r="Y221" s="282"/>
      <c r="Z221" s="282"/>
      <c r="AA221" s="282"/>
      <c r="AB221" s="282"/>
      <c r="AC221" s="282"/>
      <c r="AD221" s="282"/>
      <c r="AE221" s="282"/>
      <c r="AF221" s="282">
        <f t="shared" si="49"/>
        <v>0</v>
      </c>
      <c r="AG221" s="282"/>
      <c r="AH221" s="282"/>
      <c r="AI221" s="786"/>
      <c r="AJ221" s="786"/>
      <c r="AK221" s="282"/>
      <c r="AL221" s="282"/>
      <c r="AM221" s="282"/>
      <c r="AN221" s="282"/>
      <c r="AO221" s="282"/>
      <c r="AP221" s="282"/>
      <c r="AQ221" s="283"/>
      <c r="AR221" s="277">
        <f t="shared" si="47"/>
        <v>0</v>
      </c>
    </row>
    <row r="222" spans="3:44" s="256" customFormat="1" x14ac:dyDescent="0.3">
      <c r="C222" s="885" t="s">
        <v>273</v>
      </c>
      <c r="D222" s="280">
        <f>IFERROR('Group Inputs'!D251,"")</f>
        <v>0</v>
      </c>
      <c r="E222" s="280">
        <f>IFERROR('Group Inputs'!F251,"")</f>
        <v>0</v>
      </c>
      <c r="F222" s="280">
        <f t="shared" si="51"/>
        <v>0</v>
      </c>
      <c r="G222" s="280"/>
      <c r="H222" s="1188"/>
      <c r="I222" s="280"/>
      <c r="J222" s="280"/>
      <c r="K222" s="280"/>
      <c r="L222" s="280"/>
      <c r="M222" s="280"/>
      <c r="N222" s="280"/>
      <c r="O222" s="280"/>
      <c r="P222" s="280"/>
      <c r="Q222" s="280"/>
      <c r="R222" s="280"/>
      <c r="S222" s="281"/>
      <c r="T222" s="276">
        <f t="shared" si="48"/>
        <v>0</v>
      </c>
      <c r="U222" s="277"/>
      <c r="V222" s="277"/>
      <c r="W222" s="282"/>
      <c r="X222" s="282"/>
      <c r="Y222" s="282"/>
      <c r="Z222" s="282"/>
      <c r="AA222" s="282"/>
      <c r="AB222" s="282"/>
      <c r="AC222" s="282"/>
      <c r="AD222" s="282"/>
      <c r="AE222" s="282"/>
      <c r="AF222" s="282">
        <f t="shared" si="49"/>
        <v>0</v>
      </c>
      <c r="AG222" s="282"/>
      <c r="AH222" s="282"/>
      <c r="AI222" s="786"/>
      <c r="AJ222" s="786"/>
      <c r="AK222" s="282"/>
      <c r="AL222" s="282"/>
      <c r="AM222" s="282"/>
      <c r="AN222" s="282"/>
      <c r="AO222" s="282"/>
      <c r="AP222" s="282"/>
      <c r="AQ222" s="283"/>
      <c r="AR222" s="277">
        <f t="shared" si="47"/>
        <v>0</v>
      </c>
    </row>
    <row r="223" spans="3:44" s="256" customFormat="1" x14ac:dyDescent="0.3">
      <c r="C223" s="885" t="s">
        <v>273</v>
      </c>
      <c r="D223" s="280">
        <f>IFERROR('Group Inputs'!D252,"")</f>
        <v>0</v>
      </c>
      <c r="E223" s="280">
        <f>IFERROR('Group Inputs'!F252,"")</f>
        <v>0</v>
      </c>
      <c r="F223" s="280">
        <f t="shared" si="51"/>
        <v>0</v>
      </c>
      <c r="G223" s="280"/>
      <c r="H223" s="1188"/>
      <c r="I223" s="280"/>
      <c r="J223" s="280"/>
      <c r="K223" s="280"/>
      <c r="L223" s="280"/>
      <c r="M223" s="280"/>
      <c r="N223" s="280"/>
      <c r="O223" s="280"/>
      <c r="P223" s="280"/>
      <c r="Q223" s="280"/>
      <c r="R223" s="280"/>
      <c r="S223" s="281"/>
      <c r="T223" s="276">
        <f t="shared" si="48"/>
        <v>0</v>
      </c>
      <c r="U223" s="277"/>
      <c r="V223" s="277"/>
      <c r="W223" s="282"/>
      <c r="X223" s="282"/>
      <c r="Y223" s="282"/>
      <c r="Z223" s="282"/>
      <c r="AA223" s="282"/>
      <c r="AB223" s="282"/>
      <c r="AC223" s="282"/>
      <c r="AD223" s="282"/>
      <c r="AE223" s="282"/>
      <c r="AF223" s="282">
        <f t="shared" si="49"/>
        <v>0</v>
      </c>
      <c r="AG223" s="282"/>
      <c r="AH223" s="282"/>
      <c r="AI223" s="786"/>
      <c r="AJ223" s="786"/>
      <c r="AK223" s="282"/>
      <c r="AL223" s="282"/>
      <c r="AM223" s="282"/>
      <c r="AN223" s="282"/>
      <c r="AO223" s="282"/>
      <c r="AP223" s="282"/>
      <c r="AQ223" s="283"/>
      <c r="AR223" s="277">
        <f t="shared" si="47"/>
        <v>0</v>
      </c>
    </row>
    <row r="224" spans="3:44" s="256" customFormat="1" x14ac:dyDescent="0.3">
      <c r="C224" s="885" t="s">
        <v>273</v>
      </c>
      <c r="D224" s="280">
        <f>IFERROR('Group Inputs'!D253,"")</f>
        <v>0</v>
      </c>
      <c r="E224" s="280">
        <f>IFERROR('Group Inputs'!F253,"")</f>
        <v>0</v>
      </c>
      <c r="F224" s="280">
        <f t="shared" si="51"/>
        <v>0</v>
      </c>
      <c r="G224" s="280"/>
      <c r="H224" s="1188"/>
      <c r="I224" s="280"/>
      <c r="J224" s="280"/>
      <c r="K224" s="280"/>
      <c r="L224" s="280"/>
      <c r="M224" s="280"/>
      <c r="N224" s="280"/>
      <c r="O224" s="280"/>
      <c r="P224" s="280"/>
      <c r="Q224" s="280"/>
      <c r="R224" s="280"/>
      <c r="S224" s="281"/>
      <c r="T224" s="276">
        <f t="shared" si="48"/>
        <v>0</v>
      </c>
      <c r="U224" s="277"/>
      <c r="V224" s="277"/>
      <c r="W224" s="282"/>
      <c r="X224" s="282"/>
      <c r="Y224" s="282"/>
      <c r="Z224" s="282"/>
      <c r="AA224" s="282"/>
      <c r="AB224" s="282"/>
      <c r="AC224" s="282"/>
      <c r="AD224" s="282"/>
      <c r="AE224" s="282"/>
      <c r="AF224" s="282">
        <f t="shared" si="49"/>
        <v>0</v>
      </c>
      <c r="AG224" s="282"/>
      <c r="AH224" s="282"/>
      <c r="AI224" s="786"/>
      <c r="AJ224" s="786"/>
      <c r="AK224" s="282"/>
      <c r="AL224" s="282"/>
      <c r="AM224" s="282"/>
      <c r="AN224" s="282"/>
      <c r="AO224" s="282"/>
      <c r="AP224" s="282"/>
      <c r="AQ224" s="283"/>
      <c r="AR224" s="277">
        <f t="shared" si="47"/>
        <v>0</v>
      </c>
    </row>
    <row r="225" spans="3:44" s="256" customFormat="1" x14ac:dyDescent="0.3">
      <c r="C225" s="885"/>
      <c r="D225" s="280"/>
      <c r="E225" s="280"/>
      <c r="F225" s="280"/>
      <c r="G225" s="280"/>
      <c r="H225" s="1188"/>
      <c r="I225" s="280"/>
      <c r="J225" s="280"/>
      <c r="K225" s="280"/>
      <c r="L225" s="280"/>
      <c r="M225" s="280"/>
      <c r="N225" s="280"/>
      <c r="O225" s="280"/>
      <c r="P225" s="280"/>
      <c r="Q225" s="280"/>
      <c r="R225" s="280"/>
      <c r="S225" s="281"/>
      <c r="T225" s="276"/>
      <c r="U225" s="277"/>
      <c r="V225" s="277"/>
      <c r="W225" s="282"/>
      <c r="X225" s="282"/>
      <c r="Y225" s="282"/>
      <c r="Z225" s="282"/>
      <c r="AA225" s="282"/>
      <c r="AB225" s="282"/>
      <c r="AC225" s="282"/>
      <c r="AD225" s="282"/>
      <c r="AE225" s="282"/>
      <c r="AF225" s="282"/>
      <c r="AG225" s="282"/>
      <c r="AH225" s="282"/>
      <c r="AI225" s="786"/>
      <c r="AJ225" s="786"/>
      <c r="AK225" s="282"/>
      <c r="AL225" s="282"/>
      <c r="AM225" s="282"/>
      <c r="AN225" s="282"/>
      <c r="AO225" s="282"/>
      <c r="AP225" s="282"/>
      <c r="AQ225" s="283"/>
      <c r="AR225" s="277">
        <f t="shared" si="47"/>
        <v>0</v>
      </c>
    </row>
    <row r="226" spans="3:44" s="256" customFormat="1" x14ac:dyDescent="0.3">
      <c r="C226" s="1180" t="s">
        <v>274</v>
      </c>
      <c r="D226" s="271"/>
      <c r="E226" s="271"/>
      <c r="F226" s="271"/>
      <c r="G226" s="271"/>
      <c r="H226" s="271"/>
      <c r="I226" s="271"/>
      <c r="J226" s="271"/>
      <c r="K226" s="271"/>
      <c r="L226" s="271"/>
      <c r="M226" s="271"/>
      <c r="N226" s="271"/>
      <c r="O226" s="271"/>
      <c r="P226" s="271"/>
      <c r="Q226" s="271"/>
      <c r="R226" s="271"/>
      <c r="S226" s="271"/>
      <c r="T226" s="271"/>
      <c r="U226" s="271"/>
      <c r="V226" s="271"/>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c r="AR226" s="277">
        <f t="shared" si="47"/>
        <v>0</v>
      </c>
    </row>
    <row r="227" spans="3:44" s="256" customFormat="1" x14ac:dyDescent="0.3">
      <c r="C227" s="1182" t="s">
        <v>241</v>
      </c>
      <c r="D227" s="274"/>
      <c r="E227" s="274"/>
      <c r="F227" s="274"/>
      <c r="G227" s="274"/>
      <c r="H227" s="1187"/>
      <c r="I227" s="274"/>
      <c r="J227" s="274"/>
      <c r="K227" s="274"/>
      <c r="L227" s="274"/>
      <c r="M227" s="274"/>
      <c r="N227" s="274"/>
      <c r="O227" s="274"/>
      <c r="P227" s="274"/>
      <c r="Q227" s="274"/>
      <c r="R227" s="274"/>
      <c r="S227" s="275"/>
      <c r="T227" s="276"/>
      <c r="U227" s="277"/>
      <c r="V227" s="277"/>
      <c r="W227" s="278"/>
      <c r="X227" s="278"/>
      <c r="Y227" s="278"/>
      <c r="Z227" s="278"/>
      <c r="AA227" s="278"/>
      <c r="AB227" s="278"/>
      <c r="AC227" s="278"/>
      <c r="AD227" s="278"/>
      <c r="AE227" s="278"/>
      <c r="AF227" s="278"/>
      <c r="AG227" s="278"/>
      <c r="AH227" s="278"/>
      <c r="AI227" s="785"/>
      <c r="AJ227" s="785"/>
      <c r="AK227" s="278"/>
      <c r="AL227" s="278"/>
      <c r="AM227" s="278"/>
      <c r="AN227" s="278"/>
      <c r="AO227" s="278"/>
      <c r="AP227" s="278"/>
      <c r="AQ227" s="279"/>
      <c r="AR227" s="277">
        <f t="shared" si="47"/>
        <v>0</v>
      </c>
    </row>
    <row r="228" spans="3:44" s="256" customFormat="1" x14ac:dyDescent="0.3">
      <c r="C228" s="885" t="s">
        <v>1081</v>
      </c>
      <c r="D228" s="280">
        <f>IFERROR('Group Inputs'!D257,"")</f>
        <v>0</v>
      </c>
      <c r="E228" s="280">
        <f>IFERROR('Group Inputs'!F257,"")</f>
        <v>0</v>
      </c>
      <c r="F228" s="280">
        <f>D228-E228</f>
        <v>0</v>
      </c>
      <c r="G228" s="280"/>
      <c r="H228" s="1188"/>
      <c r="I228" s="280"/>
      <c r="J228" s="280"/>
      <c r="K228" s="280"/>
      <c r="L228" s="280"/>
      <c r="M228" s="280"/>
      <c r="N228" s="280"/>
      <c r="O228" s="280"/>
      <c r="P228" s="280"/>
      <c r="Q228" s="280"/>
      <c r="R228" s="280"/>
      <c r="S228" s="281"/>
      <c r="T228" s="276">
        <f>SUM(F228:S228)</f>
        <v>0</v>
      </c>
      <c r="U228" s="277"/>
      <c r="V228" s="277"/>
      <c r="W228" s="282"/>
      <c r="X228" s="282"/>
      <c r="Y228" s="282"/>
      <c r="Z228" s="282"/>
      <c r="AA228" s="282"/>
      <c r="AB228" s="282"/>
      <c r="AC228" s="282"/>
      <c r="AD228" s="282"/>
      <c r="AE228" s="282"/>
      <c r="AF228" s="282">
        <f>+T228</f>
        <v>0</v>
      </c>
      <c r="AG228" s="282"/>
      <c r="AH228" s="282"/>
      <c r="AI228" s="786"/>
      <c r="AJ228" s="786"/>
      <c r="AK228" s="282"/>
      <c r="AL228" s="282"/>
      <c r="AM228" s="282"/>
      <c r="AN228" s="282"/>
      <c r="AO228" s="282"/>
      <c r="AP228" s="282"/>
      <c r="AQ228" s="283"/>
      <c r="AR228" s="277">
        <f t="shared" si="47"/>
        <v>0</v>
      </c>
    </row>
    <row r="229" spans="3:44" s="256" customFormat="1" x14ac:dyDescent="0.3">
      <c r="C229" s="885"/>
      <c r="D229" s="280"/>
      <c r="E229" s="280"/>
      <c r="F229" s="280"/>
      <c r="G229" s="280"/>
      <c r="H229" s="1188"/>
      <c r="I229" s="280"/>
      <c r="J229" s="280"/>
      <c r="K229" s="280"/>
      <c r="L229" s="280"/>
      <c r="M229" s="280"/>
      <c r="N229" s="280"/>
      <c r="O229" s="280"/>
      <c r="P229" s="280"/>
      <c r="Q229" s="280"/>
      <c r="R229" s="280"/>
      <c r="S229" s="281"/>
      <c r="T229" s="276"/>
      <c r="U229" s="277"/>
      <c r="V229" s="277"/>
      <c r="W229" s="282"/>
      <c r="X229" s="282"/>
      <c r="Y229" s="282"/>
      <c r="Z229" s="282"/>
      <c r="AA229" s="282"/>
      <c r="AB229" s="282"/>
      <c r="AC229" s="282"/>
      <c r="AD229" s="282"/>
      <c r="AE229" s="282"/>
      <c r="AF229" s="282"/>
      <c r="AG229" s="282"/>
      <c r="AH229" s="282"/>
      <c r="AI229" s="786"/>
      <c r="AJ229" s="786"/>
      <c r="AK229" s="282"/>
      <c r="AL229" s="282"/>
      <c r="AM229" s="282"/>
      <c r="AN229" s="282"/>
      <c r="AO229" s="282"/>
      <c r="AP229" s="282"/>
      <c r="AQ229" s="283"/>
      <c r="AR229" s="277">
        <f t="shared" si="47"/>
        <v>0</v>
      </c>
    </row>
    <row r="230" spans="3:44" s="256" customFormat="1" x14ac:dyDescent="0.3">
      <c r="C230" s="1180" t="s">
        <v>276</v>
      </c>
      <c r="D230" s="271"/>
      <c r="E230" s="271"/>
      <c r="F230" s="271"/>
      <c r="G230" s="271"/>
      <c r="H230" s="271"/>
      <c r="I230" s="271"/>
      <c r="J230" s="271"/>
      <c r="K230" s="271"/>
      <c r="L230" s="271"/>
      <c r="M230" s="271"/>
      <c r="N230" s="271"/>
      <c r="O230" s="271"/>
      <c r="P230" s="271"/>
      <c r="Q230" s="271"/>
      <c r="R230" s="271"/>
      <c r="S230" s="271"/>
      <c r="T230" s="271"/>
      <c r="U230" s="271"/>
      <c r="V230" s="271"/>
      <c r="W230" s="272"/>
      <c r="X230" s="272"/>
      <c r="Y230" s="272"/>
      <c r="Z230" s="272"/>
      <c r="AA230" s="272"/>
      <c r="AB230" s="272"/>
      <c r="AC230" s="272"/>
      <c r="AD230" s="272"/>
      <c r="AE230" s="272"/>
      <c r="AF230" s="272"/>
      <c r="AG230" s="272"/>
      <c r="AH230" s="272"/>
      <c r="AI230" s="272"/>
      <c r="AJ230" s="272"/>
      <c r="AK230" s="272"/>
      <c r="AL230" s="272"/>
      <c r="AM230" s="272"/>
      <c r="AN230" s="272"/>
      <c r="AO230" s="272"/>
      <c r="AP230" s="272"/>
      <c r="AQ230" s="273"/>
      <c r="AR230" s="277">
        <f t="shared" si="47"/>
        <v>0</v>
      </c>
    </row>
    <row r="231" spans="3:44" s="256" customFormat="1" x14ac:dyDescent="0.3">
      <c r="C231" s="1182" t="s">
        <v>277</v>
      </c>
      <c r="D231" s="274"/>
      <c r="E231" s="274"/>
      <c r="F231" s="274"/>
      <c r="G231" s="274"/>
      <c r="H231" s="1187"/>
      <c r="I231" s="274"/>
      <c r="J231" s="274"/>
      <c r="K231" s="274"/>
      <c r="L231" s="274"/>
      <c r="M231" s="274"/>
      <c r="N231" s="274"/>
      <c r="O231" s="274"/>
      <c r="P231" s="274"/>
      <c r="Q231" s="274"/>
      <c r="R231" s="274"/>
      <c r="S231" s="275"/>
      <c r="T231" s="276"/>
      <c r="U231" s="277"/>
      <c r="V231" s="277"/>
      <c r="W231" s="278"/>
      <c r="X231" s="278"/>
      <c r="Y231" s="278"/>
      <c r="Z231" s="278"/>
      <c r="AA231" s="278"/>
      <c r="AB231" s="278"/>
      <c r="AC231" s="278"/>
      <c r="AD231" s="278"/>
      <c r="AE231" s="278"/>
      <c r="AF231" s="278"/>
      <c r="AG231" s="278"/>
      <c r="AH231" s="278"/>
      <c r="AI231" s="785"/>
      <c r="AJ231" s="785"/>
      <c r="AK231" s="278"/>
      <c r="AL231" s="278"/>
      <c r="AM231" s="278"/>
      <c r="AN231" s="278"/>
      <c r="AO231" s="278"/>
      <c r="AP231" s="278"/>
      <c r="AQ231" s="279"/>
      <c r="AR231" s="277">
        <f t="shared" si="47"/>
        <v>0</v>
      </c>
    </row>
    <row r="232" spans="3:44" s="256" customFormat="1" x14ac:dyDescent="0.3">
      <c r="C232" s="885" t="s">
        <v>326</v>
      </c>
      <c r="D232" s="280">
        <f>IFERROR('Group Inputs'!D261,"")</f>
        <v>0</v>
      </c>
      <c r="E232" s="280">
        <f>IFERROR('Group Inputs'!F261,"")</f>
        <v>0</v>
      </c>
      <c r="F232" s="280">
        <f>D232-E232</f>
        <v>0</v>
      </c>
      <c r="G232" s="280"/>
      <c r="H232" s="1188"/>
      <c r="I232" s="280"/>
      <c r="J232" s="280"/>
      <c r="K232" s="280"/>
      <c r="L232" s="280"/>
      <c r="M232" s="280"/>
      <c r="N232" s="280"/>
      <c r="O232" s="280"/>
      <c r="P232" s="280"/>
      <c r="Q232" s="280"/>
      <c r="R232" s="280"/>
      <c r="S232" s="281"/>
      <c r="T232" s="276">
        <f>SUM(F232:S232)</f>
        <v>0</v>
      </c>
      <c r="U232" s="277"/>
      <c r="V232" s="277"/>
      <c r="W232" s="282"/>
      <c r="X232" s="282"/>
      <c r="Y232" s="282"/>
      <c r="Z232" s="282"/>
      <c r="AA232" s="282"/>
      <c r="AB232" s="282"/>
      <c r="AC232" s="282"/>
      <c r="AD232" s="282"/>
      <c r="AE232" s="282"/>
      <c r="AF232" s="282"/>
      <c r="AG232" s="282"/>
      <c r="AH232" s="282"/>
      <c r="AI232" s="786"/>
      <c r="AJ232" s="786"/>
      <c r="AK232" s="282">
        <f>+T232</f>
        <v>0</v>
      </c>
      <c r="AL232" s="282"/>
      <c r="AM232" s="282"/>
      <c r="AN232" s="282"/>
      <c r="AO232" s="282"/>
      <c r="AP232" s="282"/>
      <c r="AQ232" s="283"/>
      <c r="AR232" s="277">
        <f t="shared" si="47"/>
        <v>0</v>
      </c>
    </row>
    <row r="233" spans="3:44" s="256" customFormat="1" x14ac:dyDescent="0.3">
      <c r="C233" s="885" t="s">
        <v>279</v>
      </c>
      <c r="D233" s="280">
        <f>IFERROR('Group Inputs'!D262,"")</f>
        <v>0</v>
      </c>
      <c r="E233" s="280">
        <f>IFERROR('Group Inputs'!F262,"")</f>
        <v>0</v>
      </c>
      <c r="F233" s="280">
        <f t="shared" ref="F233:F236" si="52">D233-E233</f>
        <v>0</v>
      </c>
      <c r="G233" s="280"/>
      <c r="H233" s="1188"/>
      <c r="I233" s="280"/>
      <c r="J233" s="280"/>
      <c r="K233" s="280"/>
      <c r="L233" s="280"/>
      <c r="M233" s="280"/>
      <c r="N233" s="280"/>
      <c r="O233" s="280"/>
      <c r="P233" s="280"/>
      <c r="Q233" s="280"/>
      <c r="R233" s="280"/>
      <c r="S233" s="281"/>
      <c r="T233" s="276">
        <f>SUM(F233:S233)</f>
        <v>0</v>
      </c>
      <c r="U233" s="277"/>
      <c r="V233" s="277"/>
      <c r="W233" s="282"/>
      <c r="X233" s="282"/>
      <c r="Y233" s="282"/>
      <c r="Z233" s="282"/>
      <c r="AA233" s="282"/>
      <c r="AB233" s="282"/>
      <c r="AC233" s="282"/>
      <c r="AD233" s="282"/>
      <c r="AE233" s="282"/>
      <c r="AF233" s="282"/>
      <c r="AG233" s="282"/>
      <c r="AH233" s="282"/>
      <c r="AI233" s="786"/>
      <c r="AJ233" s="786"/>
      <c r="AK233" s="282"/>
      <c r="AL233" s="282">
        <f>+T233</f>
        <v>0</v>
      </c>
      <c r="AM233" s="282"/>
      <c r="AN233" s="282"/>
      <c r="AO233" s="282"/>
      <c r="AP233" s="282"/>
      <c r="AQ233" s="283"/>
      <c r="AR233" s="277">
        <f t="shared" si="47"/>
        <v>0</v>
      </c>
    </row>
    <row r="234" spans="3:44" s="256" customFormat="1" x14ac:dyDescent="0.3">
      <c r="C234" s="885" t="s">
        <v>280</v>
      </c>
      <c r="D234" s="280">
        <f>IFERROR('Group Inputs'!D263,"")</f>
        <v>0</v>
      </c>
      <c r="E234" s="280">
        <f>IFERROR('Group Inputs'!F263,"")</f>
        <v>0</v>
      </c>
      <c r="F234" s="280">
        <f t="shared" si="52"/>
        <v>0</v>
      </c>
      <c r="G234" s="280"/>
      <c r="H234" s="1188"/>
      <c r="I234" s="280"/>
      <c r="J234" s="280"/>
      <c r="K234" s="280"/>
      <c r="L234" s="280"/>
      <c r="M234" s="280"/>
      <c r="N234" s="280"/>
      <c r="O234" s="280"/>
      <c r="P234" s="280"/>
      <c r="Q234" s="280"/>
      <c r="R234" s="280"/>
      <c r="S234" s="281"/>
      <c r="T234" s="276">
        <f>SUM(F234:S234)</f>
        <v>0</v>
      </c>
      <c r="U234" s="277"/>
      <c r="V234" s="277"/>
      <c r="W234" s="282"/>
      <c r="X234" s="282"/>
      <c r="Y234" s="282"/>
      <c r="Z234" s="282"/>
      <c r="AA234" s="282"/>
      <c r="AB234" s="282"/>
      <c r="AC234" s="282"/>
      <c r="AD234" s="282"/>
      <c r="AE234" s="282"/>
      <c r="AF234" s="282"/>
      <c r="AG234" s="282"/>
      <c r="AH234" s="282"/>
      <c r="AI234" s="786"/>
      <c r="AJ234" s="786"/>
      <c r="AK234" s="282"/>
      <c r="AL234" s="282"/>
      <c r="AM234" s="282">
        <f>+T234</f>
        <v>0</v>
      </c>
      <c r="AN234" s="282"/>
      <c r="AO234" s="282"/>
      <c r="AP234" s="282"/>
      <c r="AQ234" s="283"/>
      <c r="AR234" s="277">
        <f t="shared" si="47"/>
        <v>0</v>
      </c>
    </row>
    <row r="235" spans="3:44" s="256" customFormat="1" x14ac:dyDescent="0.3">
      <c r="C235" s="885" t="s">
        <v>1083</v>
      </c>
      <c r="D235" s="280">
        <f>IFERROR('Group Inputs'!D264,"")</f>
        <v>0</v>
      </c>
      <c r="E235" s="280">
        <f>IFERROR('Group Inputs'!F264,"")</f>
        <v>0</v>
      </c>
      <c r="F235" s="280">
        <f t="shared" si="52"/>
        <v>0</v>
      </c>
      <c r="G235" s="280"/>
      <c r="H235" s="1188"/>
      <c r="I235" s="280"/>
      <c r="J235" s="280"/>
      <c r="K235" s="280"/>
      <c r="L235" s="280"/>
      <c r="M235" s="280"/>
      <c r="N235" s="280"/>
      <c r="O235" s="280"/>
      <c r="P235" s="280"/>
      <c r="Q235" s="280"/>
      <c r="R235" s="280"/>
      <c r="S235" s="281"/>
      <c r="T235" s="276">
        <f>SUM(F235:S235)</f>
        <v>0</v>
      </c>
      <c r="U235" s="277"/>
      <c r="V235" s="277"/>
      <c r="W235" s="282">
        <f>T235</f>
        <v>0</v>
      </c>
      <c r="X235" s="282"/>
      <c r="Y235" s="282"/>
      <c r="Z235" s="282"/>
      <c r="AA235" s="282"/>
      <c r="AB235" s="282"/>
      <c r="AC235" s="282"/>
      <c r="AD235" s="282"/>
      <c r="AE235" s="282"/>
      <c r="AF235" s="282"/>
      <c r="AG235" s="282"/>
      <c r="AH235" s="282"/>
      <c r="AI235" s="786"/>
      <c r="AJ235" s="786"/>
      <c r="AK235" s="282"/>
      <c r="AL235" s="282"/>
      <c r="AM235" s="282"/>
      <c r="AN235" s="282"/>
      <c r="AO235" s="282"/>
      <c r="AP235" s="282"/>
      <c r="AQ235" s="283"/>
      <c r="AR235" s="277">
        <f t="shared" si="47"/>
        <v>0</v>
      </c>
    </row>
    <row r="236" spans="3:44" s="256" customFormat="1" x14ac:dyDescent="0.3">
      <c r="C236" s="287" t="s">
        <v>1084</v>
      </c>
      <c r="D236" s="280">
        <f>SUBTOTAL(9,'Group Inputs'!D12:D116)</f>
        <v>0</v>
      </c>
      <c r="E236" s="280">
        <f>IFERROR('Group Inputs'!F265,"")</f>
        <v>0</v>
      </c>
      <c r="F236" s="280">
        <f t="shared" si="52"/>
        <v>0</v>
      </c>
      <c r="G236" s="280"/>
      <c r="H236" s="1188"/>
      <c r="I236" s="280"/>
      <c r="J236" s="280"/>
      <c r="K236" s="280"/>
      <c r="L236" s="280"/>
      <c r="M236" s="280"/>
      <c r="N236" s="280"/>
      <c r="O236" s="280"/>
      <c r="P236" s="280"/>
      <c r="Q236" s="280"/>
      <c r="R236" s="280"/>
      <c r="S236" s="281"/>
      <c r="T236" s="276">
        <f>SUM(F236:S236)</f>
        <v>0</v>
      </c>
      <c r="U236" s="277"/>
      <c r="V236" s="277"/>
      <c r="W236" s="282"/>
      <c r="X236" s="282"/>
      <c r="Y236" s="282"/>
      <c r="Z236" s="282"/>
      <c r="AA236" s="282"/>
      <c r="AB236" s="282"/>
      <c r="AC236" s="282"/>
      <c r="AD236" s="282"/>
      <c r="AE236" s="282"/>
      <c r="AF236" s="282"/>
      <c r="AG236" s="282"/>
      <c r="AH236" s="282"/>
      <c r="AI236" s="786"/>
      <c r="AJ236" s="786"/>
      <c r="AK236" s="282"/>
      <c r="AL236" s="282"/>
      <c r="AM236" s="282"/>
      <c r="AN236" s="282"/>
      <c r="AO236" s="282"/>
      <c r="AP236" s="282"/>
      <c r="AQ236" s="283"/>
      <c r="AR236" s="277">
        <f t="shared" si="47"/>
        <v>0</v>
      </c>
    </row>
    <row r="237" spans="3:44" s="256" customFormat="1" x14ac:dyDescent="0.3">
      <c r="C237" s="288"/>
      <c r="D237" s="280"/>
      <c r="E237" s="280"/>
      <c r="F237" s="280"/>
      <c r="G237" s="280"/>
      <c r="H237" s="1188"/>
      <c r="I237" s="280"/>
      <c r="J237" s="280"/>
      <c r="K237" s="280"/>
      <c r="L237" s="280"/>
      <c r="M237" s="280"/>
      <c r="N237" s="280"/>
      <c r="O237" s="280"/>
      <c r="P237" s="280"/>
      <c r="Q237" s="280"/>
      <c r="R237" s="280"/>
      <c r="S237" s="281"/>
      <c r="T237" s="276"/>
      <c r="U237" s="277"/>
      <c r="V237" s="277"/>
      <c r="W237" s="282"/>
      <c r="X237" s="282"/>
      <c r="Y237" s="282"/>
      <c r="Z237" s="282"/>
      <c r="AA237" s="282"/>
      <c r="AB237" s="282"/>
      <c r="AC237" s="282"/>
      <c r="AD237" s="282"/>
      <c r="AE237" s="282"/>
      <c r="AF237" s="282"/>
      <c r="AG237" s="282"/>
      <c r="AH237" s="282"/>
      <c r="AI237" s="786"/>
      <c r="AJ237" s="786"/>
      <c r="AK237" s="282"/>
      <c r="AL237" s="282"/>
      <c r="AM237" s="282"/>
      <c r="AN237" s="282"/>
      <c r="AO237" s="282"/>
      <c r="AP237" s="282"/>
      <c r="AQ237" s="283"/>
      <c r="AR237" s="277">
        <f t="shared" si="47"/>
        <v>0</v>
      </c>
    </row>
    <row r="238" spans="3:44" s="256" customFormat="1" x14ac:dyDescent="0.3">
      <c r="C238" s="288"/>
      <c r="D238" s="280"/>
      <c r="E238" s="280"/>
      <c r="F238" s="280">
        <f>-D236</f>
        <v>0</v>
      </c>
      <c r="G238" s="280"/>
      <c r="H238" s="1188"/>
      <c r="I238" s="280"/>
      <c r="J238" s="280"/>
      <c r="K238" s="280"/>
      <c r="L238" s="280"/>
      <c r="M238" s="280"/>
      <c r="N238" s="280"/>
      <c r="O238" s="280"/>
      <c r="P238" s="280"/>
      <c r="Q238" s="280"/>
      <c r="R238" s="280"/>
      <c r="S238" s="281"/>
      <c r="T238" s="276">
        <f>SUM(F238:S238)</f>
        <v>0</v>
      </c>
      <c r="U238" s="277"/>
      <c r="V238" s="277"/>
      <c r="W238" s="282"/>
      <c r="X238" s="282"/>
      <c r="Y238" s="282"/>
      <c r="Z238" s="282"/>
      <c r="AA238" s="282"/>
      <c r="AB238" s="282"/>
      <c r="AC238" s="282"/>
      <c r="AD238" s="282"/>
      <c r="AE238" s="282"/>
      <c r="AF238" s="282"/>
      <c r="AG238" s="282"/>
      <c r="AH238" s="282"/>
      <c r="AI238" s="786"/>
      <c r="AJ238" s="786"/>
      <c r="AK238" s="282"/>
      <c r="AL238" s="282"/>
      <c r="AM238" s="282"/>
      <c r="AN238" s="282"/>
      <c r="AO238" s="282"/>
      <c r="AP238" s="282"/>
      <c r="AQ238" s="283"/>
      <c r="AR238" s="277">
        <f t="shared" si="47"/>
        <v>0</v>
      </c>
    </row>
    <row r="239" spans="3:44" ht="14" thickBot="1" x14ac:dyDescent="0.35">
      <c r="C239" s="217" t="s">
        <v>1086</v>
      </c>
      <c r="D239" s="290">
        <f>SUM(D104:D236)</f>
        <v>0</v>
      </c>
      <c r="E239" s="290">
        <f>SUM(E104:E236)</f>
        <v>0</v>
      </c>
      <c r="F239" s="291">
        <f t="shared" ref="F239:T239" si="53">SUM(F5:F238)</f>
        <v>0</v>
      </c>
      <c r="G239" s="291">
        <f t="shared" si="53"/>
        <v>0</v>
      </c>
      <c r="H239" s="291">
        <f t="shared" si="53"/>
        <v>0</v>
      </c>
      <c r="I239" s="291">
        <f t="shared" si="53"/>
        <v>0</v>
      </c>
      <c r="J239" s="291">
        <f t="shared" si="53"/>
        <v>0</v>
      </c>
      <c r="K239" s="291">
        <f t="shared" si="53"/>
        <v>0</v>
      </c>
      <c r="L239" s="291">
        <f t="shared" si="53"/>
        <v>0</v>
      </c>
      <c r="M239" s="291">
        <f t="shared" si="53"/>
        <v>0</v>
      </c>
      <c r="N239" s="291">
        <f t="shared" si="53"/>
        <v>0</v>
      </c>
      <c r="O239" s="291">
        <f t="shared" si="53"/>
        <v>0</v>
      </c>
      <c r="P239" s="291">
        <f t="shared" si="53"/>
        <v>0</v>
      </c>
      <c r="Q239" s="291">
        <f t="shared" si="53"/>
        <v>0</v>
      </c>
      <c r="R239" s="291">
        <f t="shared" si="53"/>
        <v>0</v>
      </c>
      <c r="S239" s="291">
        <f t="shared" si="53"/>
        <v>0</v>
      </c>
      <c r="T239" s="292">
        <f t="shared" si="53"/>
        <v>0</v>
      </c>
      <c r="U239" s="277"/>
      <c r="V239" s="277"/>
      <c r="W239" s="293">
        <f t="shared" ref="W239:AL239" si="54">SUM(W6:W238)</f>
        <v>0</v>
      </c>
      <c r="X239" s="293">
        <f t="shared" si="54"/>
        <v>0</v>
      </c>
      <c r="Y239" s="293">
        <f t="shared" si="54"/>
        <v>0</v>
      </c>
      <c r="Z239" s="293">
        <f t="shared" si="54"/>
        <v>0</v>
      </c>
      <c r="AA239" s="293">
        <f t="shared" si="54"/>
        <v>0</v>
      </c>
      <c r="AB239" s="293">
        <f t="shared" si="54"/>
        <v>0</v>
      </c>
      <c r="AC239" s="293">
        <f t="shared" si="54"/>
        <v>0</v>
      </c>
      <c r="AD239" s="293">
        <f t="shared" si="54"/>
        <v>0</v>
      </c>
      <c r="AE239" s="293">
        <f t="shared" si="54"/>
        <v>0</v>
      </c>
      <c r="AF239" s="293">
        <f t="shared" si="54"/>
        <v>0</v>
      </c>
      <c r="AG239" s="293">
        <f t="shared" si="54"/>
        <v>0</v>
      </c>
      <c r="AH239" s="293">
        <f t="shared" si="54"/>
        <v>0</v>
      </c>
      <c r="AI239" s="293">
        <f t="shared" si="54"/>
        <v>0</v>
      </c>
      <c r="AJ239" s="293">
        <f t="shared" si="54"/>
        <v>0</v>
      </c>
      <c r="AK239" s="293">
        <f t="shared" si="54"/>
        <v>0</v>
      </c>
      <c r="AL239" s="293">
        <f t="shared" si="54"/>
        <v>0</v>
      </c>
      <c r="AM239" s="293"/>
      <c r="AN239" s="293">
        <f>SUM(AN6:AN238)</f>
        <v>0</v>
      </c>
      <c r="AO239" s="293">
        <f>SUM(AO6:AO238)</f>
        <v>0</v>
      </c>
      <c r="AP239" s="293">
        <f>SUM(AP6:AP238)</f>
        <v>0</v>
      </c>
      <c r="AQ239" s="293">
        <f>SUM(AQ6:AQ238)</f>
        <v>0</v>
      </c>
      <c r="AR239" s="256"/>
    </row>
  </sheetData>
  <printOptions headings="1" gridLines="1"/>
  <pageMargins left="0.39370078740157483" right="0.39370078740157483" top="0.59055118110236227" bottom="0.59055118110236227" header="0.39370078740157483" footer="0.39370078740157483"/>
  <pageSetup paperSize="8" scale="32"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theme="7"/>
    <pageSetUpPr autoPageBreaks="0" fitToPage="1"/>
  </sheetPr>
  <dimension ref="A2:C39"/>
  <sheetViews>
    <sheetView showGridLines="0" zoomScale="90" zoomScaleNormal="90" workbookViewId="0"/>
  </sheetViews>
  <sheetFormatPr defaultColWidth="9.1796875" defaultRowHeight="13" x14ac:dyDescent="0.3"/>
  <cols>
    <col min="1" max="1" width="5.54296875" style="196" customWidth="1"/>
    <col min="2" max="2" width="217.81640625" style="182" customWidth="1"/>
    <col min="3" max="3" width="19.54296875" style="205" customWidth="1"/>
    <col min="4" max="16384" width="9.1796875" style="182"/>
  </cols>
  <sheetData>
    <row r="2" spans="1:3" x14ac:dyDescent="0.3">
      <c r="B2" s="193" t="s">
        <v>15</v>
      </c>
    </row>
    <row r="4" spans="1:3" x14ac:dyDescent="0.3">
      <c r="B4" s="197" t="s">
        <v>1095</v>
      </c>
    </row>
    <row r="5" spans="1:3" x14ac:dyDescent="0.3">
      <c r="B5" s="781"/>
    </row>
    <row r="6" spans="1:3" ht="26" x14ac:dyDescent="0.3">
      <c r="B6" s="782" t="s">
        <v>1096</v>
      </c>
    </row>
    <row r="7" spans="1:3" x14ac:dyDescent="0.3">
      <c r="B7" s="782"/>
    </row>
    <row r="8" spans="1:3" ht="26" x14ac:dyDescent="0.3">
      <c r="B8" s="782" t="s">
        <v>1097</v>
      </c>
    </row>
    <row r="9" spans="1:3" x14ac:dyDescent="0.3">
      <c r="B9" s="535"/>
    </row>
    <row r="10" spans="1:3" ht="38" x14ac:dyDescent="0.3">
      <c r="B10" s="783" t="s">
        <v>1098</v>
      </c>
    </row>
    <row r="11" spans="1:3" x14ac:dyDescent="0.3">
      <c r="B11" s="547"/>
    </row>
    <row r="12" spans="1:3" x14ac:dyDescent="0.3">
      <c r="A12" s="196" t="str">
        <f>"[G"&amp;A2+1&amp;"]"</f>
        <v>[G1]</v>
      </c>
      <c r="B12" s="197" t="s">
        <v>1099</v>
      </c>
    </row>
    <row r="13" spans="1:3" ht="99" customHeight="1" x14ac:dyDescent="0.3">
      <c r="A13" s="198">
        <v>1</v>
      </c>
      <c r="B13" s="418" t="s">
        <v>1100</v>
      </c>
      <c r="C13" s="1332" t="s">
        <v>1101</v>
      </c>
    </row>
    <row r="15" spans="1:3" x14ac:dyDescent="0.3">
      <c r="A15" s="196" t="str">
        <f>"[G"&amp;A13+1&amp;"]"</f>
        <v>[G2]</v>
      </c>
      <c r="B15" s="197" t="s">
        <v>1102</v>
      </c>
      <c r="C15" s="1247" t="str">
        <f>'Notes &amp; Disclosures'!B182</f>
        <v>Yes</v>
      </c>
    </row>
    <row r="16" spans="1:3" ht="264" x14ac:dyDescent="0.3">
      <c r="A16" s="198">
        <f>A13+1</f>
        <v>2</v>
      </c>
      <c r="B16" s="195" t="s">
        <v>1103</v>
      </c>
      <c r="C16" s="1248" t="str">
        <f>'Revenue Types '!A14</f>
        <v>Grant or Revenue Type</v>
      </c>
    </row>
    <row r="18" spans="1:3" x14ac:dyDescent="0.3">
      <c r="A18" s="196" t="str">
        <f>"[G"&amp;A16+1&amp;"]"</f>
        <v>[G3]</v>
      </c>
      <c r="B18" s="197" t="s">
        <v>1104</v>
      </c>
      <c r="C18" s="1249" t="str">
        <f>'St of Accounting Policies'!F11</f>
        <v>[G3]</v>
      </c>
    </row>
    <row r="19" spans="1:3" ht="86.25" customHeight="1" x14ac:dyDescent="0.3">
      <c r="A19" s="198">
        <f>A16+1</f>
        <v>3</v>
      </c>
      <c r="B19" s="418" t="s">
        <v>1105</v>
      </c>
    </row>
    <row r="21" spans="1:3" x14ac:dyDescent="0.3">
      <c r="A21" s="196" t="str">
        <f>"[G"&amp;A19+1&amp;"]"</f>
        <v>[G4]</v>
      </c>
      <c r="B21" s="197" t="s">
        <v>1106</v>
      </c>
      <c r="C21" s="1249" t="str">
        <f>'St of Accounting Policies'!F61</f>
        <v>[G4]</v>
      </c>
    </row>
    <row r="22" spans="1:3" ht="25" x14ac:dyDescent="0.3">
      <c r="A22" s="198">
        <f>A19+1</f>
        <v>4</v>
      </c>
      <c r="B22" s="195" t="s">
        <v>1107</v>
      </c>
    </row>
    <row r="23" spans="1:3" x14ac:dyDescent="0.3">
      <c r="B23" s="8"/>
    </row>
    <row r="24" spans="1:3" x14ac:dyDescent="0.3">
      <c r="A24" s="196" t="str">
        <f>"[G"&amp;A22+1&amp;"]"</f>
        <v>[G5]</v>
      </c>
      <c r="B24" s="197" t="s">
        <v>1108</v>
      </c>
      <c r="C24" s="1249" t="str">
        <f>'St of Accounting Policies'!F371</f>
        <v>[G5]</v>
      </c>
    </row>
    <row r="25" spans="1:3" ht="42" customHeight="1" x14ac:dyDescent="0.3">
      <c r="A25" s="198">
        <f>A22+1</f>
        <v>5</v>
      </c>
      <c r="B25" s="195" t="s">
        <v>1109</v>
      </c>
    </row>
    <row r="26" spans="1:3" x14ac:dyDescent="0.3">
      <c r="B26" s="8"/>
    </row>
    <row r="27" spans="1:3" x14ac:dyDescent="0.3">
      <c r="A27" s="196" t="str">
        <f>"[G"&amp;A25+1&amp;"]"</f>
        <v>[G6]</v>
      </c>
      <c r="B27" s="784" t="s">
        <v>1110</v>
      </c>
    </row>
    <row r="28" spans="1:3" ht="200" x14ac:dyDescent="0.3">
      <c r="A28" s="198">
        <f>A25+1</f>
        <v>6</v>
      </c>
      <c r="B28" s="1255" t="s">
        <v>1111</v>
      </c>
    </row>
    <row r="29" spans="1:3" x14ac:dyDescent="0.3">
      <c r="B29" s="8"/>
    </row>
    <row r="30" spans="1:3" x14ac:dyDescent="0.3">
      <c r="A30" s="196" t="str">
        <f>"[G"&amp;A28+1&amp;"]"</f>
        <v>[G7]</v>
      </c>
      <c r="B30" s="197" t="s">
        <v>1112</v>
      </c>
      <c r="C30" s="964"/>
    </row>
    <row r="31" spans="1:3" ht="288" x14ac:dyDescent="0.3">
      <c r="A31" s="198">
        <f>A28+1</f>
        <v>7</v>
      </c>
      <c r="B31" s="863" t="s">
        <v>1113</v>
      </c>
      <c r="C31" s="1332" t="s">
        <v>1114</v>
      </c>
    </row>
    <row r="32" spans="1:3" ht="179.25" customHeight="1" x14ac:dyDescent="0.3">
      <c r="B32" s="864" t="s">
        <v>1708</v>
      </c>
    </row>
    <row r="34" spans="1:3" x14ac:dyDescent="0.3">
      <c r="A34" s="196" t="str">
        <f>"[G"&amp;A31+1&amp;"]"</f>
        <v>[G8]</v>
      </c>
      <c r="B34" s="197" t="s">
        <v>1115</v>
      </c>
      <c r="C34" s="964" t="str">
        <f>'Notes &amp; Disclosures'!O447</f>
        <v>Board Contributions</v>
      </c>
    </row>
    <row r="35" spans="1:3" ht="250.5" x14ac:dyDescent="0.3">
      <c r="A35" s="198">
        <f>A31+1</f>
        <v>8</v>
      </c>
      <c r="B35" s="1256" t="s">
        <v>1116</v>
      </c>
    </row>
    <row r="36" spans="1:3" x14ac:dyDescent="0.3">
      <c r="A36" s="198">
        <v>8</v>
      </c>
    </row>
    <row r="37" spans="1:3" x14ac:dyDescent="0.3">
      <c r="A37" s="196" t="str">
        <f>"[G"&amp;A35+1&amp;"]"</f>
        <v>[G9]</v>
      </c>
      <c r="B37" s="197" t="s">
        <v>1117</v>
      </c>
      <c r="C37" s="1250" t="str">
        <f>'St of Comprehensive Rev. &amp; Exp.'!L9</f>
        <v>Netting of revenue and expenditure</v>
      </c>
    </row>
    <row r="38" spans="1:3" x14ac:dyDescent="0.3">
      <c r="A38" s="198">
        <f>A35+1</f>
        <v>9</v>
      </c>
      <c r="B38" s="906" t="s">
        <v>1118</v>
      </c>
    </row>
    <row r="39" spans="1:3" x14ac:dyDescent="0.3">
      <c r="A39" s="198">
        <v>9</v>
      </c>
    </row>
  </sheetData>
  <hyperlinks>
    <hyperlink ref="C13" r:id="rId1" xr:uid="{1D8F8FE0-327F-4BD5-BED3-FA88BD64DC66}"/>
    <hyperlink ref="C31" r:id="rId2" location="financial-information-for-schools-handbook-1" xr:uid="{AA14BAB9-685F-4A97-8B46-E06216105C73}"/>
  </hyperlinks>
  <pageMargins left="0.74803149606299213" right="0.74803149606299213" top="0.98425196850393704" bottom="0.98425196850393704" header="0.51181102362204722" footer="0.51181102362204722"/>
  <pageSetup paperSize="9" scale="59" fitToHeight="0" orientation="landscape" r:id="rId3"/>
  <headerFooter alignWithMargins="0">
    <oddHeader>&amp;C&amp;"Calibri"&amp;10&amp;K000000 [UNCLASSIFIED]&amp;1#_x000D_</oddHeader>
    <oddFooter>&amp;C_x000D_&amp;1#&amp;"Calibri"&amp;10&amp;K000000 [UNCLASSIFIED]</oddFooter>
  </headerFooter>
  <rowBreaks count="1" manualBreakCount="1">
    <brk id="33" max="1"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tabColor theme="7"/>
    <pageSetUpPr autoPageBreaks="0" fitToPage="1"/>
  </sheetPr>
  <dimension ref="A2:J210"/>
  <sheetViews>
    <sheetView showGridLines="0" zoomScale="80" zoomScaleNormal="80" workbookViewId="0"/>
  </sheetViews>
  <sheetFormatPr defaultColWidth="9.1796875" defaultRowHeight="13" x14ac:dyDescent="0.3"/>
  <cols>
    <col min="1" max="1" width="6.453125" style="196" bestFit="1" customWidth="1"/>
    <col min="2" max="2" width="195.54296875" style="182" customWidth="1"/>
    <col min="3" max="3" width="26.81640625" style="225" customWidth="1"/>
    <col min="4" max="4" width="31.453125" style="182" customWidth="1"/>
    <col min="5" max="5" width="27.81640625" style="182" customWidth="1"/>
    <col min="6" max="16384" width="9.1796875" style="182"/>
  </cols>
  <sheetData>
    <row r="2" spans="1:3" x14ac:dyDescent="0.3">
      <c r="B2" s="193" t="s">
        <v>16</v>
      </c>
    </row>
    <row r="4" spans="1:3" x14ac:dyDescent="0.3">
      <c r="A4" s="196" t="str">
        <f>"[S"&amp;A2+1&amp;"]"</f>
        <v>[S1]</v>
      </c>
      <c r="B4" s="197" t="s">
        <v>158</v>
      </c>
      <c r="C4" s="255" t="str">
        <f>'Notes &amp; Disclosures'!O13</f>
        <v>[S1]</v>
      </c>
    </row>
    <row r="5" spans="1:3" ht="78.650000000000006" customHeight="1" x14ac:dyDescent="0.3">
      <c r="A5" s="198">
        <v>1</v>
      </c>
      <c r="B5" s="419" t="s">
        <v>1119</v>
      </c>
    </row>
    <row r="7" spans="1:3" x14ac:dyDescent="0.3">
      <c r="A7" s="196" t="str">
        <f>"[S"&amp;A5+1&amp;"]"</f>
        <v>[S2]</v>
      </c>
      <c r="B7" s="197" t="s">
        <v>1120</v>
      </c>
      <c r="C7" s="1251" t="str">
        <f>'Notes &amp; Disclosures'!O8</f>
        <v>[S2]</v>
      </c>
    </row>
    <row r="8" spans="1:3" ht="32.15" customHeight="1" x14ac:dyDescent="0.3">
      <c r="A8" s="198">
        <f>A5+1</f>
        <v>2</v>
      </c>
      <c r="B8" s="1233" t="s">
        <v>1121</v>
      </c>
      <c r="C8" s="255" t="str">
        <f>'Notes &amp; Disclosures'!O147</f>
        <v>[S2]</v>
      </c>
    </row>
    <row r="10" spans="1:3" x14ac:dyDescent="0.3">
      <c r="A10" s="196" t="str">
        <f>"[S"&amp;A8+1&amp;"]"</f>
        <v>[S3]</v>
      </c>
      <c r="B10" s="197" t="s">
        <v>1122</v>
      </c>
      <c r="C10" s="1252" t="str">
        <f>'Statement of Cash Flows'!M16</f>
        <v>[S3]</v>
      </c>
    </row>
    <row r="11" spans="1:3" ht="37.5" x14ac:dyDescent="0.3">
      <c r="A11" s="198">
        <f>A8+1</f>
        <v>3</v>
      </c>
      <c r="B11" s="420" t="s">
        <v>1123</v>
      </c>
    </row>
    <row r="13" spans="1:3" x14ac:dyDescent="0.3">
      <c r="A13" s="196" t="str">
        <f>"[S"&amp;A11+1&amp;"]"</f>
        <v>[S4]</v>
      </c>
      <c r="B13" s="197" t="s">
        <v>1124</v>
      </c>
      <c r="C13" s="1251" t="str">
        <f>'Notes &amp; Disclosures'!O238</f>
        <v>[S4]</v>
      </c>
    </row>
    <row r="14" spans="1:3" ht="37.5" x14ac:dyDescent="0.3">
      <c r="A14" s="198">
        <f>A11+1</f>
        <v>4</v>
      </c>
      <c r="B14" s="195" t="s">
        <v>1125</v>
      </c>
    </row>
    <row r="16" spans="1:3" x14ac:dyDescent="0.3">
      <c r="A16" s="196" t="str">
        <f>"[S"&amp;A14+1&amp;"]"</f>
        <v>[S5]</v>
      </c>
      <c r="B16" s="197" t="s">
        <v>1126</v>
      </c>
      <c r="C16" s="1252" t="str">
        <f>'Statement of Cash Flows'!M6</f>
        <v>[S5]</v>
      </c>
    </row>
    <row r="17" spans="1:3" ht="323.25" customHeight="1" x14ac:dyDescent="0.3">
      <c r="A17" s="198">
        <f>A14+1</f>
        <v>5</v>
      </c>
      <c r="B17" s="195" t="s">
        <v>1127</v>
      </c>
    </row>
    <row r="18" spans="1:3" x14ac:dyDescent="0.3">
      <c r="B18" s="8"/>
    </row>
    <row r="19" spans="1:3" x14ac:dyDescent="0.3">
      <c r="A19" s="196" t="str">
        <f>"[S"&amp;A17+1&amp;"]"</f>
        <v>[S6]</v>
      </c>
      <c r="B19" s="197" t="s">
        <v>156</v>
      </c>
      <c r="C19" s="255" t="str">
        <f>'Notes &amp; Disclosures'!O10</f>
        <v>[S6]</v>
      </c>
    </row>
    <row r="20" spans="1:3" ht="90" customHeight="1" x14ac:dyDescent="0.3">
      <c r="A20" s="198">
        <f>A17+1</f>
        <v>6</v>
      </c>
      <c r="B20" s="753" t="s">
        <v>1128</v>
      </c>
    </row>
    <row r="21" spans="1:3" x14ac:dyDescent="0.3">
      <c r="B21" s="8"/>
    </row>
    <row r="22" spans="1:3" x14ac:dyDescent="0.3">
      <c r="A22" s="196" t="str">
        <f>"[S"&amp;A20+1&amp;"]"</f>
        <v>[S7]</v>
      </c>
      <c r="B22" s="197" t="s">
        <v>1129</v>
      </c>
      <c r="C22" s="255" t="str">
        <f>'Notes &amp; Disclosures'!O688</f>
        <v>[S7]</v>
      </c>
    </row>
    <row r="23" spans="1:3" ht="25" x14ac:dyDescent="0.3">
      <c r="A23" s="198">
        <f>A20+1</f>
        <v>7</v>
      </c>
      <c r="B23" s="195" t="s">
        <v>1130</v>
      </c>
    </row>
    <row r="24" spans="1:3" x14ac:dyDescent="0.3">
      <c r="B24" s="8"/>
    </row>
    <row r="25" spans="1:3" x14ac:dyDescent="0.3">
      <c r="A25" s="196" t="str">
        <f>"[S"&amp;A23+1&amp;"]"</f>
        <v>[S8]</v>
      </c>
      <c r="B25" s="197" t="s">
        <v>1131</v>
      </c>
      <c r="C25" s="1252">
        <f>'St of Comprehensive Rev. &amp; Exp.'!L27</f>
        <v>0</v>
      </c>
    </row>
    <row r="26" spans="1:3" x14ac:dyDescent="0.3">
      <c r="A26" s="198">
        <f>A23+1</f>
        <v>8</v>
      </c>
      <c r="B26" s="195" t="s">
        <v>1132</v>
      </c>
    </row>
    <row r="27" spans="1:3" x14ac:dyDescent="0.3">
      <c r="B27" s="8"/>
    </row>
    <row r="28" spans="1:3" x14ac:dyDescent="0.3">
      <c r="A28" s="196" t="str">
        <f>"[S"&amp;A26+1&amp;"]"</f>
        <v>[S9]</v>
      </c>
      <c r="B28" s="197" t="s">
        <v>1133</v>
      </c>
      <c r="C28" s="1252" t="str">
        <f>'Statement of Cash Flows'!M12</f>
        <v>[S9]</v>
      </c>
    </row>
    <row r="29" spans="1:3" x14ac:dyDescent="0.3">
      <c r="A29" s="198">
        <f>A26+1</f>
        <v>9</v>
      </c>
      <c r="B29" s="195" t="s">
        <v>1134</v>
      </c>
    </row>
    <row r="30" spans="1:3" x14ac:dyDescent="0.3">
      <c r="B30" s="8"/>
    </row>
    <row r="31" spans="1:3" x14ac:dyDescent="0.3">
      <c r="A31" s="196" t="str">
        <f>"[S"&amp;A29+1&amp;"]"</f>
        <v>[S10]</v>
      </c>
      <c r="B31" s="197" t="s">
        <v>1135</v>
      </c>
      <c r="C31" s="1252" t="str">
        <f>'Statement of Cash Flows'!M13</f>
        <v>[S10]</v>
      </c>
    </row>
    <row r="32" spans="1:3" ht="31" customHeight="1" x14ac:dyDescent="0.3">
      <c r="A32" s="198">
        <f>A29+1</f>
        <v>10</v>
      </c>
      <c r="B32" s="195" t="s">
        <v>1136</v>
      </c>
    </row>
    <row r="33" spans="1:3" x14ac:dyDescent="0.3">
      <c r="B33" s="8"/>
    </row>
    <row r="34" spans="1:3" x14ac:dyDescent="0.3">
      <c r="A34" s="196" t="str">
        <f>"[S"&amp;A32+1&amp;"]"</f>
        <v>[S11]</v>
      </c>
      <c r="B34" s="197" t="s">
        <v>1137</v>
      </c>
      <c r="C34" s="254" t="str">
        <f>'St of Accounting Policies'!F338</f>
        <v>[S11]</v>
      </c>
    </row>
    <row r="35" spans="1:3" ht="87.5" x14ac:dyDescent="0.3">
      <c r="A35" s="198">
        <f>A32+1</f>
        <v>11</v>
      </c>
      <c r="B35" s="418" t="s">
        <v>1138</v>
      </c>
    </row>
    <row r="37" spans="1:3" x14ac:dyDescent="0.3">
      <c r="A37" s="196" t="str">
        <f>"[S"&amp;A35+1&amp;"]"</f>
        <v>[S12]</v>
      </c>
      <c r="B37" s="197" t="s">
        <v>1139</v>
      </c>
      <c r="C37" s="255" t="str">
        <f>'Notes &amp; Disclosures'!O30</f>
        <v>[S12]</v>
      </c>
    </row>
    <row r="38" spans="1:3" ht="162.5" x14ac:dyDescent="0.3">
      <c r="A38" s="198">
        <f>A35+1</f>
        <v>12</v>
      </c>
      <c r="B38" s="418" t="s">
        <v>1140</v>
      </c>
    </row>
    <row r="39" spans="1:3" x14ac:dyDescent="0.3">
      <c r="B39" s="664"/>
    </row>
    <row r="40" spans="1:3" x14ac:dyDescent="0.3">
      <c r="A40" s="196" t="str">
        <f>"[S"&amp;A38+1&amp;"]"</f>
        <v>[S13]</v>
      </c>
      <c r="B40" s="197" t="s">
        <v>1141</v>
      </c>
      <c r="C40" s="255" t="str">
        <f>'Notes &amp; Disclosures'!O38</f>
        <v>[S13]</v>
      </c>
    </row>
    <row r="41" spans="1:3" ht="60.65" customHeight="1" x14ac:dyDescent="0.3">
      <c r="A41" s="198">
        <f>A38+1</f>
        <v>13</v>
      </c>
      <c r="B41" s="418" t="s">
        <v>1142</v>
      </c>
    </row>
    <row r="43" spans="1:3" x14ac:dyDescent="0.3">
      <c r="A43" s="196" t="str">
        <f>"[S"&amp;A41+1&amp;"]"</f>
        <v>[S14]</v>
      </c>
      <c r="B43" s="197" t="s">
        <v>670</v>
      </c>
      <c r="C43" s="254" t="str">
        <f>'St of Accounting Policies'!F66</f>
        <v>[S14]</v>
      </c>
    </row>
    <row r="44" spans="1:3" ht="25" x14ac:dyDescent="0.3">
      <c r="A44" s="198">
        <f>A41+1</f>
        <v>14</v>
      </c>
      <c r="B44" s="418" t="s">
        <v>1143</v>
      </c>
    </row>
    <row r="46" spans="1:3" x14ac:dyDescent="0.3">
      <c r="A46" s="196" t="str">
        <f>"[S"&amp;A44+1&amp;"]"</f>
        <v>[S15]</v>
      </c>
      <c r="B46" s="197" t="s">
        <v>1144</v>
      </c>
      <c r="C46" s="254" t="str">
        <f>'St of Accounting Policies'!F152</f>
        <v>[S15]</v>
      </c>
    </row>
    <row r="47" spans="1:3" ht="32.5" customHeight="1" x14ac:dyDescent="0.3">
      <c r="A47" s="198">
        <f>A44+1</f>
        <v>15</v>
      </c>
      <c r="B47" s="418" t="s">
        <v>1145</v>
      </c>
    </row>
    <row r="49" spans="1:4" x14ac:dyDescent="0.3">
      <c r="A49" s="196" t="str">
        <f>"[S"&amp;A47+1&amp;"]"</f>
        <v>[S16]</v>
      </c>
      <c r="B49" s="197" t="s">
        <v>1146</v>
      </c>
      <c r="C49" s="254" t="str">
        <f>'St of Accounting Policies'!F161</f>
        <v>[S16]</v>
      </c>
    </row>
    <row r="50" spans="1:4" ht="292.5" customHeight="1" x14ac:dyDescent="0.3">
      <c r="A50" s="198">
        <f>A47+1</f>
        <v>16</v>
      </c>
      <c r="B50" s="418" t="s">
        <v>1147</v>
      </c>
      <c r="C50" s="1332" t="s">
        <v>1148</v>
      </c>
    </row>
    <row r="52" spans="1:4" x14ac:dyDescent="0.3">
      <c r="A52" s="196" t="str">
        <f>"[S"&amp;A50+1&amp;"]"</f>
        <v>[S17]</v>
      </c>
      <c r="B52" s="197" t="s">
        <v>1149</v>
      </c>
      <c r="C52" s="254" t="str">
        <f>'St of Accounting Policies'!F165</f>
        <v>[S17]</v>
      </c>
    </row>
    <row r="53" spans="1:4" ht="19.5" customHeight="1" x14ac:dyDescent="0.3">
      <c r="A53" s="198">
        <f>A50+1</f>
        <v>17</v>
      </c>
      <c r="B53" s="418" t="s">
        <v>1150</v>
      </c>
    </row>
    <row r="55" spans="1:4" x14ac:dyDescent="0.3">
      <c r="A55" s="196" t="str">
        <f>"[S"&amp;A53+1&amp;"]"</f>
        <v>[S18]</v>
      </c>
      <c r="B55" s="197" t="s">
        <v>551</v>
      </c>
      <c r="C55" s="254" t="str">
        <f>'St of Accounting Policies'!F169</f>
        <v>[S18]</v>
      </c>
    </row>
    <row r="56" spans="1:4" ht="76" x14ac:dyDescent="0.3">
      <c r="A56" s="198">
        <f>A53+1</f>
        <v>18</v>
      </c>
      <c r="B56" s="418" t="s">
        <v>1151</v>
      </c>
      <c r="C56" s="823" t="str">
        <f>'Notes &amp; Disclosures'!O152</f>
        <v>[S18]</v>
      </c>
    </row>
    <row r="58" spans="1:4" x14ac:dyDescent="0.3">
      <c r="A58" s="196" t="str">
        <f>"[S"&amp;A56+1&amp;"]"</f>
        <v>[S19]</v>
      </c>
      <c r="B58" s="197" t="s">
        <v>1152</v>
      </c>
      <c r="C58" s="254" t="str">
        <f>'St of Accounting Policies'!F180</f>
        <v>[S19]</v>
      </c>
      <c r="D58" s="255" t="str">
        <f>'Notes &amp; Disclosures'!B203</f>
        <v>Yes</v>
      </c>
    </row>
    <row r="59" spans="1:4" x14ac:dyDescent="0.3">
      <c r="A59" s="198">
        <f>A56+1</f>
        <v>19</v>
      </c>
      <c r="B59" s="418" t="s">
        <v>1153</v>
      </c>
    </row>
    <row r="61" spans="1:4" x14ac:dyDescent="0.3">
      <c r="A61" s="196" t="str">
        <f>"[S"&amp;A59+1&amp;"]"</f>
        <v>[S20]</v>
      </c>
      <c r="B61" s="197" t="s">
        <v>1154</v>
      </c>
      <c r="C61" s="254" t="str">
        <f>'St of Accounting Policies'!F187</f>
        <v>[S20]</v>
      </c>
    </row>
    <row r="62" spans="1:4" ht="177.65" customHeight="1" x14ac:dyDescent="0.3">
      <c r="A62" s="198">
        <f>A59+1</f>
        <v>20</v>
      </c>
      <c r="B62" s="418" t="s">
        <v>1155</v>
      </c>
    </row>
    <row r="64" spans="1:4" x14ac:dyDescent="0.3">
      <c r="A64" s="196" t="str">
        <f>"[S"&amp;A62+1&amp;"]"</f>
        <v>[S21]</v>
      </c>
      <c r="B64" s="1260" t="s">
        <v>1156</v>
      </c>
      <c r="C64" s="254" t="str">
        <f>'St of Accounting Policies'!F199</f>
        <v>[S21]</v>
      </c>
    </row>
    <row r="65" spans="1:3" ht="357" customHeight="1" x14ac:dyDescent="0.3">
      <c r="A65" s="198">
        <f>A62+1</f>
        <v>21</v>
      </c>
      <c r="B65" s="1314" t="s">
        <v>1157</v>
      </c>
    </row>
    <row r="67" spans="1:3" x14ac:dyDescent="0.3">
      <c r="A67" s="196" t="str">
        <f>"[S"&amp;A65+1&amp;"]"</f>
        <v>[S22]</v>
      </c>
      <c r="B67" s="197" t="s">
        <v>1158</v>
      </c>
      <c r="C67" s="254" t="str">
        <f>'St of Accounting Policies'!F226</f>
        <v>[S22]</v>
      </c>
    </row>
    <row r="68" spans="1:3" ht="124.5" customHeight="1" x14ac:dyDescent="0.3">
      <c r="A68" s="198">
        <f>A65+1</f>
        <v>22</v>
      </c>
      <c r="B68" s="418" t="s">
        <v>1159</v>
      </c>
    </row>
    <row r="70" spans="1:3" x14ac:dyDescent="0.3">
      <c r="A70" s="196" t="str">
        <f>"[S"&amp;A68+1&amp;"]"</f>
        <v>[S23]</v>
      </c>
      <c r="B70" s="197" t="s">
        <v>1160</v>
      </c>
      <c r="C70" s="255" t="str">
        <f>'Notes &amp; Disclosures'!O318</f>
        <v>[S23]</v>
      </c>
    </row>
    <row r="71" spans="1:3" ht="27.75" customHeight="1" x14ac:dyDescent="0.3">
      <c r="A71" s="198">
        <f>A68+1</f>
        <v>23</v>
      </c>
      <c r="B71" s="1075" t="s">
        <v>1161</v>
      </c>
    </row>
    <row r="72" spans="1:3" x14ac:dyDescent="0.3">
      <c r="A72" s="198"/>
    </row>
    <row r="73" spans="1:3" x14ac:dyDescent="0.3">
      <c r="A73" s="196" t="str">
        <f>"[S"&amp;A71+1&amp;"]"</f>
        <v>[S24]</v>
      </c>
      <c r="B73" s="197" t="s">
        <v>566</v>
      </c>
      <c r="C73" s="254" t="str">
        <f>'St of Accounting Policies'!F289</f>
        <v>[S24]</v>
      </c>
    </row>
    <row r="74" spans="1:3" ht="137.5" x14ac:dyDescent="0.3">
      <c r="A74" s="198">
        <f>A71+1</f>
        <v>24</v>
      </c>
      <c r="B74" s="418" t="s">
        <v>1162</v>
      </c>
      <c r="C74" s="819" t="s">
        <v>1163</v>
      </c>
    </row>
    <row r="76" spans="1:3" x14ac:dyDescent="0.3">
      <c r="A76" s="196" t="str">
        <f>"[S"&amp;A74+1&amp;"]"</f>
        <v>[S25]</v>
      </c>
      <c r="B76" s="197" t="s">
        <v>1164</v>
      </c>
      <c r="C76" s="254" t="str">
        <f>'St of Accounting Policies'!F297</f>
        <v>[S25]</v>
      </c>
    </row>
    <row r="77" spans="1:3" ht="50" x14ac:dyDescent="0.3">
      <c r="A77" s="198">
        <f>A74+1</f>
        <v>25</v>
      </c>
      <c r="B77" s="418" t="s">
        <v>1165</v>
      </c>
    </row>
    <row r="79" spans="1:3" x14ac:dyDescent="0.3">
      <c r="A79" s="196" t="str">
        <f>"[S"&amp;A77+1&amp;"]"</f>
        <v>[S26]</v>
      </c>
      <c r="B79" s="197" t="s">
        <v>1166</v>
      </c>
      <c r="C79" s="254" t="str">
        <f>'St of Accounting Policies'!F307</f>
        <v>[S26]</v>
      </c>
    </row>
    <row r="80" spans="1:3" ht="50" x14ac:dyDescent="0.3">
      <c r="A80" s="198">
        <f>A77+1</f>
        <v>26</v>
      </c>
      <c r="B80" s="418" t="s">
        <v>1167</v>
      </c>
    </row>
    <row r="82" spans="1:3" x14ac:dyDescent="0.3">
      <c r="A82" s="196" t="str">
        <f>"[S"&amp;A80+1&amp;"]"</f>
        <v>[S27]</v>
      </c>
      <c r="B82" s="197" t="s">
        <v>1168</v>
      </c>
      <c r="C82" s="254" t="str">
        <f>'St of Accounting Policies'!F356</f>
        <v>[S27]</v>
      </c>
    </row>
    <row r="83" spans="1:3" ht="108" customHeight="1" x14ac:dyDescent="0.3">
      <c r="A83" s="198">
        <f>A80+1</f>
        <v>27</v>
      </c>
      <c r="B83" s="418" t="s">
        <v>1169</v>
      </c>
    </row>
    <row r="85" spans="1:3" x14ac:dyDescent="0.3">
      <c r="A85" s="196" t="str">
        <f>"[S"&amp;A83+1&amp;"]"</f>
        <v>[S28]</v>
      </c>
      <c r="B85" s="197" t="s">
        <v>1170</v>
      </c>
      <c r="C85" s="255" t="str">
        <f>'Notes &amp; Disclosures'!O11</f>
        <v>[S28]</v>
      </c>
    </row>
    <row r="86" spans="1:3" ht="30.75" customHeight="1" x14ac:dyDescent="0.3">
      <c r="A86" s="198">
        <f>A83+1</f>
        <v>28</v>
      </c>
      <c r="B86" s="418" t="s">
        <v>1171</v>
      </c>
    </row>
    <row r="88" spans="1:3" x14ac:dyDescent="0.3">
      <c r="A88" s="196" t="str">
        <f>"[S"&amp;A86+1&amp;"]"</f>
        <v>[S29]</v>
      </c>
      <c r="B88" s="197" t="s">
        <v>1172</v>
      </c>
      <c r="C88" s="255">
        <f>'Notes &amp; Disclosures'!O29</f>
        <v>0</v>
      </c>
    </row>
    <row r="89" spans="1:3" ht="62.25" customHeight="1" x14ac:dyDescent="0.3">
      <c r="A89" s="198">
        <f>A86+1</f>
        <v>29</v>
      </c>
      <c r="B89" s="418" t="s">
        <v>1173</v>
      </c>
    </row>
    <row r="91" spans="1:3" x14ac:dyDescent="0.3">
      <c r="A91" s="196" t="str">
        <f>"[S"&amp;A89+1&amp;"]"</f>
        <v>[S30]</v>
      </c>
      <c r="B91" s="197" t="s">
        <v>1174</v>
      </c>
      <c r="C91" s="255" t="str">
        <f>'Notes &amp; Disclosures'!O33</f>
        <v>[S30]</v>
      </c>
    </row>
    <row r="92" spans="1:3" ht="36.65" customHeight="1" x14ac:dyDescent="0.3">
      <c r="A92" s="198">
        <f>A89+1</f>
        <v>30</v>
      </c>
      <c r="B92" s="418" t="s">
        <v>1175</v>
      </c>
    </row>
    <row r="94" spans="1:3" x14ac:dyDescent="0.3">
      <c r="A94" s="196" t="str">
        <f>"[S"&amp;A92+1&amp;"]"</f>
        <v>[S31]</v>
      </c>
      <c r="B94" s="197" t="s">
        <v>579</v>
      </c>
      <c r="C94" s="255" t="str">
        <f>'Notes &amp; Disclosures'!O406</f>
        <v>[S31]</v>
      </c>
    </row>
    <row r="95" spans="1:3" ht="25" x14ac:dyDescent="0.3">
      <c r="A95" s="198">
        <f>A92+1</f>
        <v>31</v>
      </c>
      <c r="B95" s="418" t="s">
        <v>1176</v>
      </c>
    </row>
    <row r="97" spans="1:5" x14ac:dyDescent="0.3">
      <c r="A97" s="196" t="str">
        <f>"[S"&amp;A95+1&amp;"]"</f>
        <v>[S32]</v>
      </c>
      <c r="B97" s="197" t="s">
        <v>1177</v>
      </c>
      <c r="C97" s="255" t="str">
        <f>'Notes &amp; Disclosures'!O104</f>
        <v>[S32]</v>
      </c>
    </row>
    <row r="98" spans="1:5" ht="33.65" customHeight="1" x14ac:dyDescent="0.3">
      <c r="A98" s="198">
        <f>A95+1</f>
        <v>32</v>
      </c>
      <c r="B98" s="418" t="s">
        <v>1178</v>
      </c>
    </row>
    <row r="100" spans="1:5" x14ac:dyDescent="0.3">
      <c r="A100" s="196" t="str">
        <f>"[S"&amp;A98+1&amp;"]"</f>
        <v>[S33]</v>
      </c>
      <c r="B100" s="197" t="s">
        <v>1179</v>
      </c>
      <c r="C100" s="255" t="str">
        <f>'Notes &amp; Disclosures'!O106</f>
        <v>[S33]</v>
      </c>
    </row>
    <row r="101" spans="1:5" ht="109.5" customHeight="1" x14ac:dyDescent="0.3">
      <c r="A101" s="198">
        <f>A98+1</f>
        <v>33</v>
      </c>
      <c r="B101" s="418" t="s">
        <v>1180</v>
      </c>
    </row>
    <row r="102" spans="1:5" x14ac:dyDescent="0.3">
      <c r="B102" s="947"/>
    </row>
    <row r="103" spans="1:5" x14ac:dyDescent="0.3">
      <c r="A103" s="196" t="str">
        <f>"[S"&amp;A101+1&amp;"]"</f>
        <v>[S34]</v>
      </c>
      <c r="B103" s="197" t="s">
        <v>1181</v>
      </c>
      <c r="C103" s="255" t="str">
        <f>'Notes &amp; Disclosures'!O110</f>
        <v>[S34]</v>
      </c>
    </row>
    <row r="104" spans="1:5" ht="53.25" customHeight="1" x14ac:dyDescent="0.3">
      <c r="A104" s="198">
        <f>A101+1</f>
        <v>34</v>
      </c>
      <c r="B104" s="820" t="s">
        <v>1182</v>
      </c>
    </row>
    <row r="106" spans="1:5" x14ac:dyDescent="0.3">
      <c r="A106" s="196" t="str">
        <f>"[S"&amp;A104+1&amp;"]"</f>
        <v>[S35]</v>
      </c>
      <c r="B106" s="197" t="s">
        <v>1183</v>
      </c>
      <c r="C106" s="255" t="str">
        <f>'Notes &amp; Disclosures'!O124</f>
        <v>[S35]</v>
      </c>
      <c r="D106" s="255" t="str">
        <f>'Notes &amp; Disclosures'!O385</f>
        <v>[S35]</v>
      </c>
      <c r="E106" s="1094"/>
    </row>
    <row r="107" spans="1:5" ht="348.75" customHeight="1" x14ac:dyDescent="0.3">
      <c r="A107" s="198">
        <f>A104+1</f>
        <v>35</v>
      </c>
      <c r="B107" s="818" t="s">
        <v>1184</v>
      </c>
      <c r="C107" s="1332" t="s">
        <v>133</v>
      </c>
    </row>
    <row r="109" spans="1:5" x14ac:dyDescent="0.3">
      <c r="A109" s="196" t="str">
        <f>"[S"&amp;A107+1&amp;"]"</f>
        <v>[S36]</v>
      </c>
      <c r="B109" s="197" t="s">
        <v>1185</v>
      </c>
      <c r="C109" s="255" t="str">
        <f>'Notes &amp; Disclosures'!O128</f>
        <v>[S36]</v>
      </c>
    </row>
    <row r="110" spans="1:5" ht="50" x14ac:dyDescent="0.3">
      <c r="A110" s="198">
        <f>A107+1</f>
        <v>36</v>
      </c>
      <c r="B110" s="418" t="s">
        <v>1186</v>
      </c>
    </row>
    <row r="112" spans="1:5" x14ac:dyDescent="0.3">
      <c r="A112" s="196" t="str">
        <f>"[S"&amp;A110+1&amp;"]"</f>
        <v>[S37]</v>
      </c>
      <c r="B112" s="197" t="s">
        <v>1187</v>
      </c>
      <c r="C112" s="255" t="str">
        <f>'Notes &amp; Disclosures'!O241</f>
        <v>[S37]</v>
      </c>
    </row>
    <row r="113" spans="1:4" ht="37.5" x14ac:dyDescent="0.3">
      <c r="A113" s="198">
        <f>A110+1</f>
        <v>37</v>
      </c>
      <c r="B113" s="418" t="s">
        <v>1188</v>
      </c>
    </row>
    <row r="115" spans="1:4" x14ac:dyDescent="0.3">
      <c r="A115" s="196" t="str">
        <f>"[S"&amp;A113+1&amp;"]"</f>
        <v>[S38]</v>
      </c>
      <c r="B115" s="197" t="s">
        <v>1189</v>
      </c>
      <c r="C115" s="255" t="str">
        <f>'Notes &amp; Disclosures'!O336</f>
        <v>[S38]</v>
      </c>
    </row>
    <row r="116" spans="1:4" ht="25" x14ac:dyDescent="0.3">
      <c r="A116" s="198">
        <f>A113+1</f>
        <v>38</v>
      </c>
      <c r="B116" s="418" t="s">
        <v>1190</v>
      </c>
    </row>
    <row r="118" spans="1:4" x14ac:dyDescent="0.3">
      <c r="A118" s="196" t="str">
        <f>"[S"&amp;A116+1&amp;"]"</f>
        <v>[S39]</v>
      </c>
      <c r="B118" s="197" t="s">
        <v>1191</v>
      </c>
      <c r="C118" s="255" t="str">
        <f>'Notes &amp; Disclosures'!O331</f>
        <v>[S39]</v>
      </c>
    </row>
    <row r="119" spans="1:4" ht="37.5" x14ac:dyDescent="0.3">
      <c r="A119" s="198">
        <f>A116+1</f>
        <v>39</v>
      </c>
      <c r="B119" s="418" t="s">
        <v>1192</v>
      </c>
    </row>
    <row r="121" spans="1:4" x14ac:dyDescent="0.3">
      <c r="A121" s="196" t="str">
        <f>"[S"&amp;A119+1&amp;"]"</f>
        <v>[S40]</v>
      </c>
      <c r="B121" s="197" t="s">
        <v>1193</v>
      </c>
      <c r="C121" s="255" t="str">
        <f>'Notes &amp; Disclosures'!O344</f>
        <v>[S40]</v>
      </c>
    </row>
    <row r="122" spans="1:4" ht="37.5" x14ac:dyDescent="0.3">
      <c r="A122" s="198">
        <f>A119+1</f>
        <v>40</v>
      </c>
      <c r="B122" s="418" t="s">
        <v>1194</v>
      </c>
      <c r="C122" s="1292" t="s">
        <v>1195</v>
      </c>
    </row>
    <row r="124" spans="1:4" x14ac:dyDescent="0.3">
      <c r="A124" s="196" t="str">
        <f>"[S"&amp;A122+1&amp;"]"</f>
        <v>[S41]</v>
      </c>
      <c r="B124" s="197" t="s">
        <v>1196</v>
      </c>
      <c r="C124" s="1781" t="str">
        <f>'Notes &amp; Disclosures'!O379</f>
        <v>[S41]</v>
      </c>
      <c r="D124" s="1782" t="str">
        <f>'Notes &amp; Disclosures'!B427</f>
        <v>Yes</v>
      </c>
    </row>
    <row r="125" spans="1:4" ht="25" x14ac:dyDescent="0.3">
      <c r="A125" s="198">
        <f>A122+1</f>
        <v>41</v>
      </c>
      <c r="B125" s="418" t="s">
        <v>1197</v>
      </c>
      <c r="C125" s="1781"/>
      <c r="D125" s="1782"/>
    </row>
    <row r="127" spans="1:4" x14ac:dyDescent="0.3">
      <c r="A127" s="196" t="str">
        <f>"[S"&amp;A125+1&amp;"]"</f>
        <v>[S42]</v>
      </c>
      <c r="B127" s="197" t="s">
        <v>1198</v>
      </c>
      <c r="C127" s="255" t="str">
        <f>'Notes &amp; Disclosures'!O443</f>
        <v>[S42]</v>
      </c>
    </row>
    <row r="128" spans="1:4" ht="217" customHeight="1" x14ac:dyDescent="0.3">
      <c r="A128" s="198">
        <f>A125+1</f>
        <v>42</v>
      </c>
      <c r="B128" s="1464" t="s">
        <v>1709</v>
      </c>
      <c r="C128" s="1332" t="s">
        <v>1199</v>
      </c>
      <c r="D128" s="1332" t="s">
        <v>1200</v>
      </c>
    </row>
    <row r="130" spans="1:3" x14ac:dyDescent="0.3">
      <c r="A130" s="196" t="str">
        <f>"[S"&amp;A128+1&amp;"]"</f>
        <v>[S43]</v>
      </c>
      <c r="B130" s="197" t="s">
        <v>1201</v>
      </c>
      <c r="C130" s="255" t="str">
        <f>'Notes &amp; Disclosures'!O507</f>
        <v>[S43]</v>
      </c>
    </row>
    <row r="131" spans="1:3" ht="78.75" customHeight="1" x14ac:dyDescent="0.3">
      <c r="A131" s="198">
        <f>A128+1</f>
        <v>43</v>
      </c>
      <c r="B131" s="418" t="s">
        <v>1202</v>
      </c>
    </row>
    <row r="133" spans="1:3" x14ac:dyDescent="0.3">
      <c r="A133" s="196" t="str">
        <f>"[S"&amp;A131+1&amp;"]"</f>
        <v>[S44]</v>
      </c>
      <c r="B133" s="197" t="s">
        <v>1203</v>
      </c>
      <c r="C133" s="255"/>
    </row>
    <row r="134" spans="1:3" ht="75" x14ac:dyDescent="0.3">
      <c r="A134" s="198">
        <f>A131+1</f>
        <v>44</v>
      </c>
      <c r="B134" s="418" t="s">
        <v>1204</v>
      </c>
    </row>
    <row r="136" spans="1:3" x14ac:dyDescent="0.3">
      <c r="A136" s="196" t="str">
        <f>"[S"&amp;A134+1&amp;"]"</f>
        <v>[S45]</v>
      </c>
      <c r="B136" s="197" t="s">
        <v>1205</v>
      </c>
      <c r="C136" s="255" t="str">
        <f>'Notes &amp; Disclosures'!O544</f>
        <v>[S45]</v>
      </c>
    </row>
    <row r="137" spans="1:3" ht="160.5" customHeight="1" x14ac:dyDescent="0.3">
      <c r="A137" s="198">
        <f>A134+1</f>
        <v>45</v>
      </c>
      <c r="B137" s="418" t="s">
        <v>1206</v>
      </c>
    </row>
    <row r="139" spans="1:3" x14ac:dyDescent="0.3">
      <c r="A139" s="196" t="str">
        <f>"[S"&amp;A137+1&amp;"]"</f>
        <v>[S46]</v>
      </c>
      <c r="B139" s="197" t="s">
        <v>1207</v>
      </c>
      <c r="C139" s="255" t="str">
        <f>'Notes &amp; Disclosures'!O564</f>
        <v>[S46]</v>
      </c>
    </row>
    <row r="140" spans="1:3" x14ac:dyDescent="0.3">
      <c r="A140" s="198">
        <f>A137+1</f>
        <v>46</v>
      </c>
      <c r="B140" s="418" t="s">
        <v>1208</v>
      </c>
    </row>
    <row r="142" spans="1:3" x14ac:dyDescent="0.3">
      <c r="A142" s="196" t="str">
        <f>"[S"&amp;A140+1&amp;"]"</f>
        <v>[S47]</v>
      </c>
      <c r="B142" s="197" t="s">
        <v>942</v>
      </c>
      <c r="C142" s="255" t="str">
        <f>'Notes &amp; Disclosures'!O579</f>
        <v>[S47]</v>
      </c>
    </row>
    <row r="143" spans="1:3" ht="309.75" customHeight="1" x14ac:dyDescent="0.3">
      <c r="A143" s="198">
        <f>A140+1</f>
        <v>47</v>
      </c>
      <c r="B143" s="1261" t="s">
        <v>1209</v>
      </c>
      <c r="C143" s="824" t="s">
        <v>1210</v>
      </c>
    </row>
    <row r="144" spans="1:3" ht="110.25" customHeight="1" x14ac:dyDescent="0.3">
      <c r="A144" s="198"/>
      <c r="B144" s="418" t="s">
        <v>1211</v>
      </c>
      <c r="C144" s="643" t="s">
        <v>1212</v>
      </c>
    </row>
    <row r="145" spans="1:10" x14ac:dyDescent="0.3">
      <c r="B145" s="609"/>
    </row>
    <row r="146" spans="1:10" x14ac:dyDescent="0.3">
      <c r="A146" s="196" t="str">
        <f>"[S"&amp;A143+1&amp;"]"</f>
        <v>[S48]</v>
      </c>
      <c r="B146" s="197" t="s">
        <v>558</v>
      </c>
      <c r="C146" s="255" t="str">
        <f>'Notes &amp; Disclosures'!O220</f>
        <v>[S48]</v>
      </c>
    </row>
    <row r="147" spans="1:10" ht="25" x14ac:dyDescent="0.3">
      <c r="A147" s="198">
        <f>A143+1</f>
        <v>48</v>
      </c>
      <c r="B147" s="418" t="s">
        <v>1213</v>
      </c>
    </row>
    <row r="149" spans="1:10" x14ac:dyDescent="0.3">
      <c r="A149" s="196" t="str">
        <f>"[S"&amp;A147+1&amp;"]"</f>
        <v>[S49]</v>
      </c>
      <c r="B149" s="197" t="s">
        <v>1214</v>
      </c>
      <c r="C149" s="255">
        <f>'Notes &amp; Disclosures'!U406</f>
        <v>0</v>
      </c>
    </row>
    <row r="150" spans="1:10" ht="25" x14ac:dyDescent="0.3">
      <c r="A150" s="198">
        <f>A147+1</f>
        <v>49</v>
      </c>
      <c r="B150" s="418" t="s">
        <v>1215</v>
      </c>
      <c r="C150" s="1333" t="s">
        <v>1216</v>
      </c>
    </row>
    <row r="152" spans="1:10" x14ac:dyDescent="0.3">
      <c r="A152" s="196" t="str">
        <f>"[S"&amp;A150+1&amp;"]"</f>
        <v>[S50]</v>
      </c>
      <c r="B152" s="197" t="s">
        <v>1217</v>
      </c>
      <c r="C152" s="255" t="str">
        <f>'Notes &amp; Disclosures'!O508</f>
        <v>[S50]</v>
      </c>
    </row>
    <row r="153" spans="1:10" ht="62.5" x14ac:dyDescent="0.3">
      <c r="A153" s="198">
        <f>A150+1</f>
        <v>50</v>
      </c>
      <c r="B153" s="818" t="s">
        <v>1218</v>
      </c>
    </row>
    <row r="155" spans="1:10" x14ac:dyDescent="0.3">
      <c r="A155" s="196" t="str">
        <f>"[S"&amp;A153+1&amp;"]"</f>
        <v>[S51]</v>
      </c>
      <c r="B155" s="197" t="s">
        <v>1219</v>
      </c>
      <c r="C155" s="255" t="str">
        <f>'Notes &amp; Disclosures'!O329</f>
        <v>[S51]</v>
      </c>
    </row>
    <row r="156" spans="1:10" ht="25" x14ac:dyDescent="0.3">
      <c r="A156" s="198">
        <f>A153+1</f>
        <v>51</v>
      </c>
      <c r="B156" s="418" t="s">
        <v>1220</v>
      </c>
    </row>
    <row r="158" spans="1:10" x14ac:dyDescent="0.3">
      <c r="A158" s="196" t="str">
        <f>"[S"&amp;A156+1&amp;"]"</f>
        <v>[S52]</v>
      </c>
      <c r="B158" s="197" t="s">
        <v>1221</v>
      </c>
      <c r="C158" s="255" t="str">
        <f>'Notes &amp; Disclosures'!O243</f>
        <v>[S52]</v>
      </c>
    </row>
    <row r="159" spans="1:10" x14ac:dyDescent="0.3">
      <c r="A159" s="198">
        <f>A156+1</f>
        <v>52</v>
      </c>
      <c r="B159" s="418" t="s">
        <v>1222</v>
      </c>
    </row>
    <row r="160" spans="1:10" ht="15.5" x14ac:dyDescent="0.3">
      <c r="D160" s="423" t="s">
        <v>1223</v>
      </c>
      <c r="E160" s="424"/>
      <c r="F160" s="424"/>
      <c r="G160" s="425"/>
      <c r="H160" s="425"/>
      <c r="I160" s="425"/>
      <c r="J160" s="426"/>
    </row>
    <row r="161" spans="1:10" ht="15.5" x14ac:dyDescent="0.3">
      <c r="A161" s="196" t="str">
        <f>"[S"&amp;A159+1&amp;"]"</f>
        <v>[S53]</v>
      </c>
      <c r="B161" s="197" t="s">
        <v>1224</v>
      </c>
      <c r="C161" s="255" t="str">
        <f>'Notes &amp; Disclosures'!O509</f>
        <v>[S53]</v>
      </c>
      <c r="D161" s="427"/>
      <c r="E161" s="50"/>
      <c r="F161" s="50"/>
      <c r="G161" s="428"/>
      <c r="H161" s="429"/>
      <c r="I161" s="48"/>
      <c r="J161" s="430"/>
    </row>
    <row r="162" spans="1:10" ht="12.75" customHeight="1" x14ac:dyDescent="0.3">
      <c r="A162" s="198">
        <f>A159+1</f>
        <v>53</v>
      </c>
      <c r="B162" s="1778" t="s">
        <v>1225</v>
      </c>
      <c r="D162" s="1491" t="s">
        <v>1226</v>
      </c>
      <c r="E162" s="1492"/>
      <c r="F162" s="1492"/>
      <c r="G162" s="1492"/>
      <c r="H162" s="1492"/>
      <c r="I162" s="1492"/>
      <c r="J162" s="1493"/>
    </row>
    <row r="163" spans="1:10" x14ac:dyDescent="0.3">
      <c r="B163" s="1779"/>
      <c r="D163" s="1491"/>
      <c r="E163" s="1492"/>
      <c r="F163" s="1492"/>
      <c r="G163" s="1492"/>
      <c r="H163" s="1492"/>
      <c r="I163" s="1492"/>
      <c r="J163" s="1493"/>
    </row>
    <row r="164" spans="1:10" x14ac:dyDescent="0.3">
      <c r="B164" s="1779"/>
      <c r="D164" s="1491"/>
      <c r="E164" s="1492"/>
      <c r="F164" s="1492"/>
      <c r="G164" s="1492"/>
      <c r="H164" s="1492"/>
      <c r="I164" s="1492"/>
      <c r="J164" s="1493"/>
    </row>
    <row r="165" spans="1:10" x14ac:dyDescent="0.3">
      <c r="B165" s="1779"/>
      <c r="C165" s="791" t="s">
        <v>1227</v>
      </c>
      <c r="D165" s="1491"/>
      <c r="E165" s="1492"/>
      <c r="F165" s="1492"/>
      <c r="G165" s="1492"/>
      <c r="H165" s="1492"/>
      <c r="I165" s="1492"/>
      <c r="J165" s="1493"/>
    </row>
    <row r="166" spans="1:10" x14ac:dyDescent="0.3">
      <c r="B166" s="1779"/>
      <c r="D166" s="846"/>
      <c r="E166" s="841"/>
      <c r="F166" s="841"/>
      <c r="G166" s="841"/>
      <c r="H166" s="841"/>
      <c r="I166" s="841"/>
      <c r="J166" s="842"/>
    </row>
    <row r="167" spans="1:10" x14ac:dyDescent="0.3">
      <c r="B167" s="1779"/>
      <c r="D167" s="1491" t="s">
        <v>1228</v>
      </c>
      <c r="E167" s="1492"/>
      <c r="F167" s="1492"/>
      <c r="G167" s="1492"/>
      <c r="H167" s="1492"/>
      <c r="I167" s="1492"/>
      <c r="J167" s="1493"/>
    </row>
    <row r="168" spans="1:10" x14ac:dyDescent="0.3">
      <c r="B168" s="1779"/>
      <c r="D168" s="1491"/>
      <c r="E168" s="1492"/>
      <c r="F168" s="1492"/>
      <c r="G168" s="1492"/>
      <c r="H168" s="1492"/>
      <c r="I168" s="1492"/>
      <c r="J168" s="1493"/>
    </row>
    <row r="169" spans="1:10" x14ac:dyDescent="0.3">
      <c r="B169" s="1779"/>
      <c r="D169" s="1491"/>
      <c r="E169" s="1492"/>
      <c r="F169" s="1492"/>
      <c r="G169" s="1492"/>
      <c r="H169" s="1492"/>
      <c r="I169" s="1492"/>
      <c r="J169" s="1493"/>
    </row>
    <row r="170" spans="1:10" x14ac:dyDescent="0.3">
      <c r="B170" s="1779"/>
      <c r="D170" s="1491"/>
      <c r="E170" s="1492"/>
      <c r="F170" s="1492"/>
      <c r="G170" s="1492"/>
      <c r="H170" s="1492"/>
      <c r="I170" s="1492"/>
      <c r="J170" s="1493"/>
    </row>
    <row r="171" spans="1:10" x14ac:dyDescent="0.3">
      <c r="B171" s="1779"/>
      <c r="D171" s="431"/>
      <c r="E171" s="162"/>
      <c r="F171" s="162"/>
      <c r="G171" s="162"/>
      <c r="H171" s="162"/>
      <c r="I171" s="162"/>
      <c r="J171" s="432"/>
    </row>
    <row r="172" spans="1:10" ht="15.5" x14ac:dyDescent="0.3">
      <c r="B172" s="1779"/>
      <c r="D172" s="433"/>
      <c r="E172" s="50"/>
      <c r="F172" s="50"/>
      <c r="G172" s="428"/>
      <c r="H172" s="429"/>
      <c r="I172" s="48"/>
      <c r="J172" s="430"/>
    </row>
    <row r="173" spans="1:10" ht="15.5" x14ac:dyDescent="0.3">
      <c r="B173" s="1779"/>
      <c r="D173" s="433"/>
      <c r="E173" s="50"/>
      <c r="F173" s="50"/>
      <c r="G173" s="428"/>
      <c r="H173" s="429"/>
      <c r="I173" s="48"/>
      <c r="J173" s="430"/>
    </row>
    <row r="174" spans="1:10" x14ac:dyDescent="0.3">
      <c r="B174" s="1779"/>
      <c r="D174" s="434"/>
      <c r="E174" s="50"/>
      <c r="F174" s="50"/>
      <c r="G174" s="50"/>
      <c r="H174" s="124">
        <f>FY</f>
        <v>2026</v>
      </c>
      <c r="I174" s="124">
        <f>FY</f>
        <v>2026</v>
      </c>
      <c r="J174" s="1315">
        <f>FY-1</f>
        <v>2025</v>
      </c>
    </row>
    <row r="175" spans="1:10" x14ac:dyDescent="0.3">
      <c r="B175" s="1779"/>
      <c r="D175" s="434" t="s">
        <v>1229</v>
      </c>
      <c r="E175" s="50"/>
      <c r="F175" s="50"/>
      <c r="G175" s="50"/>
      <c r="H175" s="56" t="s">
        <v>291</v>
      </c>
      <c r="I175" s="56" t="s">
        <v>505</v>
      </c>
      <c r="J175" s="393" t="s">
        <v>291</v>
      </c>
    </row>
    <row r="176" spans="1:10" x14ac:dyDescent="0.3">
      <c r="B176" s="1779"/>
      <c r="D176" s="433" t="s">
        <v>1230</v>
      </c>
      <c r="E176" s="50"/>
      <c r="F176" s="50"/>
      <c r="G176" s="50"/>
      <c r="H176" s="56" t="s">
        <v>294</v>
      </c>
      <c r="I176" s="56" t="s">
        <v>294</v>
      </c>
      <c r="J176" s="393" t="s">
        <v>294</v>
      </c>
    </row>
    <row r="177" spans="1:10" x14ac:dyDescent="0.3">
      <c r="B177" s="1779"/>
      <c r="D177" s="433"/>
      <c r="E177" s="50"/>
      <c r="F177" s="50"/>
      <c r="G177" s="50"/>
      <c r="H177" s="56"/>
      <c r="I177" s="56"/>
      <c r="J177" s="393"/>
    </row>
    <row r="178" spans="1:10" x14ac:dyDescent="0.3">
      <c r="B178" s="1779"/>
      <c r="D178" s="434" t="s">
        <v>1231</v>
      </c>
      <c r="E178" s="50"/>
      <c r="F178" s="50"/>
      <c r="G178" s="50"/>
      <c r="H178" s="438">
        <v>73942</v>
      </c>
      <c r="I178" s="438">
        <v>73945</v>
      </c>
      <c r="J178" s="439">
        <v>77026</v>
      </c>
    </row>
    <row r="179" spans="1:10" x14ac:dyDescent="0.3">
      <c r="B179" s="1779"/>
      <c r="D179" s="434"/>
      <c r="E179" s="50"/>
      <c r="F179" s="50"/>
      <c r="G179" s="50"/>
      <c r="H179" s="421"/>
      <c r="I179" s="421"/>
      <c r="J179" s="422"/>
    </row>
    <row r="180" spans="1:10" ht="13.5" thickBot="1" x14ac:dyDescent="0.35">
      <c r="B180" s="1779"/>
      <c r="D180" s="434" t="s">
        <v>965</v>
      </c>
      <c r="E180" s="50"/>
      <c r="F180" s="50"/>
      <c r="G180" s="50"/>
      <c r="H180" s="435">
        <f>SUM(H178:H179)</f>
        <v>73942</v>
      </c>
      <c r="I180" s="435">
        <f>SUM(I178:I179)</f>
        <v>73945</v>
      </c>
      <c r="J180" s="436">
        <f>SUM(J178:J179)</f>
        <v>77026</v>
      </c>
    </row>
    <row r="181" spans="1:10" ht="13.5" thickTop="1" x14ac:dyDescent="0.3">
      <c r="B181" s="1779"/>
      <c r="D181" s="434"/>
      <c r="E181" s="50"/>
      <c r="F181" s="50"/>
      <c r="G181" s="56"/>
      <c r="H181" s="56"/>
      <c r="I181" s="56"/>
      <c r="J181" s="430"/>
    </row>
    <row r="182" spans="1:10" x14ac:dyDescent="0.3">
      <c r="B182" s="1779"/>
      <c r="D182" s="84"/>
      <c r="E182" s="96"/>
      <c r="F182" s="96"/>
      <c r="G182" s="96"/>
      <c r="H182" s="96"/>
      <c r="I182" s="96"/>
      <c r="J182" s="437"/>
    </row>
    <row r="183" spans="1:10" x14ac:dyDescent="0.3">
      <c r="B183" s="1779"/>
      <c r="D183" s="1783" t="s">
        <v>1232</v>
      </c>
      <c r="E183" s="1784"/>
      <c r="F183" s="1784"/>
      <c r="G183" s="1784"/>
      <c r="H183" s="1784"/>
      <c r="I183" s="1784"/>
      <c r="J183" s="1785"/>
    </row>
    <row r="184" spans="1:10" x14ac:dyDescent="0.3">
      <c r="B184" s="1779"/>
      <c r="D184" s="1786"/>
      <c r="E184" s="1787"/>
      <c r="F184" s="1787"/>
      <c r="G184" s="1787"/>
      <c r="H184" s="1787"/>
      <c r="I184" s="1787"/>
      <c r="J184" s="1788"/>
    </row>
    <row r="185" spans="1:10" x14ac:dyDescent="0.3">
      <c r="B185" s="1780"/>
    </row>
    <row r="187" spans="1:10" x14ac:dyDescent="0.3">
      <c r="A187" s="196" t="str">
        <f>"[S"&amp;A162+1&amp;"]"</f>
        <v>[S54]</v>
      </c>
      <c r="B187" s="197" t="s">
        <v>1233</v>
      </c>
      <c r="C187" s="255">
        <f>'Notes &amp; Disclosures'!$L$114</f>
        <v>0</v>
      </c>
    </row>
    <row r="188" spans="1:10" ht="117" customHeight="1" x14ac:dyDescent="0.3">
      <c r="A188" s="792">
        <f>A162+1</f>
        <v>54</v>
      </c>
      <c r="B188" s="420" t="s">
        <v>1234</v>
      </c>
    </row>
    <row r="190" spans="1:10" x14ac:dyDescent="0.3">
      <c r="A190" s="196" t="str">
        <f>"[S"&amp;A188+1&amp;"]"</f>
        <v>[S55]</v>
      </c>
      <c r="B190" s="197" t="s">
        <v>1235</v>
      </c>
    </row>
    <row r="191" spans="1:10" ht="12.75" customHeight="1" x14ac:dyDescent="0.3">
      <c r="A191" s="792">
        <f>A188+1</f>
        <v>55</v>
      </c>
      <c r="B191" s="1778" t="s">
        <v>1236</v>
      </c>
    </row>
    <row r="192" spans="1:10" x14ac:dyDescent="0.3">
      <c r="A192" s="793"/>
      <c r="B192" s="1779"/>
    </row>
    <row r="193" spans="1:3" x14ac:dyDescent="0.3">
      <c r="A193" s="793"/>
      <c r="B193" s="1779"/>
      <c r="C193" s="1332" t="s">
        <v>1237</v>
      </c>
    </row>
    <row r="194" spans="1:3" x14ac:dyDescent="0.3">
      <c r="A194" s="793"/>
      <c r="B194" s="1779"/>
    </row>
    <row r="195" spans="1:3" x14ac:dyDescent="0.3">
      <c r="A195" s="793"/>
      <c r="B195" s="1779"/>
    </row>
    <row r="196" spans="1:3" x14ac:dyDescent="0.3">
      <c r="A196" s="793"/>
      <c r="B196" s="1779"/>
    </row>
    <row r="197" spans="1:3" x14ac:dyDescent="0.3">
      <c r="A197" s="793"/>
      <c r="B197" s="1779"/>
    </row>
    <row r="198" spans="1:3" x14ac:dyDescent="0.3">
      <c r="A198" s="793"/>
      <c r="B198" s="1779"/>
    </row>
    <row r="199" spans="1:3" x14ac:dyDescent="0.3">
      <c r="A199" s="793"/>
      <c r="B199" s="1779"/>
    </row>
    <row r="200" spans="1:3" x14ac:dyDescent="0.3">
      <c r="A200" s="793"/>
      <c r="B200" s="1779"/>
    </row>
    <row r="201" spans="1:3" x14ac:dyDescent="0.3">
      <c r="A201" s="793"/>
      <c r="B201" s="1779"/>
    </row>
    <row r="202" spans="1:3" x14ac:dyDescent="0.3">
      <c r="A202" s="793"/>
      <c r="B202" s="1779"/>
    </row>
    <row r="203" spans="1:3" x14ac:dyDescent="0.3">
      <c r="A203" s="793"/>
      <c r="B203" s="1779"/>
    </row>
    <row r="204" spans="1:3" x14ac:dyDescent="0.3">
      <c r="A204" s="793"/>
      <c r="B204" s="1779"/>
    </row>
    <row r="205" spans="1:3" x14ac:dyDescent="0.3">
      <c r="A205" s="793"/>
      <c r="B205" s="1779"/>
    </row>
    <row r="206" spans="1:3" x14ac:dyDescent="0.3">
      <c r="A206" s="793"/>
      <c r="B206" s="1779"/>
    </row>
    <row r="207" spans="1:3" x14ac:dyDescent="0.3">
      <c r="A207" s="793"/>
      <c r="B207" s="1780"/>
    </row>
    <row r="209" spans="1:3" x14ac:dyDescent="0.3">
      <c r="A209" s="196" t="str">
        <f>"[S"&amp;A191+1&amp;"]"</f>
        <v>[S56]</v>
      </c>
      <c r="B209" s="197" t="s">
        <v>1238</v>
      </c>
      <c r="C209" s="255">
        <f>'Notes &amp; Disclosures'!$L$115</f>
        <v>0</v>
      </c>
    </row>
    <row r="210" spans="1:3" ht="62.25" customHeight="1" x14ac:dyDescent="0.3">
      <c r="A210" s="792">
        <f>A191+1</f>
        <v>56</v>
      </c>
      <c r="B210" s="906" t="s">
        <v>1239</v>
      </c>
    </row>
  </sheetData>
  <mergeCells count="7">
    <mergeCell ref="B191:B207"/>
    <mergeCell ref="B162:B185"/>
    <mergeCell ref="C124:C125"/>
    <mergeCell ref="D124:D125"/>
    <mergeCell ref="D162:J165"/>
    <mergeCell ref="D167:J170"/>
    <mergeCell ref="D183:J184"/>
  </mergeCells>
  <hyperlinks>
    <hyperlink ref="C144" r:id="rId1" xr:uid="{00000000-0004-0000-1600-000000000000}"/>
    <hyperlink ref="C143" r:id="rId2" xr:uid="{E83BFB5B-70B1-473E-B9B5-497362CFB25A}"/>
    <hyperlink ref="C74" r:id="rId3" location="e4780_heading1" xr:uid="{B0A1AE5E-197C-4BA5-9297-C83CAC891579}"/>
    <hyperlink ref="C122" r:id="rId4" location="contact" xr:uid="{A6C57D39-5D6D-4209-9CA7-50B3C83D5C11}"/>
    <hyperlink ref="C50" r:id="rId5" location="managing-finances-for-equipment-1" xr:uid="{A6D786E0-5B50-40E8-BB85-15B499DA18A9}"/>
    <hyperlink ref="C107" r:id="rId6" location="types-of-maintenance-1" xr:uid="{793184BE-DE4E-4024-B076-6A3C1FA84F37}"/>
    <hyperlink ref="C128" r:id="rId7" display="https://www.education.govt.nz/education-professionals/schools-year-0-13/funding-and-financials/5-year-agreement-funding" xr:uid="{342E1CD1-F401-4A48-A0FC-E48A3BBDEE1E}"/>
    <hyperlink ref="D128" r:id="rId8" display="https://www.education.govt.nz/education-professionals/schools-year-0-13/facilities-and-operations/funding-state-integrated-school-property-maintenance-and-upgrades" xr:uid="{028839C0-BF49-42E2-9C38-073B460E8C08}"/>
    <hyperlink ref="C193" r:id="rId9" xr:uid="{4514A0A2-41FC-48D2-9D54-6ECFEAEF1725}"/>
    <hyperlink ref="C150" r:id="rId10" location="managing-finances-for-equipment-1" xr:uid="{9D8C9F76-3E19-4943-9CE6-05312BCBFD53}"/>
  </hyperlinks>
  <pageMargins left="0.75" right="0.75" top="1" bottom="1" header="0.5" footer="0.5"/>
  <pageSetup paperSize="9" scale="69" fitToHeight="0" orientation="portrait" r:id="rId11"/>
  <headerFooter alignWithMargins="0">
    <oddHeader>&amp;C&amp;"Calibri"&amp;10&amp;K000000 [UNCLASSIFIED]&amp;1#_x000D_</oddHeader>
    <oddFooter>&amp;C_x000D_&amp;1#&amp;"Calibri"&amp;10&amp;K000000 [UNCLASSIFIED]</oddFooter>
  </headerFooter>
  <rowBreaks count="5" manualBreakCount="5">
    <brk id="51" max="1" man="1"/>
    <brk id="99" max="1" man="1"/>
    <brk id="126" max="1" man="1"/>
    <brk id="141" max="1" man="1"/>
    <brk id="157" max="1" man="1"/>
  </rowBreaks>
  <drawing r:id="rId12"/>
  <legacyDrawing r:id="rId13"/>
  <oleObjects>
    <mc:AlternateContent xmlns:mc="http://schemas.openxmlformats.org/markup-compatibility/2006">
      <mc:Choice Requires="x14">
        <oleObject progId="Acrobat Document" dvAspect="DVASPECT_ICON" shapeId="97281" r:id="rId14">
          <objectPr defaultSize="0" r:id="rId15">
            <anchor moveWithCells="1">
              <from>
                <xdr:col>2</xdr:col>
                <xdr:colOff>412750</xdr:colOff>
                <xdr:row>165</xdr:row>
                <xdr:rowOff>31750</xdr:rowOff>
              </from>
              <to>
                <xdr:col>2</xdr:col>
                <xdr:colOff>1327150</xdr:colOff>
                <xdr:row>169</xdr:row>
                <xdr:rowOff>152400</xdr:rowOff>
              </to>
            </anchor>
          </objectPr>
        </oleObject>
      </mc:Choice>
      <mc:Fallback>
        <oleObject progId="Acrobat Document" dvAspect="DVASPECT_ICON" shapeId="97281" r:id="rId14"/>
      </mc:Fallback>
    </mc:AlternateContent>
  </oleObjec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AA8B-8104-466A-95E2-85410B80CB63}">
  <sheetPr>
    <tabColor rgb="FFB1A0C7"/>
  </sheetPr>
  <dimension ref="A1:U254"/>
  <sheetViews>
    <sheetView showGridLines="0" zoomScale="81" zoomScaleNormal="81" zoomScaleSheetLayoutView="67" workbookViewId="0"/>
  </sheetViews>
  <sheetFormatPr defaultColWidth="9.1796875" defaultRowHeight="12.5" outlineLevelCol="1" x14ac:dyDescent="0.25"/>
  <cols>
    <col min="1" max="1" width="10.1796875" style="1382" bestFit="1" customWidth="1"/>
    <col min="2" max="2" width="10" style="1382" bestFit="1" customWidth="1"/>
    <col min="3" max="3" width="7.453125" style="1382" bestFit="1" customWidth="1"/>
    <col min="4" max="4" width="39.81640625" style="1382" customWidth="1"/>
    <col min="5" max="5" width="17.26953125" style="1382" customWidth="1"/>
    <col min="6" max="6" width="14" style="1382" customWidth="1"/>
    <col min="7" max="7" width="11.1796875" style="1382" customWidth="1"/>
    <col min="8" max="8" width="13.453125" style="1382" customWidth="1"/>
    <col min="9" max="9" width="12.1796875" style="1382" bestFit="1" customWidth="1"/>
    <col min="10" max="10" width="14" style="1382" customWidth="1"/>
    <col min="11" max="11" width="13.7265625" style="1382" customWidth="1"/>
    <col min="12" max="12" width="13.1796875" style="1382" bestFit="1" customWidth="1"/>
    <col min="13" max="13" width="32.54296875" style="1382" customWidth="1"/>
    <col min="14" max="14" width="26" style="1382" customWidth="1"/>
    <col min="15" max="15" width="24.26953125" style="1382" customWidth="1"/>
    <col min="16" max="16" width="13" style="1382" customWidth="1"/>
    <col min="17" max="17" width="9.1796875" style="1382" bestFit="1" customWidth="1"/>
    <col min="18" max="18" width="6.1796875" style="1382" hidden="1" customWidth="1" outlineLevel="1"/>
    <col min="19" max="19" width="3.7265625" style="1382" hidden="1" customWidth="1" outlineLevel="1"/>
    <col min="20" max="20" width="11.7265625" style="1382" hidden="1" customWidth="1" outlineLevel="1"/>
    <col min="21" max="21" width="9.1796875" style="1382" collapsed="1"/>
    <col min="22" max="16384" width="9.1796875" style="1382"/>
  </cols>
  <sheetData>
    <row r="1" spans="1:15" x14ac:dyDescent="0.25">
      <c r="A1" s="1380" t="s">
        <v>805</v>
      </c>
      <c r="B1" s="296" t="s">
        <v>508</v>
      </c>
      <c r="C1" s="973" t="s">
        <v>806</v>
      </c>
      <c r="D1" s="1381" t="s">
        <v>1240</v>
      </c>
    </row>
    <row r="2" spans="1:15" ht="15" customHeight="1" x14ac:dyDescent="0.35">
      <c r="B2" s="1382" t="s">
        <v>626</v>
      </c>
      <c r="D2" s="1792" t="s">
        <v>1241</v>
      </c>
      <c r="E2" s="1793"/>
      <c r="F2" s="1793"/>
      <c r="G2" s="1793"/>
      <c r="H2" s="1793"/>
      <c r="I2" s="1793"/>
      <c r="J2" s="1793"/>
      <c r="K2" s="1794"/>
    </row>
    <row r="3" spans="1:15" x14ac:dyDescent="0.25">
      <c r="B3" s="1382" t="s">
        <v>626</v>
      </c>
      <c r="D3" s="1383"/>
      <c r="E3" s="1384"/>
      <c r="F3" s="1384"/>
      <c r="G3" s="1384"/>
      <c r="H3" s="1384"/>
      <c r="I3" s="1384"/>
      <c r="J3" s="1384"/>
      <c r="K3" s="1385"/>
    </row>
    <row r="4" spans="1:15" ht="46" customHeight="1" x14ac:dyDescent="0.25">
      <c r="B4" s="1382" t="s">
        <v>626</v>
      </c>
      <c r="D4" s="1795" t="s">
        <v>1242</v>
      </c>
      <c r="E4" s="1796"/>
      <c r="F4" s="1796"/>
      <c r="G4" s="1796"/>
      <c r="H4" s="1796"/>
      <c r="I4" s="1796"/>
      <c r="J4" s="1796"/>
      <c r="K4" s="1797"/>
      <c r="L4" s="1334" t="s">
        <v>133</v>
      </c>
    </row>
    <row r="5" spans="1:15" x14ac:dyDescent="0.25">
      <c r="B5" s="1382" t="s">
        <v>626</v>
      </c>
      <c r="D5" s="1386"/>
      <c r="K5" s="1387"/>
    </row>
    <row r="6" spans="1:15" ht="59.5" customHeight="1" x14ac:dyDescent="0.25">
      <c r="B6" s="1382" t="s">
        <v>626</v>
      </c>
      <c r="D6" s="1798" t="s">
        <v>1720</v>
      </c>
      <c r="E6" s="1799"/>
      <c r="F6" s="1799"/>
      <c r="G6" s="1799"/>
      <c r="H6" s="1799"/>
      <c r="I6" s="1799"/>
      <c r="J6" s="1799"/>
      <c r="K6" s="1800"/>
      <c r="L6" s="1388"/>
      <c r="M6" s="1388"/>
      <c r="N6" s="1388"/>
      <c r="O6" s="1388"/>
    </row>
    <row r="7" spans="1:15" ht="211" customHeight="1" x14ac:dyDescent="0.25">
      <c r="B7" s="1382" t="s">
        <v>626</v>
      </c>
      <c r="D7" s="1801"/>
      <c r="E7" s="1802"/>
      <c r="F7" s="1802"/>
      <c r="G7" s="1802"/>
      <c r="H7" s="1802"/>
      <c r="I7" s="1802"/>
      <c r="J7" s="1802"/>
      <c r="K7" s="1803"/>
      <c r="L7" s="1388"/>
      <c r="M7" s="1388"/>
      <c r="N7" s="1388"/>
      <c r="O7" s="1388"/>
    </row>
    <row r="8" spans="1:15" ht="14.5" x14ac:dyDescent="0.35">
      <c r="B8" s="1382" t="s">
        <v>626</v>
      </c>
      <c r="D8" s="1389" t="s">
        <v>1716</v>
      </c>
      <c r="E8" s="1388"/>
      <c r="F8" s="1388"/>
      <c r="G8" s="1388"/>
      <c r="H8" s="1388"/>
      <c r="I8" s="1388"/>
      <c r="J8" s="1388"/>
      <c r="K8" s="1388"/>
      <c r="L8" s="1390" t="s">
        <v>1717</v>
      </c>
    </row>
    <row r="9" spans="1:15" x14ac:dyDescent="0.25">
      <c r="B9" s="1382" t="s">
        <v>626</v>
      </c>
      <c r="D9" s="1388"/>
      <c r="E9" s="1388"/>
      <c r="F9" s="1388"/>
      <c r="G9" s="1388"/>
      <c r="H9" s="1388"/>
      <c r="I9" s="1388"/>
      <c r="J9" s="1388"/>
      <c r="K9" s="1388"/>
    </row>
    <row r="10" spans="1:15" x14ac:dyDescent="0.25">
      <c r="B10" s="1382" t="s">
        <v>626</v>
      </c>
      <c r="D10" s="1388"/>
      <c r="E10" s="1388"/>
      <c r="F10" s="1388"/>
      <c r="G10" s="1388"/>
      <c r="H10" s="1388"/>
      <c r="I10" s="1388"/>
      <c r="J10" s="1388"/>
      <c r="K10" s="1388"/>
    </row>
    <row r="11" spans="1:15" x14ac:dyDescent="0.25">
      <c r="B11" s="1382" t="s">
        <v>626</v>
      </c>
      <c r="D11" s="1388"/>
      <c r="E11" s="1388"/>
      <c r="F11" s="1388"/>
      <c r="G11" s="1388"/>
      <c r="H11" s="1388"/>
      <c r="I11" s="1388"/>
      <c r="J11" s="1388"/>
      <c r="K11" s="1388"/>
    </row>
    <row r="12" spans="1:15" x14ac:dyDescent="0.25">
      <c r="B12" s="1382" t="s">
        <v>626</v>
      </c>
      <c r="D12" s="1388"/>
      <c r="E12" s="1388"/>
      <c r="F12" s="1388"/>
      <c r="G12" s="1388"/>
      <c r="H12" s="1388"/>
      <c r="I12" s="1388"/>
      <c r="J12" s="1388"/>
      <c r="K12" s="1388"/>
    </row>
    <row r="13" spans="1:15" ht="13" x14ac:dyDescent="0.25">
      <c r="B13" s="1382" t="s">
        <v>626</v>
      </c>
      <c r="D13" s="1391"/>
      <c r="E13" s="1388"/>
      <c r="F13" s="1388"/>
      <c r="G13" s="1388"/>
      <c r="H13" s="1388"/>
      <c r="I13" s="1388"/>
      <c r="J13" s="1388"/>
      <c r="K13" s="1388"/>
    </row>
    <row r="14" spans="1:15" ht="13" x14ac:dyDescent="0.25">
      <c r="B14" s="1382" t="s">
        <v>626</v>
      </c>
      <c r="D14" s="1391"/>
      <c r="E14" s="1388"/>
      <c r="F14" s="1388"/>
      <c r="G14" s="1388"/>
      <c r="H14" s="1388"/>
      <c r="I14" s="1388"/>
      <c r="J14" s="1388"/>
      <c r="K14" s="1388"/>
    </row>
    <row r="15" spans="1:15" ht="13" x14ac:dyDescent="0.25">
      <c r="B15" s="1382" t="s">
        <v>626</v>
      </c>
      <c r="D15" s="1391"/>
      <c r="E15" s="1388"/>
      <c r="F15" s="1388"/>
      <c r="G15" s="1388"/>
      <c r="H15" s="1388"/>
      <c r="I15" s="1388"/>
      <c r="J15" s="1388"/>
      <c r="K15" s="1388"/>
    </row>
    <row r="16" spans="1:15" ht="13" x14ac:dyDescent="0.25">
      <c r="B16" s="1382" t="s">
        <v>626</v>
      </c>
      <c r="D16" s="1391"/>
      <c r="E16" s="1388"/>
      <c r="F16" s="1388"/>
      <c r="G16" s="1388"/>
      <c r="H16" s="1388"/>
      <c r="I16" s="1388"/>
      <c r="J16" s="1388"/>
      <c r="K16" s="1388"/>
    </row>
    <row r="17" spans="2:20" ht="87" customHeight="1" x14ac:dyDescent="0.25">
      <c r="B17" s="1382" t="s">
        <v>626</v>
      </c>
      <c r="D17" s="1391"/>
      <c r="E17" s="1388"/>
      <c r="F17" s="1388"/>
      <c r="G17" s="1388"/>
      <c r="H17" s="1388"/>
      <c r="I17" s="1388"/>
      <c r="J17" s="1388"/>
      <c r="K17" s="1388"/>
    </row>
    <row r="18" spans="2:20" ht="13" x14ac:dyDescent="0.25">
      <c r="B18" s="1382" t="s">
        <v>626</v>
      </c>
      <c r="D18" s="1391"/>
      <c r="E18" s="1388"/>
      <c r="F18" s="1388"/>
      <c r="G18" s="1388"/>
      <c r="H18" s="1388"/>
      <c r="I18" s="1388"/>
      <c r="J18" s="1388"/>
      <c r="K18" s="1388"/>
    </row>
    <row r="19" spans="2:20" ht="13" x14ac:dyDescent="0.25">
      <c r="B19" s="1382" t="s">
        <v>626</v>
      </c>
      <c r="D19" s="1391"/>
      <c r="E19" s="1388"/>
      <c r="F19" s="1388"/>
      <c r="G19" s="1388"/>
      <c r="H19" s="1388"/>
      <c r="I19" s="1388"/>
      <c r="J19" s="1388"/>
      <c r="K19" s="1388"/>
    </row>
    <row r="20" spans="2:20" ht="13" x14ac:dyDescent="0.25">
      <c r="B20" s="1382" t="s">
        <v>626</v>
      </c>
      <c r="D20" s="1391"/>
      <c r="E20" s="1388"/>
      <c r="F20" s="1388"/>
      <c r="G20" s="1388"/>
      <c r="H20" s="1388"/>
      <c r="I20" s="1388"/>
      <c r="J20" s="1388"/>
      <c r="K20" s="1388"/>
    </row>
    <row r="21" spans="2:20" ht="13" x14ac:dyDescent="0.25">
      <c r="B21" s="1382" t="s">
        <v>626</v>
      </c>
      <c r="D21" s="1391"/>
      <c r="E21" s="1388"/>
      <c r="F21" s="1388"/>
      <c r="G21" s="1388"/>
      <c r="H21" s="1392"/>
      <c r="I21" s="1388"/>
      <c r="J21" s="1388"/>
      <c r="K21" s="1388"/>
    </row>
    <row r="22" spans="2:20" ht="13" customHeight="1" x14ac:dyDescent="0.25">
      <c r="B22" s="1382" t="s">
        <v>626</v>
      </c>
      <c r="D22" s="1391"/>
      <c r="E22" s="1388"/>
      <c r="F22" s="1388"/>
      <c r="G22" s="1388"/>
      <c r="H22" s="1362"/>
      <c r="I22" s="1362"/>
    </row>
    <row r="23" spans="2:20" ht="12.75" customHeight="1" x14ac:dyDescent="0.3">
      <c r="B23" s="1382" t="s">
        <v>626</v>
      </c>
      <c r="D23" s="1393" t="s">
        <v>1243</v>
      </c>
      <c r="E23" s="1076">
        <v>2026</v>
      </c>
      <c r="F23" s="1394"/>
    </row>
    <row r="24" spans="2:20" x14ac:dyDescent="0.25">
      <c r="B24" s="1382" t="s">
        <v>626</v>
      </c>
    </row>
    <row r="25" spans="2:20" s="1395" customFormat="1" ht="66" customHeight="1" x14ac:dyDescent="0.25">
      <c r="B25" s="1382" t="s">
        <v>626</v>
      </c>
      <c r="D25" s="1396" t="s">
        <v>1244</v>
      </c>
      <c r="E25" s="1397" t="s">
        <v>1245</v>
      </c>
      <c r="F25" s="1397" t="s">
        <v>1246</v>
      </c>
      <c r="G25" s="1397" t="s">
        <v>1247</v>
      </c>
      <c r="H25" s="1397" t="s">
        <v>1248</v>
      </c>
      <c r="I25" s="1397" t="s">
        <v>1249</v>
      </c>
      <c r="J25" s="1397" t="s">
        <v>1250</v>
      </c>
      <c r="K25" s="1397" t="s">
        <v>1251</v>
      </c>
      <c r="L25" s="1397" t="s">
        <v>1252</v>
      </c>
      <c r="M25" s="1397" t="s">
        <v>1253</v>
      </c>
      <c r="N25" s="1397" t="s">
        <v>1254</v>
      </c>
      <c r="O25" s="1397" t="s">
        <v>1255</v>
      </c>
    </row>
    <row r="26" spans="2:20" ht="25" x14ac:dyDescent="0.25">
      <c r="B26" s="1382" t="s">
        <v>626</v>
      </c>
      <c r="D26" s="1077" t="s">
        <v>1256</v>
      </c>
      <c r="E26" s="1078">
        <v>2024</v>
      </c>
      <c r="F26" s="1079">
        <v>2034</v>
      </c>
      <c r="G26" s="1080">
        <f t="shared" ref="G26:G37" si="0">+F26-E26</f>
        <v>10</v>
      </c>
      <c r="H26" s="1080">
        <f t="shared" ref="H26:H37" si="1">IF(G26&lt;IF(E26&gt;0,$E$23-E26,0),"Check dates",IF(E26&gt;0,$E$23-E26,0))</f>
        <v>2</v>
      </c>
      <c r="I26" s="1081"/>
      <c r="J26" s="1082"/>
      <c r="K26" s="1398">
        <v>5500</v>
      </c>
      <c r="L26" s="1083">
        <f t="shared" ref="L26:L37" si="2">IF(AND(J26="",K26=""),"",MAX(I26*J26,K26))</f>
        <v>5500</v>
      </c>
      <c r="M26" s="1399" cm="1">
        <f t="array" ref="M26">IFERROR((L26)*(LOOKUP((G26-H26),$S$27:$S$47,1+($T$27:$T$47))^(G26-H26)),"Please Check")</f>
        <v>6423.9374546508725</v>
      </c>
      <c r="N26" s="1084">
        <f>ROUND(IFERROR(IF(M26&gt;0,M26/G26,0),"Please Check"),0)</f>
        <v>642</v>
      </c>
      <c r="O26" s="1084">
        <f>ROUND(IFERROR(+N26*H26,"Please Check"),0)</f>
        <v>1284</v>
      </c>
      <c r="R26"/>
      <c r="S26"/>
      <c r="T26" t="s">
        <v>1718</v>
      </c>
    </row>
    <row r="27" spans="2:20" ht="25" x14ac:dyDescent="0.25">
      <c r="B27" s="1382" t="s">
        <v>626</v>
      </c>
      <c r="D27" s="1077" t="s">
        <v>1257</v>
      </c>
      <c r="E27" s="1078">
        <v>2024</v>
      </c>
      <c r="F27" s="1079">
        <v>2034</v>
      </c>
      <c r="G27" s="1080">
        <f t="shared" si="0"/>
        <v>10</v>
      </c>
      <c r="H27" s="1080">
        <f t="shared" si="1"/>
        <v>2</v>
      </c>
      <c r="I27" s="1085"/>
      <c r="J27" s="1082"/>
      <c r="K27" s="1398">
        <v>7150</v>
      </c>
      <c r="L27" s="1083">
        <f t="shared" si="2"/>
        <v>7150</v>
      </c>
      <c r="M27" s="1399" cm="1">
        <f t="array" ref="M27">IFERROR((L27)*(LOOKUP((G27-H27),$S$27:$S$47,1+($T$27:$T$47))^(G27-H27)),"Please Check")</f>
        <v>8351.1186910461347</v>
      </c>
      <c r="N27" s="1084">
        <f t="shared" ref="N27:N37" si="3">ROUND(IFERROR(IF(M27&gt;0,M27/G27,0),"Please Check"),0)</f>
        <v>835</v>
      </c>
      <c r="O27" s="1084">
        <f t="shared" ref="O27:O37" si="4">ROUND(IFERROR(+N27*H27,"Please Check"),0)</f>
        <v>1670</v>
      </c>
      <c r="R27" s="1400">
        <v>2026</v>
      </c>
      <c r="S27" s="1401">
        <v>0</v>
      </c>
      <c r="T27" s="1402">
        <v>0</v>
      </c>
    </row>
    <row r="28" spans="2:20" ht="25" x14ac:dyDescent="0.25">
      <c r="B28" s="1382" t="s">
        <v>626</v>
      </c>
      <c r="D28" s="1077" t="s">
        <v>1258</v>
      </c>
      <c r="E28" s="1078">
        <v>2024</v>
      </c>
      <c r="F28" s="1079">
        <v>2034</v>
      </c>
      <c r="G28" s="1080">
        <f t="shared" si="0"/>
        <v>10</v>
      </c>
      <c r="H28" s="1080">
        <f t="shared" si="1"/>
        <v>2</v>
      </c>
      <c r="I28" s="1085"/>
      <c r="J28" s="1082"/>
      <c r="K28" s="1398">
        <v>22000</v>
      </c>
      <c r="L28" s="1083">
        <f t="shared" si="2"/>
        <v>22000</v>
      </c>
      <c r="M28" s="1399" cm="1">
        <f t="array" ref="M28">IFERROR((L28)*(LOOKUP((G28-H28),$S$27:$S$47,1+($T$27:$T$47))^(G28-H28)),"Please Check")</f>
        <v>25695.74981860349</v>
      </c>
      <c r="N28" s="1084">
        <f t="shared" si="3"/>
        <v>2570</v>
      </c>
      <c r="O28" s="1084">
        <f t="shared" si="4"/>
        <v>5140</v>
      </c>
      <c r="R28" s="1400">
        <v>2027</v>
      </c>
      <c r="S28" s="1401">
        <v>1</v>
      </c>
      <c r="T28" s="1402">
        <v>2.7E-2</v>
      </c>
    </row>
    <row r="29" spans="2:20" ht="25" x14ac:dyDescent="0.25">
      <c r="B29" s="1382" t="s">
        <v>626</v>
      </c>
      <c r="D29" s="1077" t="s">
        <v>1259</v>
      </c>
      <c r="E29" s="1078">
        <v>2021</v>
      </c>
      <c r="F29" s="1078">
        <v>2029</v>
      </c>
      <c r="G29" s="1080">
        <f t="shared" si="0"/>
        <v>8</v>
      </c>
      <c r="H29" s="1080">
        <f t="shared" si="1"/>
        <v>5</v>
      </c>
      <c r="I29" s="1085"/>
      <c r="J29" s="1082"/>
      <c r="K29" s="1398">
        <v>82500</v>
      </c>
      <c r="L29" s="1083">
        <f t="shared" si="2"/>
        <v>82500</v>
      </c>
      <c r="M29" s="1399" cm="1">
        <f t="array" ref="M29">IFERROR((L29)*(LOOKUP((G29-H29),$S$27:$S$47,1+($T$27:$T$47))^(G29-H29)),"Please Check")</f>
        <v>87936.476790937522</v>
      </c>
      <c r="N29" s="1084">
        <f t="shared" si="3"/>
        <v>10992</v>
      </c>
      <c r="O29" s="1084">
        <f t="shared" si="4"/>
        <v>54960</v>
      </c>
      <c r="R29" s="1400">
        <v>2028</v>
      </c>
      <c r="S29" s="1401">
        <v>2</v>
      </c>
      <c r="T29" s="1402">
        <v>2.3099999999999999E-2</v>
      </c>
    </row>
    <row r="30" spans="2:20" ht="25" x14ac:dyDescent="0.25">
      <c r="B30" s="1382" t="s">
        <v>626</v>
      </c>
      <c r="D30" s="1077" t="s">
        <v>1260</v>
      </c>
      <c r="E30" s="1078">
        <v>2024</v>
      </c>
      <c r="F30" s="1078">
        <v>2034</v>
      </c>
      <c r="G30" s="1080">
        <f t="shared" si="0"/>
        <v>10</v>
      </c>
      <c r="H30" s="1080">
        <f t="shared" si="1"/>
        <v>2</v>
      </c>
      <c r="I30" s="1085"/>
      <c r="J30" s="1082"/>
      <c r="K30" s="1398">
        <v>33000</v>
      </c>
      <c r="L30" s="1083">
        <f t="shared" si="2"/>
        <v>33000</v>
      </c>
      <c r="M30" s="1399" cm="1">
        <f t="array" ref="M30">IFERROR((L30)*(LOOKUP((G30-H30),$S$27:$S$47,1+($T$27:$T$47))^(G30-H30)),"Please Check")</f>
        <v>38543.624727905233</v>
      </c>
      <c r="N30" s="1084">
        <f t="shared" si="3"/>
        <v>3854</v>
      </c>
      <c r="O30" s="1084">
        <f t="shared" si="4"/>
        <v>7708</v>
      </c>
      <c r="R30" s="1400">
        <v>2029</v>
      </c>
      <c r="S30" s="1401">
        <v>3</v>
      </c>
      <c r="T30" s="1402">
        <v>2.1499999999999998E-2</v>
      </c>
    </row>
    <row r="31" spans="2:20" ht="25" x14ac:dyDescent="0.25">
      <c r="B31" s="1382" t="s">
        <v>626</v>
      </c>
      <c r="D31" s="1077" t="s">
        <v>1261</v>
      </c>
      <c r="E31" s="1078">
        <v>2020</v>
      </c>
      <c r="F31" s="1078">
        <v>2028</v>
      </c>
      <c r="G31" s="1080">
        <f t="shared" si="0"/>
        <v>8</v>
      </c>
      <c r="H31" s="1080">
        <f t="shared" si="1"/>
        <v>6</v>
      </c>
      <c r="I31" s="1085"/>
      <c r="J31" s="1082"/>
      <c r="K31" s="1398">
        <v>5500</v>
      </c>
      <c r="L31" s="1083">
        <f t="shared" si="2"/>
        <v>5500</v>
      </c>
      <c r="M31" s="1399" cm="1">
        <f t="array" ref="M31">IFERROR((L31)*(LOOKUP((G31-H31),$S$27:$S$47,1+($T$27:$T$47))^(G31-H31)),"Please Check")</f>
        <v>5757.034854999999</v>
      </c>
      <c r="N31" s="1084">
        <f t="shared" si="3"/>
        <v>720</v>
      </c>
      <c r="O31" s="1084">
        <f t="shared" si="4"/>
        <v>4320</v>
      </c>
      <c r="R31" s="1400">
        <v>2030</v>
      </c>
      <c r="S31" s="1401">
        <v>4</v>
      </c>
      <c r="T31" s="1402">
        <v>2.1000000000000001E-2</v>
      </c>
    </row>
    <row r="32" spans="2:20" ht="25" x14ac:dyDescent="0.25">
      <c r="B32" s="1382" t="s">
        <v>626</v>
      </c>
      <c r="D32" s="1077" t="s">
        <v>1262</v>
      </c>
      <c r="E32" s="1078">
        <v>2020</v>
      </c>
      <c r="F32" s="1078">
        <v>2028</v>
      </c>
      <c r="G32" s="1080">
        <f t="shared" si="0"/>
        <v>8</v>
      </c>
      <c r="H32" s="1080">
        <f t="shared" si="1"/>
        <v>6</v>
      </c>
      <c r="I32" s="1085"/>
      <c r="J32" s="1082"/>
      <c r="K32" s="1398">
        <v>16500</v>
      </c>
      <c r="L32" s="1083">
        <f t="shared" si="2"/>
        <v>16500</v>
      </c>
      <c r="M32" s="1399" cm="1">
        <f t="array" ref="M32">IFERROR((L32)*(LOOKUP((G32-H32),$S$27:$S$47,1+($T$27:$T$47))^(G32-H32)),"Please Check")</f>
        <v>17271.104564999998</v>
      </c>
      <c r="N32" s="1084">
        <f t="shared" si="3"/>
        <v>2159</v>
      </c>
      <c r="O32" s="1084">
        <f t="shared" si="4"/>
        <v>12954</v>
      </c>
      <c r="R32" s="1400">
        <v>2031</v>
      </c>
      <c r="S32" s="1401">
        <v>5</v>
      </c>
      <c r="T32" s="1402">
        <v>1.9599999999999999E-2</v>
      </c>
    </row>
    <row r="33" spans="2:20" ht="25" x14ac:dyDescent="0.25">
      <c r="B33" s="1382" t="s">
        <v>626</v>
      </c>
      <c r="D33" s="1077" t="s">
        <v>1263</v>
      </c>
      <c r="E33" s="1078">
        <v>2024</v>
      </c>
      <c r="F33" s="1078">
        <v>2034</v>
      </c>
      <c r="G33" s="1080">
        <f t="shared" si="0"/>
        <v>10</v>
      </c>
      <c r="H33" s="1080">
        <f t="shared" si="1"/>
        <v>2</v>
      </c>
      <c r="I33" s="1085"/>
      <c r="J33" s="1082"/>
      <c r="K33" s="1398">
        <v>19800</v>
      </c>
      <c r="L33" s="1083">
        <f t="shared" si="2"/>
        <v>19800</v>
      </c>
      <c r="M33" s="1399" cm="1">
        <f t="array" ref="M33">IFERROR((L33)*(LOOKUP((G33-H33),$S$27:$S$47,1+($T$27:$T$47))^(G33-H33)),"Please Check")</f>
        <v>23126.174836743143</v>
      </c>
      <c r="N33" s="1084">
        <f t="shared" si="3"/>
        <v>2313</v>
      </c>
      <c r="O33" s="1084">
        <f t="shared" si="4"/>
        <v>4626</v>
      </c>
      <c r="R33" s="1400">
        <v>2032</v>
      </c>
      <c r="S33" s="1401">
        <v>6</v>
      </c>
      <c r="T33" s="1402">
        <v>1.9599999999999999E-2</v>
      </c>
    </row>
    <row r="34" spans="2:20" ht="25" x14ac:dyDescent="0.25">
      <c r="B34" s="1382" t="s">
        <v>626</v>
      </c>
      <c r="D34" s="1077" t="s">
        <v>1264</v>
      </c>
      <c r="E34" s="1078">
        <v>2019</v>
      </c>
      <c r="F34" s="1078">
        <v>2027</v>
      </c>
      <c r="G34" s="1080">
        <f t="shared" si="0"/>
        <v>8</v>
      </c>
      <c r="H34" s="1080">
        <f t="shared" si="1"/>
        <v>7</v>
      </c>
      <c r="I34" s="1085"/>
      <c r="J34" s="1082"/>
      <c r="K34" s="1398">
        <v>16500</v>
      </c>
      <c r="L34" s="1083">
        <f t="shared" si="2"/>
        <v>16500</v>
      </c>
      <c r="M34" s="1399" cm="1">
        <f t="array" ref="M34">IFERROR((L34)*(LOOKUP((G34-H34),$S$27:$S$47,1+($T$27:$T$47))^(G34-H34)),"Please Check")</f>
        <v>16945.5</v>
      </c>
      <c r="N34" s="1084">
        <f t="shared" si="3"/>
        <v>2118</v>
      </c>
      <c r="O34" s="1084">
        <f t="shared" si="4"/>
        <v>14826</v>
      </c>
      <c r="R34" s="1400">
        <v>2033</v>
      </c>
      <c r="S34" s="1401">
        <v>7</v>
      </c>
      <c r="T34" s="1402">
        <v>1.9599999999999999E-2</v>
      </c>
    </row>
    <row r="35" spans="2:20" ht="30" customHeight="1" x14ac:dyDescent="0.25">
      <c r="B35" s="1382" t="s">
        <v>626</v>
      </c>
      <c r="D35" s="1077" t="s">
        <v>1265</v>
      </c>
      <c r="E35" s="1078">
        <v>2019</v>
      </c>
      <c r="F35" s="1078">
        <v>2027</v>
      </c>
      <c r="G35" s="1080">
        <f t="shared" si="0"/>
        <v>8</v>
      </c>
      <c r="H35" s="1080">
        <f t="shared" si="1"/>
        <v>7</v>
      </c>
      <c r="I35" s="1085"/>
      <c r="J35" s="1082"/>
      <c r="K35" s="1398">
        <v>13750.000000000002</v>
      </c>
      <c r="L35" s="1083">
        <f t="shared" si="2"/>
        <v>13750.000000000002</v>
      </c>
      <c r="M35" s="1399" cm="1">
        <f t="array" ref="M35">IFERROR((L35)*(LOOKUP((G35-H35),$S$27:$S$47,1+($T$27:$T$47))^(G35-H35)),"Please Check")</f>
        <v>14121.25</v>
      </c>
      <c r="N35" s="1084">
        <f t="shared" si="3"/>
        <v>1765</v>
      </c>
      <c r="O35" s="1084">
        <f t="shared" si="4"/>
        <v>12355</v>
      </c>
      <c r="R35" s="1400">
        <v>2034</v>
      </c>
      <c r="S35" s="1401">
        <v>8</v>
      </c>
      <c r="T35" s="1402">
        <v>1.9599999999999999E-2</v>
      </c>
    </row>
    <row r="36" spans="2:20" ht="25.5" x14ac:dyDescent="0.25">
      <c r="B36" s="1382" t="s">
        <v>626</v>
      </c>
      <c r="D36" s="1086" t="s">
        <v>1266</v>
      </c>
      <c r="E36" s="1078">
        <v>2022</v>
      </c>
      <c r="F36" s="1078">
        <v>2030</v>
      </c>
      <c r="G36" s="1080">
        <f t="shared" si="0"/>
        <v>8</v>
      </c>
      <c r="H36" s="1080">
        <f t="shared" si="1"/>
        <v>4</v>
      </c>
      <c r="I36" s="1085">
        <v>250</v>
      </c>
      <c r="J36" s="1082">
        <v>20</v>
      </c>
      <c r="K36" s="1398"/>
      <c r="L36" s="1083">
        <f t="shared" si="2"/>
        <v>5000</v>
      </c>
      <c r="M36" s="1399" cm="1">
        <f t="array" ref="M36">IFERROR((L36)*(LOOKUP((G36-H36),$S$27:$S$47,1+($T$27:$T$47))^(G36-H36)),"Please Check")</f>
        <v>5433.4161924049977</v>
      </c>
      <c r="N36" s="1084">
        <f t="shared" si="3"/>
        <v>679</v>
      </c>
      <c r="O36" s="1084">
        <f t="shared" si="4"/>
        <v>2716</v>
      </c>
      <c r="R36" s="1400">
        <v>2035</v>
      </c>
      <c r="S36" s="1401">
        <v>9</v>
      </c>
      <c r="T36" s="1402">
        <v>1.9599999999999999E-2</v>
      </c>
    </row>
    <row r="37" spans="2:20" ht="25.5" x14ac:dyDescent="0.25">
      <c r="B37" s="1382" t="s">
        <v>626</v>
      </c>
      <c r="D37" s="1086" t="s">
        <v>1267</v>
      </c>
      <c r="E37" s="1078">
        <v>2022</v>
      </c>
      <c r="F37" s="1078">
        <v>2030</v>
      </c>
      <c r="G37" s="1080">
        <f t="shared" si="0"/>
        <v>8</v>
      </c>
      <c r="H37" s="1080">
        <f t="shared" si="1"/>
        <v>4</v>
      </c>
      <c r="I37" s="1085">
        <v>367</v>
      </c>
      <c r="J37" s="1082">
        <v>30</v>
      </c>
      <c r="K37" s="1398"/>
      <c r="L37" s="1083">
        <f t="shared" si="2"/>
        <v>11010</v>
      </c>
      <c r="M37" s="1399" cm="1">
        <f t="array" ref="M37">IFERROR((L37)*(LOOKUP((G37-H37),$S$27:$S$47,1+($T$27:$T$47))^(G37-H37)),"Please Check")</f>
        <v>11964.382455675805</v>
      </c>
      <c r="N37" s="1084">
        <f t="shared" si="3"/>
        <v>1496</v>
      </c>
      <c r="O37" s="1084">
        <f t="shared" si="4"/>
        <v>5984</v>
      </c>
      <c r="R37" s="1400">
        <v>2036</v>
      </c>
      <c r="S37" s="1401">
        <v>10</v>
      </c>
      <c r="T37" s="1402">
        <v>1.9599999999999999E-2</v>
      </c>
    </row>
    <row r="38" spans="2:20" ht="14" x14ac:dyDescent="0.3">
      <c r="B38" s="1382" t="s">
        <v>626</v>
      </c>
      <c r="D38" s="1077"/>
      <c r="E38" s="1087"/>
      <c r="F38" s="1087"/>
      <c r="G38" s="1088"/>
      <c r="H38" s="1088"/>
      <c r="I38" s="1089"/>
      <c r="J38" s="1090"/>
      <c r="K38" s="1091"/>
      <c r="L38" s="1083"/>
      <c r="M38" s="1092"/>
      <c r="N38" s="1092"/>
      <c r="O38" s="1092"/>
      <c r="R38" s="1400">
        <v>2037</v>
      </c>
      <c r="S38" s="1401">
        <v>11</v>
      </c>
      <c r="T38" s="1402">
        <v>1.9599999999999999E-2</v>
      </c>
    </row>
    <row r="39" spans="2:20" ht="14" x14ac:dyDescent="0.3">
      <c r="B39" s="1382" t="s">
        <v>626</v>
      </c>
      <c r="D39" s="1077"/>
      <c r="E39" s="1087"/>
      <c r="F39" s="1087"/>
      <c r="G39" s="1088"/>
      <c r="H39" s="1088"/>
      <c r="I39" s="1089"/>
      <c r="J39" s="1090"/>
      <c r="K39" s="1090"/>
      <c r="L39" s="1083"/>
      <c r="M39" s="1093"/>
      <c r="N39" s="1093"/>
      <c r="O39" s="1093"/>
      <c r="R39" s="1400">
        <v>2038</v>
      </c>
      <c r="S39" s="1401">
        <v>12</v>
      </c>
      <c r="T39" s="1402">
        <v>1.9599999999999999E-2</v>
      </c>
    </row>
    <row r="40" spans="2:20" ht="14" x14ac:dyDescent="0.3">
      <c r="B40" s="1382" t="s">
        <v>626</v>
      </c>
      <c r="D40" s="1403" t="s">
        <v>965</v>
      </c>
      <c r="E40" s="1404"/>
      <c r="F40" s="1404"/>
      <c r="G40" s="1404"/>
      <c r="H40" s="1405"/>
      <c r="I40" s="1405"/>
      <c r="J40" s="1405"/>
      <c r="K40" s="1405"/>
      <c r="L40" s="1093">
        <f>SUM(L26:L39)</f>
        <v>238210</v>
      </c>
      <c r="M40" s="1093">
        <f>SUM(M26:M39)</f>
        <v>261569.77038796718</v>
      </c>
      <c r="N40" s="1093">
        <f>SUM(N26:N39)</f>
        <v>30143</v>
      </c>
      <c r="O40" s="1093">
        <f>SUM(O26:O39)</f>
        <v>128543</v>
      </c>
      <c r="R40" s="1400">
        <v>2039</v>
      </c>
      <c r="S40" s="1401">
        <v>13</v>
      </c>
      <c r="T40" s="1402">
        <v>1.9599999999999999E-2</v>
      </c>
    </row>
    <row r="41" spans="2:20" ht="14" x14ac:dyDescent="0.25">
      <c r="B41" s="1382" t="s">
        <v>626</v>
      </c>
      <c r="R41" s="1400">
        <v>2040</v>
      </c>
      <c r="S41" s="1401">
        <v>14</v>
      </c>
      <c r="T41" s="1402">
        <v>1.9599999999999999E-2</v>
      </c>
    </row>
    <row r="42" spans="2:20" ht="20.25" customHeight="1" x14ac:dyDescent="0.3">
      <c r="B42" s="1382" t="s">
        <v>626</v>
      </c>
      <c r="J42" s="1406" t="s">
        <v>1268</v>
      </c>
      <c r="M42" s="1406" t="s">
        <v>1269</v>
      </c>
      <c r="R42" s="1400">
        <v>2041</v>
      </c>
      <c r="S42" s="1401">
        <v>15</v>
      </c>
      <c r="T42" s="1402">
        <v>1.9599999999999999E-2</v>
      </c>
    </row>
    <row r="43" spans="2:20" ht="72.75" customHeight="1" x14ac:dyDescent="0.25">
      <c r="B43" s="1382" t="s">
        <v>626</v>
      </c>
      <c r="D43" s="1407" t="s">
        <v>1244</v>
      </c>
      <c r="E43" s="1804" t="s">
        <v>1270</v>
      </c>
      <c r="F43" s="1804"/>
      <c r="G43" s="1804" t="s">
        <v>1271</v>
      </c>
      <c r="H43" s="1804"/>
      <c r="I43" s="1397" t="s">
        <v>1272</v>
      </c>
      <c r="J43" s="1397" t="s">
        <v>1270</v>
      </c>
      <c r="K43" s="1397" t="s">
        <v>1273</v>
      </c>
      <c r="L43" s="1397" t="s">
        <v>1274</v>
      </c>
      <c r="M43" s="1397" t="s">
        <v>1270</v>
      </c>
      <c r="N43" s="1397" t="s">
        <v>1273</v>
      </c>
      <c r="O43" s="1397" t="s">
        <v>1275</v>
      </c>
      <c r="R43" s="1400">
        <v>2042</v>
      </c>
      <c r="S43" s="1401">
        <v>16</v>
      </c>
      <c r="T43" s="1402">
        <v>1.9599999999999999E-2</v>
      </c>
    </row>
    <row r="44" spans="2:20" ht="25" x14ac:dyDescent="0.25">
      <c r="B44" s="1382" t="s">
        <v>626</v>
      </c>
      <c r="D44" s="1408" t="str">
        <f t="shared" ref="D44:D57" si="5">IF(D26="","",D26)</f>
        <v>Block A - JUNIOR COLLEGE - Paint ceilings, walls, timber trims, timber doors.</v>
      </c>
      <c r="E44" s="1789">
        <f t="shared" ref="E44:E57" si="6">IF(OR(F26=($E$23+1),F26=($E$23)),O26,0)</f>
        <v>0</v>
      </c>
      <c r="F44" s="1789"/>
      <c r="G44" s="1790">
        <f t="shared" ref="G44:G57" si="7">IF(OR(F26=($E$23+1),F26=($E$23)),0,O26)</f>
        <v>1284</v>
      </c>
      <c r="H44" s="1791"/>
      <c r="I44" s="1409"/>
      <c r="J44" s="1410">
        <v>0</v>
      </c>
      <c r="K44" s="1410">
        <v>852</v>
      </c>
      <c r="L44" s="1409"/>
      <c r="M44" s="1410">
        <f t="shared" ref="M44:M57" si="8">E44-J44</f>
        <v>0</v>
      </c>
      <c r="N44" s="1410">
        <f t="shared" ref="N44:N57" si="9">G44-K44</f>
        <v>432</v>
      </c>
      <c r="O44" s="1409"/>
      <c r="R44" s="1400">
        <v>2043</v>
      </c>
      <c r="S44" s="1401">
        <v>17</v>
      </c>
      <c r="T44" s="1402">
        <v>1.9599999999999999E-2</v>
      </c>
    </row>
    <row r="45" spans="2:20" ht="25" x14ac:dyDescent="0.25">
      <c r="B45" s="1382" t="s">
        <v>626</v>
      </c>
      <c r="D45" s="1408" t="str">
        <f t="shared" si="5"/>
        <v>Block A - JUNIOR COLLEGE - Paint roof, fascia's, soffit's, walls, timber windows.</v>
      </c>
      <c r="E45" s="1789">
        <f t="shared" si="6"/>
        <v>0</v>
      </c>
      <c r="F45" s="1789"/>
      <c r="G45" s="1790">
        <f t="shared" si="7"/>
        <v>1670</v>
      </c>
      <c r="H45" s="1791"/>
      <c r="I45" s="1409"/>
      <c r="J45" s="1410">
        <v>0</v>
      </c>
      <c r="K45" s="1410">
        <v>1107</v>
      </c>
      <c r="L45" s="1409"/>
      <c r="M45" s="1410">
        <f t="shared" si="8"/>
        <v>0</v>
      </c>
      <c r="N45" s="1410">
        <f t="shared" si="9"/>
        <v>563</v>
      </c>
      <c r="O45" s="1409"/>
      <c r="R45" s="1400">
        <v>2044</v>
      </c>
      <c r="S45" s="1401">
        <v>18</v>
      </c>
      <c r="T45" s="1402">
        <v>1.9599999999999999E-2</v>
      </c>
    </row>
    <row r="46" spans="2:20" ht="25" x14ac:dyDescent="0.25">
      <c r="B46" s="1382" t="s">
        <v>626</v>
      </c>
      <c r="D46" s="1408" t="str">
        <f t="shared" si="5"/>
        <v xml:space="preserve">Block B - MAIN WEST WING - REBUILT - Paint internal surfaces </v>
      </c>
      <c r="E46" s="1789">
        <f t="shared" si="6"/>
        <v>0</v>
      </c>
      <c r="F46" s="1789"/>
      <c r="G46" s="1790">
        <f t="shared" si="7"/>
        <v>5140</v>
      </c>
      <c r="H46" s="1791"/>
      <c r="I46" s="1409"/>
      <c r="J46" s="1410">
        <v>0</v>
      </c>
      <c r="K46" s="1410">
        <v>3406</v>
      </c>
      <c r="L46" s="1409"/>
      <c r="M46" s="1410">
        <f t="shared" si="8"/>
        <v>0</v>
      </c>
      <c r="N46" s="1410">
        <f t="shared" si="9"/>
        <v>1734</v>
      </c>
      <c r="O46" s="1409"/>
      <c r="R46" s="1400">
        <v>2045</v>
      </c>
      <c r="S46" s="1401">
        <v>19</v>
      </c>
      <c r="T46" s="1402">
        <v>1.9599999999999999E-2</v>
      </c>
    </row>
    <row r="47" spans="2:20" ht="25" x14ac:dyDescent="0.25">
      <c r="B47" s="1382" t="s">
        <v>626</v>
      </c>
      <c r="D47" s="1408" t="str">
        <f t="shared" si="5"/>
        <v xml:space="preserve">Block C - COMMERCE ADDITION - Paint external surfaces </v>
      </c>
      <c r="E47" s="1789">
        <f t="shared" si="6"/>
        <v>0</v>
      </c>
      <c r="F47" s="1789"/>
      <c r="G47" s="1790">
        <f t="shared" si="7"/>
        <v>54960</v>
      </c>
      <c r="H47" s="1791"/>
      <c r="I47" s="1409"/>
      <c r="J47" s="1410">
        <v>0</v>
      </c>
      <c r="K47" s="1410">
        <v>50092</v>
      </c>
      <c r="L47" s="1409"/>
      <c r="M47" s="1410">
        <f t="shared" si="8"/>
        <v>0</v>
      </c>
      <c r="N47" s="1410">
        <f t="shared" si="9"/>
        <v>4868</v>
      </c>
      <c r="O47" s="1409"/>
      <c r="R47" s="1400">
        <v>2046</v>
      </c>
      <c r="S47" s="1401">
        <v>20</v>
      </c>
      <c r="T47" s="1402">
        <v>1.9699999999999999E-2</v>
      </c>
    </row>
    <row r="48" spans="2:20" ht="25" x14ac:dyDescent="0.25">
      <c r="B48" s="1382" t="s">
        <v>626</v>
      </c>
      <c r="D48" s="1408" t="str">
        <f t="shared" si="5"/>
        <v xml:space="preserve">Block C - COMMERCE ADDITION - Painting of internal surfaces </v>
      </c>
      <c r="E48" s="1789">
        <f t="shared" si="6"/>
        <v>0</v>
      </c>
      <c r="F48" s="1789"/>
      <c r="G48" s="1790">
        <f t="shared" si="7"/>
        <v>7708</v>
      </c>
      <c r="H48" s="1791"/>
      <c r="I48" s="1409"/>
      <c r="J48" s="1410">
        <v>0</v>
      </c>
      <c r="K48" s="1410">
        <v>5108</v>
      </c>
      <c r="L48" s="1409"/>
      <c r="M48" s="1410">
        <f t="shared" si="8"/>
        <v>0</v>
      </c>
      <c r="N48" s="1410">
        <f t="shared" si="9"/>
        <v>2600</v>
      </c>
      <c r="O48" s="1409"/>
    </row>
    <row r="49" spans="2:15" ht="25" x14ac:dyDescent="0.25">
      <c r="B49" s="1382" t="s">
        <v>626</v>
      </c>
      <c r="D49" s="1408" t="str">
        <f t="shared" si="5"/>
        <v>Block E Technical - Paint fascia's, soffit's, timber windows, canopies.</v>
      </c>
      <c r="E49" s="1789">
        <f t="shared" si="6"/>
        <v>0</v>
      </c>
      <c r="F49" s="1789"/>
      <c r="G49" s="1790">
        <f t="shared" si="7"/>
        <v>4320</v>
      </c>
      <c r="H49" s="1791"/>
      <c r="I49" s="1409"/>
      <c r="J49" s="1410">
        <v>0</v>
      </c>
      <c r="K49" s="1410">
        <v>3976</v>
      </c>
      <c r="L49" s="1409"/>
      <c r="M49" s="1410">
        <f t="shared" si="8"/>
        <v>0</v>
      </c>
      <c r="N49" s="1410">
        <f t="shared" si="9"/>
        <v>344</v>
      </c>
      <c r="O49" s="1409"/>
    </row>
    <row r="50" spans="2:15" ht="25" x14ac:dyDescent="0.25">
      <c r="B50" s="1382" t="s">
        <v>626</v>
      </c>
      <c r="D50" s="1408" t="str">
        <f t="shared" si="5"/>
        <v>Block G - THE WRITERS' BLOCK - Paint soffit's, fascia's, columns.</v>
      </c>
      <c r="E50" s="1789">
        <f t="shared" si="6"/>
        <v>0</v>
      </c>
      <c r="F50" s="1789"/>
      <c r="G50" s="1790">
        <f t="shared" si="7"/>
        <v>12954</v>
      </c>
      <c r="H50" s="1791"/>
      <c r="I50" s="1409"/>
      <c r="J50" s="1410">
        <v>0</v>
      </c>
      <c r="K50" s="1410">
        <v>11929</v>
      </c>
      <c r="L50" s="1409"/>
      <c r="M50" s="1410">
        <f t="shared" si="8"/>
        <v>0</v>
      </c>
      <c r="N50" s="1410">
        <f t="shared" si="9"/>
        <v>1025</v>
      </c>
      <c r="O50" s="1409"/>
    </row>
    <row r="51" spans="2:15" ht="25" x14ac:dyDescent="0.25">
      <c r="B51" s="1382" t="s">
        <v>626</v>
      </c>
      <c r="D51" s="1408" t="str">
        <f t="shared" si="5"/>
        <v>Block G - THE WRITERS' BLOCK - Paint the walls, ceilings, timber trims and doors.</v>
      </c>
      <c r="E51" s="1789">
        <f t="shared" si="6"/>
        <v>0</v>
      </c>
      <c r="F51" s="1789"/>
      <c r="G51" s="1790">
        <f t="shared" si="7"/>
        <v>4626</v>
      </c>
      <c r="H51" s="1791"/>
      <c r="I51" s="1409"/>
      <c r="J51" s="1410">
        <v>0</v>
      </c>
      <c r="K51" s="1410">
        <v>3065</v>
      </c>
      <c r="L51" s="1409"/>
      <c r="M51" s="1410">
        <f t="shared" si="8"/>
        <v>0</v>
      </c>
      <c r="N51" s="1410">
        <f t="shared" si="9"/>
        <v>1561</v>
      </c>
      <c r="O51" s="1409"/>
    </row>
    <row r="52" spans="2:15" ht="25" x14ac:dyDescent="0.25">
      <c r="B52" s="1382" t="s">
        <v>626</v>
      </c>
      <c r="D52" s="1408" t="str">
        <f t="shared" si="5"/>
        <v>Block P - ART AND CRAFT - Paint ceilings, trims, windows and doors.</v>
      </c>
      <c r="E52" s="1789">
        <f t="shared" si="6"/>
        <v>14826</v>
      </c>
      <c r="F52" s="1789"/>
      <c r="G52" s="1790">
        <f t="shared" si="7"/>
        <v>0</v>
      </c>
      <c r="H52" s="1791"/>
      <c r="I52" s="1409"/>
      <c r="J52" s="1410">
        <v>0</v>
      </c>
      <c r="K52" s="1410">
        <v>13637</v>
      </c>
      <c r="L52" s="1409"/>
      <c r="M52" s="1410">
        <f t="shared" si="8"/>
        <v>14826</v>
      </c>
      <c r="N52" s="1410">
        <f t="shared" si="9"/>
        <v>-13637</v>
      </c>
      <c r="O52" s="1409"/>
    </row>
    <row r="53" spans="2:15" ht="25" x14ac:dyDescent="0.25">
      <c r="B53" s="1382" t="s">
        <v>626</v>
      </c>
      <c r="D53" s="1408" t="str">
        <f t="shared" si="5"/>
        <v>Block P - ART AND CRAFT - Paint fascia's, soffits, walls</v>
      </c>
      <c r="E53" s="1789">
        <f t="shared" si="6"/>
        <v>12355</v>
      </c>
      <c r="F53" s="1789"/>
      <c r="G53" s="1790">
        <f t="shared" si="7"/>
        <v>0</v>
      </c>
      <c r="H53" s="1791"/>
      <c r="I53" s="1409"/>
      <c r="J53" s="1410">
        <v>0</v>
      </c>
      <c r="K53" s="1410">
        <v>11364</v>
      </c>
      <c r="L53" s="1409"/>
      <c r="M53" s="1410">
        <f t="shared" si="8"/>
        <v>12355</v>
      </c>
      <c r="N53" s="1410">
        <f t="shared" si="9"/>
        <v>-11364</v>
      </c>
      <c r="O53" s="1409"/>
    </row>
    <row r="54" spans="2:15" ht="25" x14ac:dyDescent="0.25">
      <c r="B54" s="1382" t="s">
        <v>626</v>
      </c>
      <c r="D54" s="1408" t="str">
        <f t="shared" si="5"/>
        <v>NEW Block S - SCIENCE - Paint ceilings, trims, windows and doors</v>
      </c>
      <c r="E54" s="1789">
        <f t="shared" si="6"/>
        <v>0</v>
      </c>
      <c r="F54" s="1789"/>
      <c r="G54" s="1790">
        <f t="shared" si="7"/>
        <v>2716</v>
      </c>
      <c r="H54" s="1791"/>
      <c r="I54" s="1409"/>
      <c r="J54" s="1410">
        <v>0</v>
      </c>
      <c r="K54" s="1410">
        <v>2390</v>
      </c>
      <c r="L54" s="1409"/>
      <c r="M54" s="1410">
        <f t="shared" si="8"/>
        <v>0</v>
      </c>
      <c r="N54" s="1410">
        <f t="shared" si="9"/>
        <v>326</v>
      </c>
      <c r="O54" s="1409"/>
    </row>
    <row r="55" spans="2:15" ht="25" x14ac:dyDescent="0.25">
      <c r="B55" s="1382" t="s">
        <v>626</v>
      </c>
      <c r="D55" s="1408" t="str">
        <f t="shared" si="5"/>
        <v>NEW Block S - SCIENCE - Paint walls, ceilings, timber trims and doors</v>
      </c>
      <c r="E55" s="1789">
        <f t="shared" si="6"/>
        <v>0</v>
      </c>
      <c r="F55" s="1789"/>
      <c r="G55" s="1790">
        <f t="shared" si="7"/>
        <v>5984</v>
      </c>
      <c r="H55" s="1791"/>
      <c r="I55" s="1409"/>
      <c r="J55" s="1410">
        <v>0</v>
      </c>
      <c r="K55" s="1410">
        <v>5264</v>
      </c>
      <c r="L55" s="1409"/>
      <c r="M55" s="1410">
        <f t="shared" si="8"/>
        <v>0</v>
      </c>
      <c r="N55" s="1410">
        <f t="shared" si="9"/>
        <v>720</v>
      </c>
      <c r="O55" s="1409"/>
    </row>
    <row r="56" spans="2:15" ht="13" x14ac:dyDescent="0.25">
      <c r="B56" s="1382" t="s">
        <v>626</v>
      </c>
      <c r="D56" s="1411" t="str">
        <f t="shared" si="5"/>
        <v/>
      </c>
      <c r="E56" s="1789">
        <f t="shared" si="6"/>
        <v>0</v>
      </c>
      <c r="F56" s="1789"/>
      <c r="G56" s="1790">
        <f t="shared" si="7"/>
        <v>0</v>
      </c>
      <c r="H56" s="1791"/>
      <c r="I56" s="1409"/>
      <c r="J56" s="1410">
        <v>0</v>
      </c>
      <c r="K56" s="1410">
        <v>0</v>
      </c>
      <c r="L56" s="1409"/>
      <c r="M56" s="1410">
        <f t="shared" si="8"/>
        <v>0</v>
      </c>
      <c r="N56" s="1410">
        <f t="shared" si="9"/>
        <v>0</v>
      </c>
      <c r="O56" s="1409"/>
    </row>
    <row r="57" spans="2:15" ht="13" x14ac:dyDescent="0.25">
      <c r="B57" s="1382" t="s">
        <v>626</v>
      </c>
      <c r="D57" s="1411" t="str">
        <f t="shared" si="5"/>
        <v/>
      </c>
      <c r="E57" s="1789">
        <f t="shared" si="6"/>
        <v>0</v>
      </c>
      <c r="F57" s="1789"/>
      <c r="G57" s="1790">
        <f t="shared" si="7"/>
        <v>0</v>
      </c>
      <c r="H57" s="1791"/>
      <c r="I57" s="1409"/>
      <c r="J57" s="1410">
        <v>0</v>
      </c>
      <c r="K57" s="1410">
        <v>0</v>
      </c>
      <c r="L57" s="1409"/>
      <c r="M57" s="1410">
        <f t="shared" si="8"/>
        <v>0</v>
      </c>
      <c r="N57" s="1410">
        <f t="shared" si="9"/>
        <v>0</v>
      </c>
      <c r="O57" s="1409"/>
    </row>
    <row r="58" spans="2:15" ht="13" x14ac:dyDescent="0.3">
      <c r="B58" s="1382" t="s">
        <v>626</v>
      </c>
      <c r="D58" s="1403" t="s">
        <v>965</v>
      </c>
      <c r="E58" s="1806">
        <f>SUM(E44:F57)</f>
        <v>27181</v>
      </c>
      <c r="F58" s="1807"/>
      <c r="G58" s="1806">
        <f>SUM(G44:H57)</f>
        <v>101362</v>
      </c>
      <c r="H58" s="1807"/>
      <c r="I58" s="1412">
        <f>SUM(E58:H58)</f>
        <v>128543</v>
      </c>
      <c r="J58" s="1413">
        <f>SUM(J44:J57)</f>
        <v>0</v>
      </c>
      <c r="K58" s="1413">
        <f>SUM(K44:K57)</f>
        <v>112190</v>
      </c>
      <c r="L58" s="1414">
        <f>SUM(J58:K58)</f>
        <v>112190</v>
      </c>
      <c r="M58" s="1415">
        <f>SUM(M44:M57)</f>
        <v>27181</v>
      </c>
      <c r="N58" s="1415">
        <f>SUM(N44:N57)</f>
        <v>-10828</v>
      </c>
      <c r="O58" s="1414">
        <f>SUM(M58:N58)</f>
        <v>16353</v>
      </c>
    </row>
    <row r="59" spans="2:15" x14ac:dyDescent="0.25">
      <c r="B59" s="1382" t="s">
        <v>626</v>
      </c>
      <c r="E59" s="1416"/>
      <c r="F59" s="1416"/>
      <c r="G59" s="1416"/>
      <c r="H59" s="1416"/>
      <c r="I59" s="1416"/>
      <c r="J59" s="1416"/>
      <c r="K59" s="1416"/>
      <c r="L59" s="1416"/>
      <c r="M59" s="1416"/>
      <c r="N59" s="1416"/>
      <c r="O59" s="1416"/>
    </row>
    <row r="60" spans="2:15" x14ac:dyDescent="0.25">
      <c r="B60" s="1382" t="s">
        <v>626</v>
      </c>
      <c r="E60" s="1416"/>
      <c r="F60" s="1416"/>
      <c r="G60" s="1416"/>
      <c r="H60" s="1416"/>
      <c r="I60" s="1416"/>
      <c r="J60" s="1416"/>
      <c r="K60" s="1416"/>
      <c r="L60" s="1416"/>
      <c r="M60" s="1416"/>
      <c r="N60" s="1416"/>
      <c r="O60" s="1416"/>
    </row>
    <row r="61" spans="2:15" ht="13" x14ac:dyDescent="0.25">
      <c r="B61" s="1382" t="s">
        <v>626</v>
      </c>
      <c r="D61" s="1417" t="s">
        <v>1276</v>
      </c>
      <c r="E61" s="1388"/>
      <c r="F61" s="1388"/>
      <c r="G61" s="1388"/>
      <c r="H61" s="1388"/>
      <c r="I61" s="1388"/>
      <c r="J61" s="1388"/>
    </row>
    <row r="62" spans="2:15" ht="13" thickBot="1" x14ac:dyDescent="0.3">
      <c r="B62" s="1382" t="s">
        <v>626</v>
      </c>
      <c r="D62" s="1388"/>
      <c r="E62" s="1388"/>
      <c r="F62" s="1388"/>
      <c r="G62" s="1388"/>
      <c r="H62" s="1388"/>
      <c r="I62" s="1388"/>
      <c r="J62" s="1388"/>
    </row>
    <row r="63" spans="2:15" x14ac:dyDescent="0.25">
      <c r="B63" s="1382" t="s">
        <v>626</v>
      </c>
      <c r="D63" s="1418" t="s">
        <v>1277</v>
      </c>
      <c r="E63" s="1808" t="s">
        <v>1278</v>
      </c>
      <c r="F63" s="1808"/>
      <c r="G63" s="1808"/>
      <c r="H63" s="1808"/>
      <c r="I63" s="1419">
        <f>O58</f>
        <v>16353</v>
      </c>
      <c r="J63" s="1420"/>
    </row>
    <row r="64" spans="2:15" x14ac:dyDescent="0.25">
      <c r="B64" s="1382" t="s">
        <v>626</v>
      </c>
      <c r="D64" s="1421" t="s">
        <v>1279</v>
      </c>
      <c r="E64" s="1805" t="s">
        <v>1280</v>
      </c>
      <c r="F64" s="1805"/>
      <c r="G64" s="1805"/>
      <c r="H64" s="1805"/>
      <c r="I64" s="1422"/>
      <c r="J64" s="1423">
        <f>M58</f>
        <v>27181</v>
      </c>
    </row>
    <row r="65" spans="2:11" ht="13" thickBot="1" x14ac:dyDescent="0.3">
      <c r="B65" s="1382" t="s">
        <v>626</v>
      </c>
      <c r="D65" s="1424" t="s">
        <v>1279</v>
      </c>
      <c r="E65" s="1805" t="s">
        <v>1281</v>
      </c>
      <c r="F65" s="1805"/>
      <c r="G65" s="1805"/>
      <c r="H65" s="1805"/>
      <c r="I65" s="1422"/>
      <c r="J65" s="1423">
        <f>N58</f>
        <v>-10828</v>
      </c>
    </row>
    <row r="66" spans="2:11" ht="26.5" customHeight="1" thickBot="1" x14ac:dyDescent="0.3">
      <c r="B66" s="1382" t="s">
        <v>626</v>
      </c>
      <c r="D66" s="1818" t="s">
        <v>1282</v>
      </c>
      <c r="E66" s="1819"/>
      <c r="F66" s="1819"/>
      <c r="G66" s="1819"/>
      <c r="H66" s="1819"/>
      <c r="I66" s="1819"/>
      <c r="J66" s="1820"/>
    </row>
    <row r="67" spans="2:11" ht="13" x14ac:dyDescent="0.3">
      <c r="B67" s="1382" t="s">
        <v>626</v>
      </c>
      <c r="D67" s="1425"/>
    </row>
    <row r="68" spans="2:11" ht="13" x14ac:dyDescent="0.3">
      <c r="B68" s="1382" t="s">
        <v>626</v>
      </c>
      <c r="D68" s="1425"/>
    </row>
    <row r="69" spans="2:11" ht="14.5" x14ac:dyDescent="0.35">
      <c r="B69" s="1382" t="s">
        <v>626</v>
      </c>
      <c r="D69" s="1821" t="s">
        <v>1283</v>
      </c>
      <c r="E69" s="1822"/>
      <c r="F69" s="1822"/>
      <c r="G69" s="1822"/>
      <c r="H69" s="1822"/>
      <c r="I69" s="1822"/>
      <c r="J69" s="1822"/>
      <c r="K69" s="1823"/>
    </row>
    <row r="70" spans="2:11" x14ac:dyDescent="0.25">
      <c r="B70" s="1382" t="s">
        <v>626</v>
      </c>
      <c r="D70" s="1824" t="s">
        <v>1284</v>
      </c>
      <c r="E70" s="1825"/>
      <c r="F70" s="1825"/>
      <c r="G70" s="1825"/>
      <c r="H70" s="1825"/>
      <c r="I70" s="1825"/>
      <c r="J70" s="1825"/>
      <c r="K70" s="1826"/>
    </row>
    <row r="71" spans="2:11" ht="13.5" customHeight="1" x14ac:dyDescent="0.25">
      <c r="B71" s="1382" t="s">
        <v>626</v>
      </c>
      <c r="D71" s="1827"/>
      <c r="E71" s="1828"/>
      <c r="F71" s="1828"/>
      <c r="G71" s="1828"/>
      <c r="H71" s="1828"/>
      <c r="I71" s="1828"/>
      <c r="J71" s="1828"/>
      <c r="K71" s="1829"/>
    </row>
    <row r="72" spans="2:11" ht="13" x14ac:dyDescent="0.3">
      <c r="B72" s="1382" t="s">
        <v>626</v>
      </c>
      <c r="D72" s="1425"/>
    </row>
    <row r="73" spans="2:11" ht="13" x14ac:dyDescent="0.3">
      <c r="B73" s="1382" t="s">
        <v>626</v>
      </c>
      <c r="D73" s="1425"/>
    </row>
    <row r="74" spans="2:11" ht="13" x14ac:dyDescent="0.3">
      <c r="B74" s="1382" t="s">
        <v>626</v>
      </c>
      <c r="D74" s="1425"/>
    </row>
    <row r="75" spans="2:11" ht="13" x14ac:dyDescent="0.3">
      <c r="B75" s="1382" t="s">
        <v>626</v>
      </c>
      <c r="D75" s="1425" t="s">
        <v>391</v>
      </c>
      <c r="E75" s="1425"/>
      <c r="F75" s="1425"/>
      <c r="G75" s="1425"/>
    </row>
    <row r="76" spans="2:11" ht="13" x14ac:dyDescent="0.3">
      <c r="B76" s="1382" t="s">
        <v>626</v>
      </c>
      <c r="D76" s="1425" t="s">
        <v>9</v>
      </c>
      <c r="E76" s="1425"/>
      <c r="F76" s="1425"/>
      <c r="G76" s="1425"/>
    </row>
    <row r="77" spans="2:11" ht="13" x14ac:dyDescent="0.3">
      <c r="B77" s="1382" t="s">
        <v>626</v>
      </c>
      <c r="D77" s="1425" t="str">
        <f>"For the year ended 31 December "&amp;E23</f>
        <v>For the year ended 31 December 2026</v>
      </c>
      <c r="E77" s="1425"/>
      <c r="F77" s="1425"/>
      <c r="G77" s="1425"/>
    </row>
    <row r="78" spans="2:11" ht="13" x14ac:dyDescent="0.3">
      <c r="B78" s="1382" t="s">
        <v>626</v>
      </c>
      <c r="D78" s="1426"/>
      <c r="E78" s="1426"/>
      <c r="F78" s="1426"/>
      <c r="G78" s="1426"/>
      <c r="H78" s="1427"/>
      <c r="I78" s="1428">
        <f>E23</f>
        <v>2026</v>
      </c>
      <c r="J78" s="1428">
        <f>E23</f>
        <v>2026</v>
      </c>
      <c r="K78" s="1428">
        <f>E23-1</f>
        <v>2025</v>
      </c>
    </row>
    <row r="79" spans="2:11" ht="26" x14ac:dyDescent="0.25">
      <c r="B79" s="1382" t="s">
        <v>626</v>
      </c>
      <c r="D79" s="1380"/>
      <c r="E79" s="1380"/>
      <c r="F79" s="1380"/>
      <c r="G79" s="1380"/>
      <c r="H79" s="1429" t="s">
        <v>460</v>
      </c>
      <c r="I79" s="1429" t="s">
        <v>291</v>
      </c>
      <c r="J79" s="1429" t="s">
        <v>292</v>
      </c>
      <c r="K79" s="1429" t="s">
        <v>291</v>
      </c>
    </row>
    <row r="80" spans="2:11" x14ac:dyDescent="0.25">
      <c r="B80" s="1382" t="s">
        <v>626</v>
      </c>
      <c r="H80" s="1430"/>
      <c r="I80" s="1431"/>
      <c r="J80" s="1431"/>
      <c r="K80" s="1431"/>
    </row>
    <row r="81" spans="2:11" ht="13.5" thickBot="1" x14ac:dyDescent="0.35">
      <c r="B81" s="1382" t="s">
        <v>626</v>
      </c>
      <c r="D81" s="1432"/>
      <c r="E81" s="1432"/>
      <c r="F81" s="1432"/>
      <c r="G81" s="1432"/>
      <c r="H81" s="1433"/>
      <c r="I81" s="1433" t="s">
        <v>294</v>
      </c>
      <c r="J81" s="1433" t="s">
        <v>294</v>
      </c>
      <c r="K81" s="1433" t="s">
        <v>294</v>
      </c>
    </row>
    <row r="82" spans="2:11" ht="13" x14ac:dyDescent="0.3">
      <c r="B82" s="1382" t="s">
        <v>626</v>
      </c>
      <c r="D82" s="1434" t="s">
        <v>166</v>
      </c>
      <c r="E82" s="1434"/>
      <c r="F82" s="1434"/>
      <c r="G82" s="1434"/>
      <c r="H82" s="1435"/>
      <c r="I82" s="1435"/>
      <c r="J82" s="1435"/>
      <c r="K82" s="1435"/>
    </row>
    <row r="83" spans="2:11" x14ac:dyDescent="0.25">
      <c r="B83" s="1382" t="s">
        <v>626</v>
      </c>
      <c r="D83" s="1382" t="s">
        <v>475</v>
      </c>
      <c r="H83" s="1430">
        <v>8</v>
      </c>
      <c r="I83" s="1436">
        <f>I123</f>
        <v>685416</v>
      </c>
      <c r="J83" s="1436">
        <f>J123</f>
        <v>698000</v>
      </c>
      <c r="K83" s="1436">
        <f>K123</f>
        <v>729888</v>
      </c>
    </row>
    <row r="84" spans="2:11" ht="13" x14ac:dyDescent="0.3">
      <c r="B84" s="1382" t="s">
        <v>626</v>
      </c>
      <c r="D84" s="1425"/>
      <c r="E84" s="1425"/>
      <c r="F84" s="1425"/>
      <c r="G84" s="1425"/>
    </row>
    <row r="85" spans="2:11" ht="13" x14ac:dyDescent="0.3">
      <c r="B85" s="1382" t="s">
        <v>626</v>
      </c>
      <c r="D85" s="1425"/>
      <c r="E85" s="1425"/>
      <c r="F85" s="1425"/>
      <c r="G85" s="1425"/>
    </row>
    <row r="86" spans="2:11" ht="13" x14ac:dyDescent="0.3">
      <c r="B86" s="1382" t="s">
        <v>626</v>
      </c>
      <c r="D86" s="1425" t="s">
        <v>391</v>
      </c>
      <c r="E86" s="1425"/>
      <c r="F86" s="1425"/>
      <c r="G86" s="1425"/>
    </row>
    <row r="87" spans="2:11" ht="13" x14ac:dyDescent="0.3">
      <c r="B87" s="1382" t="s">
        <v>626</v>
      </c>
      <c r="D87" s="1425" t="s">
        <v>11</v>
      </c>
      <c r="E87" s="1425"/>
      <c r="F87" s="1425"/>
      <c r="G87" s="1425"/>
    </row>
    <row r="88" spans="2:11" ht="13" x14ac:dyDescent="0.3">
      <c r="B88" s="1382" t="s">
        <v>626</v>
      </c>
      <c r="D88" s="1425" t="str">
        <f>"As at 31 December "&amp;E23</f>
        <v>As at 31 December 2026</v>
      </c>
      <c r="E88" s="1425"/>
      <c r="F88" s="1425"/>
      <c r="G88" s="1425"/>
    </row>
    <row r="89" spans="2:11" ht="13" x14ac:dyDescent="0.3">
      <c r="B89" s="1382" t="s">
        <v>626</v>
      </c>
      <c r="D89" s="1437"/>
      <c r="E89" s="1437"/>
      <c r="F89" s="1437"/>
      <c r="G89" s="1437"/>
      <c r="H89" s="1438"/>
      <c r="I89" s="1428">
        <f>E23</f>
        <v>2026</v>
      </c>
      <c r="J89" s="1428">
        <f>E23</f>
        <v>2026</v>
      </c>
      <c r="K89" s="1428">
        <f>E23-1</f>
        <v>2025</v>
      </c>
    </row>
    <row r="90" spans="2:11" ht="26" x14ac:dyDescent="0.25">
      <c r="B90" s="1382" t="s">
        <v>626</v>
      </c>
      <c r="D90" s="1380"/>
      <c r="E90" s="1380"/>
      <c r="F90" s="1380"/>
      <c r="G90" s="1380"/>
      <c r="H90" s="1429" t="s">
        <v>460</v>
      </c>
      <c r="I90" s="1429" t="s">
        <v>291</v>
      </c>
      <c r="J90" s="1439" t="s">
        <v>292</v>
      </c>
      <c r="K90" s="1439" t="s">
        <v>291</v>
      </c>
    </row>
    <row r="91" spans="2:11" ht="13.5" thickBot="1" x14ac:dyDescent="0.35">
      <c r="B91" s="1382" t="s">
        <v>626</v>
      </c>
      <c r="D91" s="1432"/>
      <c r="E91" s="1432"/>
      <c r="F91" s="1432"/>
      <c r="G91" s="1432"/>
      <c r="H91" s="1433"/>
      <c r="I91" s="1433" t="s">
        <v>294</v>
      </c>
      <c r="J91" s="1440" t="s">
        <v>294</v>
      </c>
      <c r="K91" s="1440" t="s">
        <v>294</v>
      </c>
    </row>
    <row r="92" spans="2:11" ht="13" x14ac:dyDescent="0.3">
      <c r="B92" s="1382" t="s">
        <v>626</v>
      </c>
      <c r="D92" s="1425"/>
      <c r="E92" s="1425"/>
      <c r="F92" s="1425"/>
      <c r="G92" s="1425"/>
    </row>
    <row r="93" spans="2:11" ht="13" x14ac:dyDescent="0.3">
      <c r="B93" s="1382" t="s">
        <v>626</v>
      </c>
      <c r="D93" s="1434" t="s">
        <v>561</v>
      </c>
      <c r="E93" s="1434"/>
      <c r="F93" s="1434"/>
      <c r="G93" s="1434"/>
      <c r="H93" s="1430"/>
      <c r="I93" s="1441"/>
      <c r="J93" s="1431"/>
      <c r="K93" s="1441"/>
    </row>
    <row r="94" spans="2:11" x14ac:dyDescent="0.25">
      <c r="B94" s="1382" t="s">
        <v>626</v>
      </c>
      <c r="D94" s="1380" t="s">
        <v>568</v>
      </c>
      <c r="E94" s="1380"/>
      <c r="F94" s="1380"/>
      <c r="G94" s="1380"/>
      <c r="H94" s="1430">
        <v>18</v>
      </c>
      <c r="I94" s="1431">
        <f>I134</f>
        <v>27181</v>
      </c>
      <c r="J94" s="1431">
        <f>J134</f>
        <v>30000</v>
      </c>
      <c r="K94" s="1431">
        <f>K134</f>
        <v>0</v>
      </c>
    </row>
    <row r="95" spans="2:11" x14ac:dyDescent="0.25">
      <c r="B95" s="1382" t="s">
        <v>626</v>
      </c>
    </row>
    <row r="96" spans="2:11" ht="13" x14ac:dyDescent="0.3">
      <c r="B96" s="1382" t="s">
        <v>626</v>
      </c>
      <c r="D96" s="1434" t="s">
        <v>578</v>
      </c>
      <c r="E96" s="1434"/>
      <c r="F96" s="1434"/>
      <c r="G96" s="1434"/>
      <c r="H96" s="1430"/>
      <c r="I96" s="1441"/>
      <c r="J96" s="1431"/>
      <c r="K96" s="1441"/>
    </row>
    <row r="97" spans="2:13" x14ac:dyDescent="0.25">
      <c r="B97" s="1382" t="s">
        <v>626</v>
      </c>
      <c r="D97" s="1380" t="s">
        <v>568</v>
      </c>
      <c r="E97" s="1380"/>
      <c r="F97" s="1380"/>
      <c r="G97" s="1380"/>
      <c r="H97" s="1430">
        <v>18</v>
      </c>
      <c r="I97" s="1431">
        <f>I135</f>
        <v>101362</v>
      </c>
      <c r="J97" s="1431">
        <f>J135</f>
        <v>90000</v>
      </c>
      <c r="K97" s="1431">
        <f>K135</f>
        <v>112190</v>
      </c>
    </row>
    <row r="98" spans="2:13" x14ac:dyDescent="0.25">
      <c r="B98" s="1382" t="s">
        <v>626</v>
      </c>
    </row>
    <row r="99" spans="2:13" x14ac:dyDescent="0.25">
      <c r="B99" s="1382" t="s">
        <v>626</v>
      </c>
    </row>
    <row r="100" spans="2:13" ht="14.5" x14ac:dyDescent="0.35">
      <c r="B100" s="1382" t="s">
        <v>626</v>
      </c>
      <c r="D100" s="1821" t="s">
        <v>14</v>
      </c>
      <c r="E100" s="1830"/>
      <c r="F100" s="1830"/>
      <c r="G100" s="1830"/>
      <c r="H100" s="1830"/>
      <c r="I100" s="1830"/>
      <c r="J100" s="1830"/>
      <c r="K100" s="1831"/>
    </row>
    <row r="101" spans="2:13" ht="14.5" x14ac:dyDescent="0.35">
      <c r="B101" s="1382" t="s">
        <v>626</v>
      </c>
      <c r="D101" s="1832" t="s">
        <v>1285</v>
      </c>
      <c r="E101" s="1833"/>
      <c r="F101" s="1833"/>
      <c r="G101" s="1833"/>
      <c r="H101" s="1833"/>
      <c r="I101" s="1833"/>
      <c r="J101" s="1833"/>
      <c r="K101" s="1834"/>
    </row>
    <row r="102" spans="2:13" ht="15" customHeight="1" x14ac:dyDescent="0.35">
      <c r="B102" s="1382" t="s">
        <v>626</v>
      </c>
      <c r="D102" s="1442"/>
      <c r="E102" s="1443"/>
      <c r="F102" s="1443"/>
      <c r="G102" s="1443"/>
      <c r="H102" s="1443"/>
      <c r="I102" s="1443"/>
      <c r="J102" s="1443"/>
      <c r="K102" s="1444"/>
    </row>
    <row r="103" spans="2:13" x14ac:dyDescent="0.25">
      <c r="B103" s="1382" t="s">
        <v>626</v>
      </c>
    </row>
    <row r="104" spans="2:13" x14ac:dyDescent="0.25">
      <c r="B104" s="1382" t="s">
        <v>626</v>
      </c>
    </row>
    <row r="105" spans="2:13" ht="13" x14ac:dyDescent="0.3">
      <c r="B105" s="1382" t="s">
        <v>626</v>
      </c>
      <c r="D105" s="1425" t="s">
        <v>391</v>
      </c>
      <c r="E105" s="1425"/>
      <c r="F105" s="1425"/>
      <c r="G105" s="1425"/>
    </row>
    <row r="106" spans="2:13" ht="13" x14ac:dyDescent="0.3">
      <c r="B106" s="1382" t="s">
        <v>626</v>
      </c>
      <c r="D106" s="1425" t="s">
        <v>1286</v>
      </c>
      <c r="E106" s="1425"/>
      <c r="F106" s="1425"/>
      <c r="G106" s="1425"/>
    </row>
    <row r="107" spans="2:13" ht="13" x14ac:dyDescent="0.3">
      <c r="B107" s="1382" t="s">
        <v>626</v>
      </c>
      <c r="D107" s="1425" t="str">
        <f>"For the year ended 31 December "&amp;E23</f>
        <v>For the year ended 31 December 2026</v>
      </c>
      <c r="E107" s="1425"/>
      <c r="F107" s="1425"/>
      <c r="G107" s="1425"/>
    </row>
    <row r="108" spans="2:13" ht="13" x14ac:dyDescent="0.25">
      <c r="B108" s="1382" t="s">
        <v>626</v>
      </c>
      <c r="H108" s="1445"/>
      <c r="I108" s="1445"/>
      <c r="J108" s="1445"/>
      <c r="K108" s="1445"/>
      <c r="L108" s="1445"/>
      <c r="M108" s="1445"/>
    </row>
    <row r="109" spans="2:13" ht="13" x14ac:dyDescent="0.3">
      <c r="B109" s="1382" t="s">
        <v>626</v>
      </c>
      <c r="D109" s="1445" t="s">
        <v>357</v>
      </c>
      <c r="E109" s="1445"/>
      <c r="F109" s="1445"/>
      <c r="G109" s="1445"/>
      <c r="H109" s="1380"/>
      <c r="I109" s="1446">
        <f>E23</f>
        <v>2026</v>
      </c>
      <c r="J109" s="1446">
        <f>E23</f>
        <v>2026</v>
      </c>
      <c r="K109" s="1446">
        <f>E23-1</f>
        <v>2025</v>
      </c>
    </row>
    <row r="110" spans="2:13" ht="26" x14ac:dyDescent="0.25">
      <c r="B110" s="1382" t="s">
        <v>626</v>
      </c>
      <c r="D110" s="1447"/>
      <c r="E110" s="1447"/>
      <c r="F110" s="1447"/>
      <c r="G110" s="1447"/>
      <c r="H110" s="1380"/>
      <c r="I110" s="1448" t="s">
        <v>291</v>
      </c>
      <c r="J110" s="1429" t="s">
        <v>292</v>
      </c>
      <c r="K110" s="1448" t="s">
        <v>291</v>
      </c>
    </row>
    <row r="111" spans="2:13" ht="13" x14ac:dyDescent="0.3">
      <c r="B111" s="1382" t="s">
        <v>626</v>
      </c>
      <c r="D111" s="1447"/>
      <c r="E111" s="1447"/>
      <c r="F111" s="1447"/>
      <c r="G111" s="1447"/>
      <c r="H111" s="1380"/>
      <c r="I111" s="1449" t="s">
        <v>294</v>
      </c>
      <c r="J111" s="1449" t="s">
        <v>294</v>
      </c>
      <c r="K111" s="1449" t="s">
        <v>294</v>
      </c>
    </row>
    <row r="112" spans="2:13" x14ac:dyDescent="0.25">
      <c r="B112" s="1382" t="s">
        <v>626</v>
      </c>
      <c r="D112" s="1380" t="s">
        <v>1287</v>
      </c>
      <c r="E112" s="1380"/>
      <c r="F112" s="1380"/>
      <c r="G112" s="1380"/>
      <c r="H112" s="1380"/>
      <c r="I112" s="1450">
        <v>1887</v>
      </c>
      <c r="J112" s="1450">
        <v>2000</v>
      </c>
      <c r="K112" s="1450">
        <v>2351</v>
      </c>
    </row>
    <row r="113" spans="2:15" x14ac:dyDescent="0.25">
      <c r="B113" s="1382" t="s">
        <v>626</v>
      </c>
      <c r="D113" s="1380" t="s">
        <v>202</v>
      </c>
      <c r="E113" s="1380"/>
      <c r="F113" s="1380"/>
      <c r="G113" s="1380"/>
      <c r="H113" s="1380"/>
      <c r="I113" s="1450">
        <v>33470</v>
      </c>
      <c r="J113" s="1450">
        <v>36000</v>
      </c>
      <c r="K113" s="1450">
        <v>33722</v>
      </c>
    </row>
    <row r="114" spans="2:15" ht="13" x14ac:dyDescent="0.3">
      <c r="B114" s="1382" t="s">
        <v>626</v>
      </c>
      <c r="D114" s="1451" t="s">
        <v>133</v>
      </c>
      <c r="E114" s="1452"/>
      <c r="F114" s="1452"/>
      <c r="G114" s="1452"/>
      <c r="H114" s="1453"/>
      <c r="I114" s="1454">
        <f>I63</f>
        <v>16353</v>
      </c>
      <c r="J114" s="1454">
        <v>30000</v>
      </c>
      <c r="K114" s="1455">
        <v>58440</v>
      </c>
      <c r="L114" s="1456"/>
    </row>
    <row r="115" spans="2:15" x14ac:dyDescent="0.25">
      <c r="B115" s="1382" t="s">
        <v>626</v>
      </c>
      <c r="D115" s="1380" t="s">
        <v>1288</v>
      </c>
      <c r="E115" s="1380"/>
      <c r="F115" s="1380"/>
      <c r="G115" s="1380"/>
      <c r="H115" s="1380"/>
      <c r="I115" s="1450">
        <v>4811</v>
      </c>
      <c r="J115" s="1450">
        <v>4000</v>
      </c>
      <c r="K115" s="1450">
        <v>2598</v>
      </c>
    </row>
    <row r="116" spans="2:15" x14ac:dyDescent="0.25">
      <c r="B116" s="1382" t="s">
        <v>626</v>
      </c>
      <c r="D116" s="1380" t="s">
        <v>203</v>
      </c>
      <c r="E116" s="1380"/>
      <c r="F116" s="1380"/>
      <c r="G116" s="1380"/>
      <c r="H116" s="1380"/>
      <c r="I116" s="1450">
        <v>20112</v>
      </c>
      <c r="J116" s="1450">
        <v>21000</v>
      </c>
      <c r="K116" s="1450">
        <v>21242</v>
      </c>
    </row>
    <row r="117" spans="2:15" x14ac:dyDescent="0.25">
      <c r="B117" s="1382" t="s">
        <v>626</v>
      </c>
      <c r="D117" s="1380" t="s">
        <v>135</v>
      </c>
      <c r="E117" s="1380"/>
      <c r="F117" s="1380"/>
      <c r="G117" s="1380"/>
      <c r="H117" s="1380"/>
      <c r="I117" s="1450">
        <v>2507</v>
      </c>
      <c r="J117" s="1450">
        <v>2500</v>
      </c>
      <c r="K117" s="1450">
        <v>2208</v>
      </c>
    </row>
    <row r="118" spans="2:15" x14ac:dyDescent="0.25">
      <c r="B118" s="1382" t="s">
        <v>626</v>
      </c>
      <c r="D118" s="1380" t="s">
        <v>204</v>
      </c>
      <c r="E118" s="1380"/>
      <c r="F118" s="1380"/>
      <c r="G118" s="1380"/>
      <c r="H118" s="1380"/>
      <c r="I118" s="1450">
        <v>61664</v>
      </c>
      <c r="J118" s="1450">
        <v>60000</v>
      </c>
      <c r="K118" s="1450">
        <v>33042</v>
      </c>
    </row>
    <row r="119" spans="2:15" x14ac:dyDescent="0.25">
      <c r="B119" s="1382" t="s">
        <v>626</v>
      </c>
      <c r="D119" s="1380" t="s">
        <v>136</v>
      </c>
      <c r="E119" s="1380"/>
      <c r="F119" s="1380"/>
      <c r="G119" s="1380"/>
      <c r="H119" s="1380"/>
      <c r="I119" s="1450">
        <v>504191</v>
      </c>
      <c r="J119" s="1450">
        <v>500000</v>
      </c>
      <c r="K119" s="1450">
        <v>534729</v>
      </c>
    </row>
    <row r="120" spans="2:15" x14ac:dyDescent="0.25">
      <c r="B120" s="1382" t="s">
        <v>626</v>
      </c>
      <c r="D120" s="1380" t="s">
        <v>134</v>
      </c>
      <c r="E120" s="1380"/>
      <c r="F120" s="1380"/>
      <c r="G120" s="1380"/>
      <c r="H120" s="1380"/>
      <c r="I120" s="1450">
        <v>7634</v>
      </c>
      <c r="J120" s="1450">
        <v>7500</v>
      </c>
      <c r="K120" s="1450">
        <v>6556</v>
      </c>
    </row>
    <row r="121" spans="2:15" x14ac:dyDescent="0.25">
      <c r="B121" s="1382" t="s">
        <v>626</v>
      </c>
      <c r="D121" s="1380" t="s">
        <v>181</v>
      </c>
      <c r="E121" s="1380"/>
      <c r="F121" s="1380"/>
      <c r="G121" s="1380"/>
      <c r="H121" s="1380"/>
      <c r="I121" s="1450">
        <v>32787</v>
      </c>
      <c r="J121" s="1450">
        <v>35000</v>
      </c>
      <c r="K121" s="1450">
        <v>35000</v>
      </c>
    </row>
    <row r="122" spans="2:15" x14ac:dyDescent="0.25">
      <c r="B122" s="1382" t="s">
        <v>626</v>
      </c>
      <c r="D122" s="1380"/>
      <c r="E122" s="1380"/>
      <c r="F122" s="1380"/>
      <c r="G122" s="1380"/>
      <c r="H122" s="1380"/>
      <c r="I122" s="1450"/>
      <c r="J122" s="1450"/>
      <c r="K122" s="1450"/>
    </row>
    <row r="123" spans="2:15" ht="13.5" thickBot="1" x14ac:dyDescent="0.35">
      <c r="B123" s="1382" t="s">
        <v>626</v>
      </c>
      <c r="D123" s="1380"/>
      <c r="E123" s="1380"/>
      <c r="F123" s="1380"/>
      <c r="G123" s="1380"/>
      <c r="H123" s="1380"/>
      <c r="I123" s="1457">
        <f>SUM(I112:I122)</f>
        <v>685416</v>
      </c>
      <c r="J123" s="1457">
        <f>SUM(J112:J122)</f>
        <v>698000</v>
      </c>
      <c r="K123" s="1457">
        <f>SUM(K112:K122)</f>
        <v>729888</v>
      </c>
    </row>
    <row r="124" spans="2:15" ht="13.5" thickTop="1" x14ac:dyDescent="0.3">
      <c r="B124" s="1382" t="s">
        <v>626</v>
      </c>
      <c r="I124" s="1425"/>
      <c r="J124" s="1425"/>
      <c r="K124" s="1425"/>
    </row>
    <row r="125" spans="2:15" ht="13" x14ac:dyDescent="0.3">
      <c r="B125" s="1382" t="s">
        <v>626</v>
      </c>
      <c r="D125" s="1458" t="s">
        <v>1289</v>
      </c>
      <c r="E125" s="1458"/>
      <c r="F125" s="1458"/>
      <c r="G125" s="1458"/>
      <c r="H125" s="1380"/>
      <c r="I125" s="1446">
        <f>E23</f>
        <v>2026</v>
      </c>
      <c r="J125" s="1446">
        <f>E23</f>
        <v>2026</v>
      </c>
      <c r="K125" s="1446">
        <f>E23-1</f>
        <v>2025</v>
      </c>
    </row>
    <row r="126" spans="2:15" ht="26" x14ac:dyDescent="0.25">
      <c r="B126" s="1382" t="s">
        <v>626</v>
      </c>
      <c r="D126" s="1459"/>
      <c r="E126" s="1459"/>
      <c r="F126" s="1459"/>
      <c r="G126" s="1459"/>
      <c r="H126" s="1380"/>
      <c r="I126" s="1448" t="s">
        <v>291</v>
      </c>
      <c r="J126" s="1429" t="s">
        <v>292</v>
      </c>
      <c r="K126" s="1448" t="s">
        <v>291</v>
      </c>
    </row>
    <row r="127" spans="2:15" ht="12.75" customHeight="1" x14ac:dyDescent="0.3">
      <c r="B127" s="1382" t="s">
        <v>626</v>
      </c>
      <c r="D127" s="1434"/>
      <c r="E127" s="1434"/>
      <c r="F127" s="1434"/>
      <c r="G127" s="1434"/>
      <c r="H127" s="1459"/>
      <c r="I127" s="1449" t="s">
        <v>294</v>
      </c>
      <c r="J127" s="1449" t="s">
        <v>294</v>
      </c>
      <c r="K127" s="1449" t="s">
        <v>294</v>
      </c>
      <c r="M127" s="1809" t="s">
        <v>1290</v>
      </c>
      <c r="N127" s="1810"/>
      <c r="O127" s="1811"/>
    </row>
    <row r="128" spans="2:15" ht="12.75" customHeight="1" x14ac:dyDescent="0.25">
      <c r="B128" s="1382" t="s">
        <v>626</v>
      </c>
      <c r="D128" s="1380" t="s">
        <v>873</v>
      </c>
      <c r="E128" s="1380"/>
      <c r="F128" s="1380"/>
      <c r="G128" s="1380"/>
      <c r="H128" s="1380"/>
      <c r="I128" s="1450">
        <f>K132</f>
        <v>112190</v>
      </c>
      <c r="J128" s="1450">
        <v>90000</v>
      </c>
      <c r="K128" s="1450">
        <v>53750</v>
      </c>
      <c r="M128" s="1812"/>
      <c r="N128" s="1813"/>
      <c r="O128" s="1814"/>
    </row>
    <row r="129" spans="2:15" ht="12.75" customHeight="1" x14ac:dyDescent="0.3">
      <c r="B129" s="1382" t="s">
        <v>626</v>
      </c>
      <c r="D129" s="1451" t="s">
        <v>1719</v>
      </c>
      <c r="E129" s="1452"/>
      <c r="F129" s="1452"/>
      <c r="G129" s="1452"/>
      <c r="H129" s="1460"/>
      <c r="I129" s="1454">
        <f>I114</f>
        <v>16353</v>
      </c>
      <c r="J129" s="1454">
        <f>J114</f>
        <v>30000</v>
      </c>
      <c r="K129" s="1454">
        <f>K114</f>
        <v>58440</v>
      </c>
      <c r="M129" s="1815"/>
      <c r="N129" s="1816"/>
      <c r="O129" s="1817"/>
    </row>
    <row r="130" spans="2:15" ht="12.75" customHeight="1" x14ac:dyDescent="0.25">
      <c r="B130" s="1382" t="s">
        <v>626</v>
      </c>
      <c r="D130" s="1380" t="s">
        <v>875</v>
      </c>
      <c r="E130" s="1380"/>
      <c r="F130" s="1380"/>
      <c r="G130" s="1380"/>
      <c r="H130" s="1380"/>
      <c r="I130" s="1450">
        <v>0</v>
      </c>
      <c r="J130" s="1450">
        <v>0</v>
      </c>
      <c r="K130" s="1450">
        <v>0</v>
      </c>
    </row>
    <row r="131" spans="2:15" ht="12.75" customHeight="1" x14ac:dyDescent="0.25">
      <c r="B131" s="1382" t="s">
        <v>626</v>
      </c>
      <c r="D131" s="1380"/>
      <c r="E131" s="1380"/>
      <c r="F131" s="1380"/>
      <c r="G131" s="1380"/>
      <c r="H131" s="1459"/>
      <c r="I131" s="1461"/>
      <c r="J131" s="1461"/>
      <c r="K131" s="1450"/>
      <c r="M131" s="1809" t="s">
        <v>1291</v>
      </c>
      <c r="N131" s="1810"/>
      <c r="O131" s="1811"/>
    </row>
    <row r="132" spans="2:15" ht="13.5" thickBot="1" x14ac:dyDescent="0.35">
      <c r="B132" s="1382" t="s">
        <v>626</v>
      </c>
      <c r="D132" s="1380" t="s">
        <v>877</v>
      </c>
      <c r="E132" s="1380"/>
      <c r="F132" s="1380"/>
      <c r="G132" s="1380"/>
      <c r="H132" s="1459"/>
      <c r="I132" s="1457">
        <f>SUM(I128:I130)</f>
        <v>128543</v>
      </c>
      <c r="J132" s="1457">
        <f>SUM(J128:J130)</f>
        <v>120000</v>
      </c>
      <c r="K132" s="1457">
        <f>SUM(K128:K130)</f>
        <v>112190</v>
      </c>
      <c r="M132" s="1812"/>
      <c r="N132" s="1813"/>
      <c r="O132" s="1814"/>
    </row>
    <row r="133" spans="2:15" ht="13.5" thickTop="1" x14ac:dyDescent="0.25">
      <c r="B133" s="1382" t="s">
        <v>626</v>
      </c>
      <c r="D133" s="1380"/>
      <c r="E133" s="1380"/>
      <c r="F133" s="1380"/>
      <c r="G133" s="1380"/>
      <c r="H133" s="1459"/>
      <c r="I133" s="1461"/>
      <c r="J133" s="1462"/>
      <c r="K133" s="1461"/>
      <c r="M133" s="1812"/>
      <c r="N133" s="1813"/>
      <c r="O133" s="1814"/>
    </row>
    <row r="134" spans="2:15" x14ac:dyDescent="0.25">
      <c r="B134" s="1382" t="s">
        <v>626</v>
      </c>
      <c r="D134" s="1380" t="s">
        <v>260</v>
      </c>
      <c r="E134" s="1380"/>
      <c r="F134" s="1380"/>
      <c r="G134" s="1380"/>
      <c r="H134" s="1380"/>
      <c r="I134" s="1450">
        <f>E58</f>
        <v>27181</v>
      </c>
      <c r="J134" s="1450">
        <v>30000</v>
      </c>
      <c r="K134" s="1450">
        <v>0</v>
      </c>
      <c r="M134" s="1815"/>
      <c r="N134" s="1816"/>
      <c r="O134" s="1817"/>
    </row>
    <row r="135" spans="2:15" x14ac:dyDescent="0.25">
      <c r="B135" s="1382" t="s">
        <v>626</v>
      </c>
      <c r="D135" s="1380" t="s">
        <v>261</v>
      </c>
      <c r="E135" s="1380"/>
      <c r="F135" s="1380"/>
      <c r="G135" s="1380"/>
      <c r="H135" s="1380"/>
      <c r="I135" s="1450">
        <f>G58</f>
        <v>101362</v>
      </c>
      <c r="J135" s="1450">
        <v>90000</v>
      </c>
      <c r="K135" s="1450">
        <v>112190</v>
      </c>
    </row>
    <row r="136" spans="2:15" ht="12.75" customHeight="1" x14ac:dyDescent="0.25">
      <c r="B136" s="1382" t="s">
        <v>626</v>
      </c>
      <c r="D136" s="1380"/>
      <c r="E136" s="1380"/>
      <c r="F136" s="1380"/>
      <c r="G136" s="1380"/>
      <c r="H136" s="1459"/>
      <c r="I136" s="1450"/>
      <c r="J136" s="1450"/>
      <c r="K136" s="1450"/>
      <c r="M136" s="1463"/>
    </row>
    <row r="137" spans="2:15" ht="13.5" thickBot="1" x14ac:dyDescent="0.35">
      <c r="B137" s="1382" t="s">
        <v>626</v>
      </c>
      <c r="D137" s="1380"/>
      <c r="E137" s="1380"/>
      <c r="F137" s="1380"/>
      <c r="G137" s="1380"/>
      <c r="H137" s="1459"/>
      <c r="I137" s="1457">
        <f>SUM(I134:I135)</f>
        <v>128543</v>
      </c>
      <c r="J137" s="1457">
        <f>SUM(J134:J135)</f>
        <v>120000</v>
      </c>
      <c r="K137" s="1457">
        <f>SUM(K134:K135)</f>
        <v>112190</v>
      </c>
      <c r="L137" s="1456"/>
    </row>
    <row r="138" spans="2:15" ht="13" thickTop="1" x14ac:dyDescent="0.25"/>
    <row r="254" spans="3:3" x14ac:dyDescent="0.25">
      <c r="C254" s="1382" t="s">
        <v>363</v>
      </c>
    </row>
  </sheetData>
  <mergeCells count="45">
    <mergeCell ref="M127:O129"/>
    <mergeCell ref="M131:O134"/>
    <mergeCell ref="E65:H65"/>
    <mergeCell ref="D66:J66"/>
    <mergeCell ref="D69:K69"/>
    <mergeCell ref="D70:K71"/>
    <mergeCell ref="D100:K100"/>
    <mergeCell ref="D101:K101"/>
    <mergeCell ref="E64:H64"/>
    <mergeCell ref="E54:F54"/>
    <mergeCell ref="G54:H54"/>
    <mergeCell ref="E55:F55"/>
    <mergeCell ref="G55:H55"/>
    <mergeCell ref="E56:F56"/>
    <mergeCell ref="G56:H56"/>
    <mergeCell ref="E57:F57"/>
    <mergeCell ref="G57:H57"/>
    <mergeCell ref="E58:F58"/>
    <mergeCell ref="G58:H58"/>
    <mergeCell ref="E63:H63"/>
    <mergeCell ref="E51:F51"/>
    <mergeCell ref="G51:H51"/>
    <mergeCell ref="E52:F52"/>
    <mergeCell ref="G52:H52"/>
    <mergeCell ref="E53:F53"/>
    <mergeCell ref="G53:H53"/>
    <mergeCell ref="E48:F48"/>
    <mergeCell ref="G48:H48"/>
    <mergeCell ref="E49:F49"/>
    <mergeCell ref="G49:H49"/>
    <mergeCell ref="E50:F50"/>
    <mergeCell ref="G50:H50"/>
    <mergeCell ref="E45:F45"/>
    <mergeCell ref="G45:H45"/>
    <mergeCell ref="E46:F46"/>
    <mergeCell ref="G46:H46"/>
    <mergeCell ref="E47:F47"/>
    <mergeCell ref="G47:H47"/>
    <mergeCell ref="E44:F44"/>
    <mergeCell ref="G44:H44"/>
    <mergeCell ref="D2:K2"/>
    <mergeCell ref="D4:K4"/>
    <mergeCell ref="D6:K7"/>
    <mergeCell ref="E43:F43"/>
    <mergeCell ref="G43:H43"/>
  </mergeCells>
  <conditionalFormatting sqref="E44:H57">
    <cfRule type="containsText" dxfId="10" priority="4" operator="containsText" text="Please CHeck">
      <formula>NOT(ISERROR(SEARCH("Please CHeck",E44)))</formula>
    </cfRule>
  </conditionalFormatting>
  <conditionalFormatting sqref="H26:H37">
    <cfRule type="containsText" dxfId="9" priority="5" operator="containsText" text="Check Dates">
      <formula>NOT(ISERROR(SEARCH("Check Dates",H26)))</formula>
    </cfRule>
  </conditionalFormatting>
  <conditionalFormatting sqref="H94">
    <cfRule type="duplicateValues" dxfId="8" priority="2"/>
  </conditionalFormatting>
  <conditionalFormatting sqref="H97">
    <cfRule type="duplicateValues" dxfId="7" priority="1"/>
  </conditionalFormatting>
  <conditionalFormatting sqref="L26:O38">
    <cfRule type="containsText" dxfId="6" priority="3" operator="containsText" text="Please Check">
      <formula>NOT(ISERROR(SEARCH("Please Check",L26)))</formula>
    </cfRule>
  </conditionalFormatting>
  <hyperlinks>
    <hyperlink ref="I134" location="'Worked Example Detailed'!C76" display="'Worked Example Detailed'!C76" xr:uid="{C7535266-1C6C-42E7-9499-1B22D68ED91D}"/>
    <hyperlink ref="I135" location="'Worked Example Detailed'!C79" display="'Worked Example Detailed'!C79" xr:uid="{A9A7062F-F416-4838-B2D5-76EB90001E5A}"/>
    <hyperlink ref="L8" r:id="rId1" xr:uid="{4F87F3EB-FBA5-413B-902F-8C3583092E24}"/>
    <hyperlink ref="L4" r:id="rId2" location="types-of-maintenance-1" xr:uid="{888AC8D7-B666-4816-8854-24E1219CE028}"/>
    <hyperlink ref="D8" r:id="rId3" xr:uid="{BF68BD8C-DA3A-4A15-A172-15D357B5ADBF}"/>
  </hyperlinks>
  <pageMargins left="0.70866141732283472" right="0.70866141732283472" top="0.74803149606299213" bottom="0.74803149606299213" header="0.31496062992125984" footer="0.31496062992125984"/>
  <pageSetup paperSize="8" scale="57" fitToHeight="2" orientation="portrait" r:id="rId4"/>
  <headerFooter>
    <oddHeader>&amp;C&amp;"Calibri"&amp;10&amp;K000000 [UNCLASSIFIED]&amp;1#_x000D_</oddHeader>
    <oddFooter>&amp;C_x000D_&amp;1#&amp;"Calibri"&amp;10&amp;K000000 [UNCLASSIFIED]</oddFooter>
  </headerFooter>
  <rowBreaks count="1" manualBreakCount="1">
    <brk id="58" min="3" max="14" man="1"/>
  </rowBreaks>
  <drawing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3BA28-A149-484F-A4CC-B4A213C5B15A}">
  <sheetPr>
    <tabColor rgb="FFB1A0C7"/>
    <pageSetUpPr fitToPage="1"/>
  </sheetPr>
  <dimension ref="A1:S251"/>
  <sheetViews>
    <sheetView showGridLines="0" zoomScale="80" zoomScaleNormal="80" workbookViewId="0"/>
  </sheetViews>
  <sheetFormatPr defaultColWidth="17.453125" defaultRowHeight="14.5" x14ac:dyDescent="0.35"/>
  <cols>
    <col min="1" max="1" width="10.26953125" style="1114" bestFit="1" customWidth="1"/>
    <col min="2" max="2" width="10" style="1114" bestFit="1" customWidth="1"/>
    <col min="3" max="3" width="7.81640625" style="1114" bestFit="1" customWidth="1"/>
    <col min="4" max="4" width="58.26953125" style="986" customWidth="1"/>
    <col min="5" max="5" width="14.26953125" style="986" customWidth="1"/>
    <col min="6" max="6" width="13.54296875" style="986" bestFit="1" customWidth="1"/>
    <col min="7" max="7" width="16.26953125" style="986" bestFit="1" customWidth="1"/>
    <col min="8" max="16384" width="17.453125" style="986"/>
  </cols>
  <sheetData>
    <row r="1" spans="1:13" x14ac:dyDescent="0.35">
      <c r="A1" s="182" t="s">
        <v>805</v>
      </c>
      <c r="B1" s="296" t="s">
        <v>508</v>
      </c>
      <c r="C1" s="973" t="s">
        <v>806</v>
      </c>
      <c r="D1" s="184"/>
      <c r="E1" s="184"/>
      <c r="F1" s="184"/>
      <c r="G1" s="184"/>
      <c r="H1" s="182"/>
      <c r="J1" s="182"/>
      <c r="K1" s="182"/>
      <c r="L1" s="182"/>
    </row>
    <row r="2" spans="1:13" x14ac:dyDescent="0.35">
      <c r="B2" s="1114" t="s">
        <v>626</v>
      </c>
      <c r="D2" s="1792" t="s">
        <v>1292</v>
      </c>
      <c r="E2" s="1867"/>
      <c r="F2" s="1867"/>
      <c r="G2" s="1867"/>
      <c r="H2" s="1867"/>
      <c r="I2" s="1867"/>
      <c r="J2" s="1867"/>
      <c r="K2" s="1868"/>
      <c r="L2" s="182"/>
      <c r="M2" s="182"/>
    </row>
    <row r="3" spans="1:13" x14ac:dyDescent="0.35">
      <c r="B3" s="1114" t="s">
        <v>626</v>
      </c>
      <c r="D3" s="936"/>
      <c r="E3" s="936"/>
      <c r="F3" s="936"/>
      <c r="G3" s="936"/>
      <c r="H3" s="182"/>
      <c r="I3" s="182"/>
      <c r="J3" s="182"/>
      <c r="K3" s="182"/>
      <c r="L3" s="182"/>
      <c r="M3" s="182"/>
    </row>
    <row r="4" spans="1:13" x14ac:dyDescent="0.35">
      <c r="B4" s="1114" t="s">
        <v>626</v>
      </c>
      <c r="D4" s="1882" t="s">
        <v>1293</v>
      </c>
      <c r="E4" s="1883"/>
      <c r="F4" s="1883"/>
      <c r="G4" s="1883"/>
      <c r="H4" s="1883"/>
      <c r="I4" s="1883"/>
      <c r="J4" s="1883"/>
      <c r="K4" s="1884"/>
      <c r="L4" s="182"/>
      <c r="M4" s="1096" t="s">
        <v>1294</v>
      </c>
    </row>
    <row r="5" spans="1:13" x14ac:dyDescent="0.35">
      <c r="B5" s="1114" t="s">
        <v>626</v>
      </c>
      <c r="D5" s="1885"/>
      <c r="E5" s="1886"/>
      <c r="F5" s="1886"/>
      <c r="G5" s="1886"/>
      <c r="H5" s="1886"/>
      <c r="I5" s="1886"/>
      <c r="J5" s="1886"/>
      <c r="K5" s="1887"/>
      <c r="L5" s="182"/>
      <c r="M5" s="182"/>
    </row>
    <row r="6" spans="1:13" x14ac:dyDescent="0.35">
      <c r="B6" s="1114" t="s">
        <v>626</v>
      </c>
      <c r="D6" s="1885"/>
      <c r="E6" s="1886"/>
      <c r="F6" s="1886"/>
      <c r="G6" s="1886"/>
      <c r="H6" s="1886"/>
      <c r="I6" s="1886"/>
      <c r="J6" s="1886"/>
      <c r="K6" s="1887"/>
      <c r="L6" s="182"/>
      <c r="M6" s="182"/>
    </row>
    <row r="7" spans="1:13" x14ac:dyDescent="0.35">
      <c r="B7" s="1114" t="s">
        <v>626</v>
      </c>
      <c r="D7" s="1885"/>
      <c r="E7" s="1886"/>
      <c r="F7" s="1886"/>
      <c r="G7" s="1886"/>
      <c r="H7" s="1886"/>
      <c r="I7" s="1886"/>
      <c r="J7" s="1886"/>
      <c r="K7" s="1887"/>
      <c r="L7" s="182"/>
      <c r="M7" s="182"/>
    </row>
    <row r="8" spans="1:13" x14ac:dyDescent="0.35">
      <c r="B8" s="1114" t="s">
        <v>626</v>
      </c>
      <c r="D8" s="1885"/>
      <c r="E8" s="1886"/>
      <c r="F8" s="1886"/>
      <c r="G8" s="1886"/>
      <c r="H8" s="1886"/>
      <c r="I8" s="1886"/>
      <c r="J8" s="1886"/>
      <c r="K8" s="1887"/>
      <c r="L8" s="182"/>
      <c r="M8" s="182"/>
    </row>
    <row r="9" spans="1:13" x14ac:dyDescent="0.35">
      <c r="B9" s="1114" t="s">
        <v>626</v>
      </c>
      <c r="D9" s="1885"/>
      <c r="E9" s="1886"/>
      <c r="F9" s="1886"/>
      <c r="G9" s="1886"/>
      <c r="H9" s="1886"/>
      <c r="I9" s="1886"/>
      <c r="J9" s="1886"/>
      <c r="K9" s="1887"/>
      <c r="L9" s="182"/>
      <c r="M9" s="182"/>
    </row>
    <row r="10" spans="1:13" x14ac:dyDescent="0.35">
      <c r="B10" s="1114" t="s">
        <v>626</v>
      </c>
      <c r="D10" s="1885"/>
      <c r="E10" s="1886"/>
      <c r="F10" s="1886"/>
      <c r="G10" s="1886"/>
      <c r="H10" s="1886"/>
      <c r="I10" s="1886"/>
      <c r="J10" s="1886"/>
      <c r="K10" s="1887"/>
      <c r="L10" s="182"/>
      <c r="M10" s="182"/>
    </row>
    <row r="11" spans="1:13" x14ac:dyDescent="0.35">
      <c r="B11" s="1114" t="s">
        <v>626</v>
      </c>
      <c r="D11" s="1885"/>
      <c r="E11" s="1886"/>
      <c r="F11" s="1886"/>
      <c r="G11" s="1886"/>
      <c r="H11" s="1886"/>
      <c r="I11" s="1886"/>
      <c r="J11" s="1886"/>
      <c r="K11" s="1887"/>
      <c r="L11" s="182"/>
      <c r="M11" s="182"/>
    </row>
    <row r="12" spans="1:13" x14ac:dyDescent="0.35">
      <c r="B12" s="1114" t="s">
        <v>626</v>
      </c>
      <c r="D12" s="1885"/>
      <c r="E12" s="1886"/>
      <c r="F12" s="1886"/>
      <c r="G12" s="1886"/>
      <c r="H12" s="1886"/>
      <c r="I12" s="1886"/>
      <c r="J12" s="1886"/>
      <c r="K12" s="1887"/>
      <c r="L12" s="182"/>
      <c r="M12" s="182"/>
    </row>
    <row r="13" spans="1:13" x14ac:dyDescent="0.35">
      <c r="B13" s="1114" t="s">
        <v>626</v>
      </c>
      <c r="D13" s="1885"/>
      <c r="E13" s="1886"/>
      <c r="F13" s="1886"/>
      <c r="G13" s="1886"/>
      <c r="H13" s="1886"/>
      <c r="I13" s="1886"/>
      <c r="J13" s="1886"/>
      <c r="K13" s="1887"/>
      <c r="L13" s="182"/>
      <c r="M13" s="182"/>
    </row>
    <row r="14" spans="1:13" x14ac:dyDescent="0.35">
      <c r="B14" s="1114" t="s">
        <v>626</v>
      </c>
      <c r="D14" s="1885"/>
      <c r="E14" s="1886"/>
      <c r="F14" s="1886"/>
      <c r="G14" s="1886"/>
      <c r="H14" s="1886"/>
      <c r="I14" s="1886"/>
      <c r="J14" s="1886"/>
      <c r="K14" s="1887"/>
      <c r="L14" s="182"/>
      <c r="M14" s="182"/>
    </row>
    <row r="15" spans="1:13" x14ac:dyDescent="0.35">
      <c r="B15" s="1114" t="s">
        <v>626</v>
      </c>
      <c r="D15" s="1885"/>
      <c r="E15" s="1886"/>
      <c r="F15" s="1886"/>
      <c r="G15" s="1886"/>
      <c r="H15" s="1886"/>
      <c r="I15" s="1886"/>
      <c r="J15" s="1886"/>
      <c r="K15" s="1887"/>
      <c r="L15" s="182"/>
      <c r="M15" s="182"/>
    </row>
    <row r="16" spans="1:13" x14ac:dyDescent="0.35">
      <c r="B16" s="1114" t="s">
        <v>626</v>
      </c>
      <c r="D16" s="1885"/>
      <c r="E16" s="1886"/>
      <c r="F16" s="1886"/>
      <c r="G16" s="1886"/>
      <c r="H16" s="1886"/>
      <c r="I16" s="1886"/>
      <c r="J16" s="1886"/>
      <c r="K16" s="1887"/>
      <c r="L16" s="182"/>
      <c r="M16" s="182"/>
    </row>
    <row r="17" spans="2:11" x14ac:dyDescent="0.35">
      <c r="B17" s="1114" t="s">
        <v>626</v>
      </c>
      <c r="D17" s="1885"/>
      <c r="E17" s="1886"/>
      <c r="F17" s="1886"/>
      <c r="G17" s="1886"/>
      <c r="H17" s="1886"/>
      <c r="I17" s="1886"/>
      <c r="J17" s="1886"/>
      <c r="K17" s="1887"/>
    </row>
    <row r="18" spans="2:11" x14ac:dyDescent="0.35">
      <c r="B18" s="1114" t="s">
        <v>626</v>
      </c>
      <c r="D18" s="1885"/>
      <c r="E18" s="1886"/>
      <c r="F18" s="1886"/>
      <c r="G18" s="1886"/>
      <c r="H18" s="1886"/>
      <c r="I18" s="1886"/>
      <c r="J18" s="1886"/>
      <c r="K18" s="1887"/>
    </row>
    <row r="19" spans="2:11" x14ac:dyDescent="0.35">
      <c r="D19" s="1885"/>
      <c r="E19" s="1886"/>
      <c r="F19" s="1886"/>
      <c r="G19" s="1886"/>
      <c r="H19" s="1886"/>
      <c r="I19" s="1886"/>
      <c r="J19" s="1886"/>
      <c r="K19" s="1887"/>
    </row>
    <row r="20" spans="2:11" x14ac:dyDescent="0.35">
      <c r="B20" s="1114" t="s">
        <v>626</v>
      </c>
      <c r="D20" s="1888"/>
      <c r="E20" s="1889"/>
      <c r="F20" s="1889"/>
      <c r="G20" s="1889"/>
      <c r="H20" s="1889"/>
      <c r="I20" s="1889"/>
      <c r="J20" s="1889"/>
      <c r="K20" s="1890"/>
    </row>
    <row r="21" spans="2:11" x14ac:dyDescent="0.35">
      <c r="B21" s="1114" t="s">
        <v>626</v>
      </c>
      <c r="D21" s="936"/>
      <c r="E21" s="936"/>
      <c r="F21" s="936"/>
      <c r="G21" s="936"/>
      <c r="H21" s="182"/>
      <c r="I21" s="182"/>
      <c r="J21" s="182"/>
      <c r="K21" s="182"/>
    </row>
    <row r="22" spans="2:11" x14ac:dyDescent="0.35">
      <c r="B22" s="1114" t="s">
        <v>626</v>
      </c>
      <c r="D22" s="1821" t="s">
        <v>1283</v>
      </c>
      <c r="E22" s="1869"/>
      <c r="F22" s="1869"/>
      <c r="G22" s="1869"/>
      <c r="H22" s="1869"/>
      <c r="I22" s="1869"/>
      <c r="J22" s="1869"/>
      <c r="K22" s="1870"/>
    </row>
    <row r="23" spans="2:11" ht="15" customHeight="1" x14ac:dyDescent="0.35">
      <c r="B23" s="1114" t="s">
        <v>626</v>
      </c>
      <c r="D23" s="1871" t="s">
        <v>1295</v>
      </c>
      <c r="E23" s="1872"/>
      <c r="F23" s="1872"/>
      <c r="G23" s="1872"/>
      <c r="H23" s="1872"/>
      <c r="I23" s="1872"/>
      <c r="J23" s="1872"/>
      <c r="K23" s="1873"/>
    </row>
    <row r="24" spans="2:11" x14ac:dyDescent="0.35">
      <c r="B24" s="1114" t="s">
        <v>626</v>
      </c>
      <c r="D24" s="1874"/>
      <c r="E24" s="1875"/>
      <c r="F24" s="1875"/>
      <c r="G24" s="1875"/>
      <c r="H24" s="1875"/>
      <c r="I24" s="1875"/>
      <c r="J24" s="1875"/>
      <c r="K24" s="1876"/>
    </row>
    <row r="25" spans="2:11" x14ac:dyDescent="0.35">
      <c r="B25" s="1114" t="s">
        <v>626</v>
      </c>
      <c r="D25" s="1877"/>
      <c r="E25" s="1878"/>
      <c r="F25" s="1878"/>
      <c r="G25" s="1878"/>
      <c r="H25" s="1878"/>
      <c r="I25" s="1878"/>
      <c r="J25" s="1878"/>
      <c r="K25" s="1879"/>
    </row>
    <row r="26" spans="2:11" x14ac:dyDescent="0.35">
      <c r="B26" s="1114" t="s">
        <v>626</v>
      </c>
    </row>
    <row r="27" spans="2:11" ht="23" x14ac:dyDescent="0.4">
      <c r="B27" s="1114" t="s">
        <v>626</v>
      </c>
      <c r="D27" s="987" t="s">
        <v>391</v>
      </c>
      <c r="E27" s="988"/>
      <c r="F27" s="988"/>
      <c r="G27" s="989"/>
      <c r="H27" s="990"/>
    </row>
    <row r="28" spans="2:11" ht="23" x14ac:dyDescent="0.5">
      <c r="B28" s="1114" t="s">
        <v>626</v>
      </c>
      <c r="D28" s="991" t="s">
        <v>9</v>
      </c>
      <c r="E28" s="992"/>
      <c r="F28" s="992"/>
      <c r="G28" s="992"/>
      <c r="H28" s="993"/>
    </row>
    <row r="29" spans="2:11" ht="17.5" x14ac:dyDescent="0.35">
      <c r="B29" s="1114" t="s">
        <v>626</v>
      </c>
      <c r="D29" s="994" t="str">
        <f>CONCATENATE("For the year ended 31 December ",FY)</f>
        <v>For the year ended 31 December 2026</v>
      </c>
      <c r="E29" s="995"/>
      <c r="F29" s="995"/>
      <c r="G29" s="995"/>
      <c r="H29" s="993"/>
    </row>
    <row r="30" spans="2:11" x14ac:dyDescent="0.35">
      <c r="B30" s="1114" t="s">
        <v>626</v>
      </c>
      <c r="D30" s="996"/>
      <c r="E30" s="995"/>
      <c r="F30" s="1892" t="s">
        <v>457</v>
      </c>
      <c r="G30" s="1892"/>
      <c r="H30" s="1892"/>
      <c r="I30" s="1864" t="s">
        <v>458</v>
      </c>
      <c r="J30" s="1864"/>
      <c r="K30" s="1864"/>
    </row>
    <row r="31" spans="2:11" x14ac:dyDescent="0.35">
      <c r="B31" s="1114" t="s">
        <v>626</v>
      </c>
      <c r="D31" s="998"/>
      <c r="E31" s="999"/>
      <c r="F31" s="1000">
        <f>FY</f>
        <v>2026</v>
      </c>
      <c r="G31" s="1000">
        <f>FY</f>
        <v>2026</v>
      </c>
      <c r="H31" s="1000">
        <f>FY-1</f>
        <v>2025</v>
      </c>
      <c r="I31" s="1000">
        <f>FY</f>
        <v>2026</v>
      </c>
      <c r="J31" s="1000">
        <f>FY</f>
        <v>2026</v>
      </c>
      <c r="K31" s="1000">
        <f>FY-1</f>
        <v>2025</v>
      </c>
    </row>
    <row r="32" spans="2:11" ht="26" x14ac:dyDescent="0.35">
      <c r="B32" s="1114" t="s">
        <v>626</v>
      </c>
      <c r="D32" s="997"/>
      <c r="E32" s="1001" t="s">
        <v>460</v>
      </c>
      <c r="F32" s="1001" t="s">
        <v>291</v>
      </c>
      <c r="G32" s="1001" t="s">
        <v>292</v>
      </c>
      <c r="H32" s="1001" t="s">
        <v>291</v>
      </c>
      <c r="I32" s="1001" t="s">
        <v>291</v>
      </c>
      <c r="J32" s="1001" t="s">
        <v>292</v>
      </c>
      <c r="K32" s="1001" t="s">
        <v>291</v>
      </c>
    </row>
    <row r="33" spans="2:15" ht="15" thickBot="1" x14ac:dyDescent="0.4">
      <c r="B33" s="1114" t="s">
        <v>626</v>
      </c>
      <c r="D33" s="1002"/>
      <c r="E33" s="1003"/>
      <c r="F33" s="1003" t="s">
        <v>294</v>
      </c>
      <c r="G33" s="1003" t="s">
        <v>294</v>
      </c>
      <c r="H33" s="1003" t="s">
        <v>294</v>
      </c>
      <c r="I33" s="1003" t="s">
        <v>294</v>
      </c>
      <c r="J33" s="1003" t="s">
        <v>294</v>
      </c>
      <c r="K33" s="1003" t="s">
        <v>294</v>
      </c>
    </row>
    <row r="34" spans="2:15" x14ac:dyDescent="0.35">
      <c r="B34" s="1114" t="s">
        <v>626</v>
      </c>
      <c r="D34" s="996" t="s">
        <v>154</v>
      </c>
      <c r="E34" s="995"/>
      <c r="F34" s="993"/>
      <c r="G34" s="993"/>
      <c r="H34" s="993"/>
    </row>
    <row r="35" spans="2:15" x14ac:dyDescent="0.35">
      <c r="B35" s="1114" t="s">
        <v>626</v>
      </c>
      <c r="D35" s="997" t="s">
        <v>461</v>
      </c>
      <c r="E35" s="995">
        <v>2</v>
      </c>
      <c r="F35" s="1004">
        <v>3079354</v>
      </c>
      <c r="G35" s="1004">
        <v>2964000</v>
      </c>
      <c r="H35" s="1004">
        <v>2959166</v>
      </c>
      <c r="I35" s="1004">
        <v>3079354</v>
      </c>
      <c r="J35" s="1004">
        <v>2964000</v>
      </c>
      <c r="K35" s="1004">
        <v>2959166</v>
      </c>
    </row>
    <row r="36" spans="2:15" x14ac:dyDescent="0.35">
      <c r="B36" s="1114" t="s">
        <v>288</v>
      </c>
      <c r="D36" s="990" t="s">
        <v>1296</v>
      </c>
      <c r="E36" s="1262">
        <v>4</v>
      </c>
      <c r="F36" s="1263">
        <f>+H95</f>
        <v>390000</v>
      </c>
      <c r="G36" s="1263">
        <v>390000</v>
      </c>
      <c r="H36" s="1263">
        <f>+J95</f>
        <v>340500</v>
      </c>
      <c r="I36" s="1263">
        <f>F36</f>
        <v>390000</v>
      </c>
      <c r="J36" s="1263">
        <f t="shared" ref="J36:K36" si="0">G36</f>
        <v>390000</v>
      </c>
      <c r="K36" s="1263">
        <f t="shared" si="0"/>
        <v>340500</v>
      </c>
      <c r="M36" s="1855" t="s">
        <v>1297</v>
      </c>
      <c r="N36" s="1856"/>
      <c r="O36" s="1857"/>
    </row>
    <row r="37" spans="2:15" x14ac:dyDescent="0.35">
      <c r="B37" s="1114" t="s">
        <v>626</v>
      </c>
      <c r="D37" s="997" t="s">
        <v>462</v>
      </c>
      <c r="E37" s="995">
        <v>3</v>
      </c>
      <c r="F37" s="1004">
        <v>317574</v>
      </c>
      <c r="G37" s="1004">
        <v>216500</v>
      </c>
      <c r="H37" s="1004">
        <v>229575</v>
      </c>
      <c r="I37" s="1004">
        <v>321142</v>
      </c>
      <c r="J37" s="1004">
        <v>216500</v>
      </c>
      <c r="K37" s="1004">
        <v>234942</v>
      </c>
      <c r="M37" s="1769"/>
      <c r="N37" s="1770"/>
      <c r="O37" s="1771"/>
    </row>
    <row r="38" spans="2:15" x14ac:dyDescent="0.35">
      <c r="B38" s="1114" t="s">
        <v>626</v>
      </c>
      <c r="D38" s="997" t="s">
        <v>1298</v>
      </c>
      <c r="E38" s="995"/>
      <c r="F38" s="1005">
        <v>100000</v>
      </c>
      <c r="G38" s="1005">
        <v>100000</v>
      </c>
      <c r="H38" s="1005">
        <v>0</v>
      </c>
      <c r="I38" s="1005">
        <v>100000</v>
      </c>
      <c r="J38" s="1005">
        <v>100000</v>
      </c>
      <c r="K38" s="1005">
        <v>0</v>
      </c>
    </row>
    <row r="39" spans="2:15" x14ac:dyDescent="0.35">
      <c r="B39" s="1114" t="s">
        <v>626</v>
      </c>
      <c r="D39" s="997" t="s">
        <v>125</v>
      </c>
      <c r="E39" s="995"/>
      <c r="F39" s="1006">
        <v>9254</v>
      </c>
      <c r="G39" s="1006">
        <v>5000</v>
      </c>
      <c r="H39" s="1006">
        <v>14482</v>
      </c>
      <c r="I39" s="1006">
        <v>14512</v>
      </c>
      <c r="J39" s="1006">
        <v>5000</v>
      </c>
      <c r="K39" s="1006">
        <v>18220</v>
      </c>
    </row>
    <row r="40" spans="2:15" x14ac:dyDescent="0.35">
      <c r="B40" s="1114" t="s">
        <v>626</v>
      </c>
      <c r="D40" s="997" t="s">
        <v>465</v>
      </c>
      <c r="E40" s="995"/>
      <c r="F40" s="1006">
        <v>1000</v>
      </c>
      <c r="G40" s="1006">
        <v>0</v>
      </c>
      <c r="H40" s="1006">
        <v>0</v>
      </c>
      <c r="I40" s="1006">
        <v>1000</v>
      </c>
      <c r="J40" s="1006">
        <v>0</v>
      </c>
      <c r="K40" s="1006">
        <v>0</v>
      </c>
    </row>
    <row r="41" spans="2:15" x14ac:dyDescent="0.35">
      <c r="B41" s="1114" t="s">
        <v>626</v>
      </c>
      <c r="D41" s="997" t="s">
        <v>466</v>
      </c>
      <c r="E41" s="995">
        <v>4</v>
      </c>
      <c r="F41" s="1006">
        <v>27000</v>
      </c>
      <c r="G41" s="1006">
        <v>20000</v>
      </c>
      <c r="H41" s="1006">
        <v>21000</v>
      </c>
      <c r="I41" s="1006">
        <v>27000</v>
      </c>
      <c r="J41" s="1006">
        <v>20000</v>
      </c>
      <c r="K41" s="1006">
        <v>21000</v>
      </c>
    </row>
    <row r="42" spans="2:15" x14ac:dyDescent="0.35">
      <c r="B42" s="1114" t="s">
        <v>626</v>
      </c>
      <c r="D42" s="997" t="s">
        <v>162</v>
      </c>
      <c r="E42" s="995"/>
      <c r="F42" s="1005">
        <v>2000</v>
      </c>
      <c r="G42" s="1005">
        <v>22626</v>
      </c>
      <c r="H42" s="1005">
        <v>0</v>
      </c>
      <c r="I42" s="1005">
        <v>2000</v>
      </c>
      <c r="J42" s="1005">
        <v>22626</v>
      </c>
      <c r="K42" s="1005">
        <v>0</v>
      </c>
    </row>
    <row r="43" spans="2:15" x14ac:dyDescent="0.35">
      <c r="B43" s="1114" t="s">
        <v>626</v>
      </c>
      <c r="D43" s="997"/>
      <c r="E43" s="995"/>
      <c r="F43" s="1005"/>
      <c r="G43" s="1005"/>
      <c r="H43" s="1005"/>
      <c r="I43" s="1005"/>
      <c r="J43" s="1005"/>
      <c r="K43" s="1005"/>
    </row>
    <row r="44" spans="2:15" x14ac:dyDescent="0.35">
      <c r="B44" s="1114" t="s">
        <v>626</v>
      </c>
      <c r="D44" s="996" t="s">
        <v>468</v>
      </c>
      <c r="E44" s="995"/>
      <c r="F44" s="1007">
        <f>SUM(F35:F42)</f>
        <v>3926182</v>
      </c>
      <c r="G44" s="1007">
        <f>SUM(G35:G42)</f>
        <v>3718126</v>
      </c>
      <c r="H44" s="1007">
        <f>SUM(H35:H42)</f>
        <v>3564723</v>
      </c>
      <c r="I44" s="1007">
        <f t="shared" ref="I44:K44" si="1">SUM(I35:I42)</f>
        <v>3935008</v>
      </c>
      <c r="J44" s="1007">
        <f t="shared" si="1"/>
        <v>3718126</v>
      </c>
      <c r="K44" s="1007">
        <f t="shared" si="1"/>
        <v>3573828</v>
      </c>
    </row>
    <row r="45" spans="2:15" x14ac:dyDescent="0.35">
      <c r="B45" s="1114" t="s">
        <v>626</v>
      </c>
      <c r="D45" s="997"/>
      <c r="E45" s="995"/>
      <c r="F45" s="1004"/>
      <c r="G45" s="1004"/>
      <c r="H45" s="1004"/>
      <c r="I45" s="1004"/>
      <c r="J45" s="1004"/>
      <c r="K45" s="1004"/>
    </row>
    <row r="46" spans="2:15" x14ac:dyDescent="0.35">
      <c r="B46" s="1114" t="s">
        <v>626</v>
      </c>
      <c r="D46" s="996" t="s">
        <v>166</v>
      </c>
      <c r="E46" s="995"/>
      <c r="F46" s="1004"/>
      <c r="G46" s="1004"/>
      <c r="H46" s="1004"/>
      <c r="I46" s="1004"/>
      <c r="J46" s="1004"/>
      <c r="K46" s="1004"/>
    </row>
    <row r="47" spans="2:15" x14ac:dyDescent="0.35">
      <c r="B47" s="1114" t="s">
        <v>626</v>
      </c>
      <c r="D47" s="1008" t="s">
        <v>471</v>
      </c>
      <c r="E47" s="995">
        <v>3</v>
      </c>
      <c r="F47" s="1009">
        <v>160207</v>
      </c>
      <c r="G47" s="1009">
        <v>122000</v>
      </c>
      <c r="H47" s="1009">
        <v>128053</v>
      </c>
      <c r="I47" s="1009">
        <v>160207</v>
      </c>
      <c r="J47" s="1009">
        <v>122000</v>
      </c>
      <c r="K47" s="1009">
        <v>128053</v>
      </c>
    </row>
    <row r="48" spans="2:15" x14ac:dyDescent="0.35">
      <c r="B48" s="1114" t="s">
        <v>626</v>
      </c>
      <c r="D48" s="1008" t="s">
        <v>209</v>
      </c>
      <c r="E48" s="995">
        <v>4</v>
      </c>
      <c r="F48" s="37">
        <v>27000</v>
      </c>
      <c r="G48" s="37">
        <v>20000</v>
      </c>
      <c r="H48" s="37">
        <v>21000</v>
      </c>
      <c r="I48" s="37">
        <v>27000</v>
      </c>
      <c r="J48" s="37">
        <v>20000</v>
      </c>
      <c r="K48" s="37">
        <v>21000</v>
      </c>
    </row>
    <row r="49" spans="2:15" x14ac:dyDescent="0.35">
      <c r="B49" s="1114" t="s">
        <v>626</v>
      </c>
      <c r="D49" s="997" t="s">
        <v>472</v>
      </c>
      <c r="E49" s="995">
        <v>5</v>
      </c>
      <c r="F49" s="1009">
        <v>2064411</v>
      </c>
      <c r="G49" s="1009">
        <v>2014000</v>
      </c>
      <c r="H49" s="1009">
        <v>1947480</v>
      </c>
      <c r="I49" s="1009">
        <v>2064411</v>
      </c>
      <c r="J49" s="1009">
        <v>2014000</v>
      </c>
      <c r="K49" s="1009">
        <v>1947480</v>
      </c>
    </row>
    <row r="50" spans="2:15" x14ac:dyDescent="0.35">
      <c r="B50" s="1114" t="s">
        <v>626</v>
      </c>
      <c r="D50" s="997" t="s">
        <v>473</v>
      </c>
      <c r="E50" s="995">
        <v>6</v>
      </c>
      <c r="F50" s="1009">
        <v>465531</v>
      </c>
      <c r="G50" s="1009">
        <v>449500</v>
      </c>
      <c r="H50" s="1009">
        <v>386990</v>
      </c>
      <c r="I50" s="1009">
        <v>469589</v>
      </c>
      <c r="J50" s="1009">
        <v>449500</v>
      </c>
      <c r="K50" s="1009">
        <v>392757</v>
      </c>
    </row>
    <row r="51" spans="2:15" x14ac:dyDescent="0.35">
      <c r="B51" s="1114" t="s">
        <v>288</v>
      </c>
      <c r="D51" s="990" t="s">
        <v>1299</v>
      </c>
      <c r="E51" s="1262">
        <v>4</v>
      </c>
      <c r="F51" s="1264">
        <f>+H104</f>
        <v>375000</v>
      </c>
      <c r="G51" s="1264">
        <v>390000</v>
      </c>
      <c r="H51" s="1264">
        <f>+J104</f>
        <v>320000</v>
      </c>
      <c r="I51" s="1264">
        <f>F51</f>
        <v>375000</v>
      </c>
      <c r="J51" s="1264">
        <f t="shared" ref="J51:K51" si="2">G51</f>
        <v>390000</v>
      </c>
      <c r="K51" s="1264">
        <f t="shared" si="2"/>
        <v>320000</v>
      </c>
      <c r="M51" s="1855" t="s">
        <v>1300</v>
      </c>
      <c r="N51" s="1856"/>
      <c r="O51" s="1857"/>
    </row>
    <row r="52" spans="2:15" ht="15" customHeight="1" x14ac:dyDescent="0.35">
      <c r="B52" s="1114" t="s">
        <v>626</v>
      </c>
      <c r="D52" s="1008" t="s">
        <v>125</v>
      </c>
      <c r="E52" s="992"/>
      <c r="F52" s="1005">
        <v>10665</v>
      </c>
      <c r="G52" s="1005">
        <v>9000</v>
      </c>
      <c r="H52" s="1005">
        <v>1235</v>
      </c>
      <c r="I52" s="1005">
        <v>10665</v>
      </c>
      <c r="J52" s="1005">
        <v>9000</v>
      </c>
      <c r="K52" s="1005">
        <v>1235</v>
      </c>
      <c r="M52" s="1769"/>
      <c r="N52" s="1770"/>
      <c r="O52" s="1771"/>
    </row>
    <row r="53" spans="2:15" x14ac:dyDescent="0.35">
      <c r="B53" s="1114" t="s">
        <v>626</v>
      </c>
      <c r="D53" s="1008" t="s">
        <v>475</v>
      </c>
      <c r="E53" s="995">
        <v>7</v>
      </c>
      <c r="F53" s="1009">
        <v>763312</v>
      </c>
      <c r="G53" s="1009">
        <v>698000</v>
      </c>
      <c r="H53" s="1009">
        <v>683948</v>
      </c>
      <c r="I53" s="1009">
        <v>763312</v>
      </c>
      <c r="J53" s="1009">
        <v>698000</v>
      </c>
      <c r="K53" s="1009">
        <v>683948</v>
      </c>
    </row>
    <row r="54" spans="2:15" x14ac:dyDescent="0.35">
      <c r="B54" s="1114" t="s">
        <v>626</v>
      </c>
      <c r="D54" s="1010" t="s">
        <v>1058</v>
      </c>
      <c r="E54" s="995">
        <v>8</v>
      </c>
      <c r="F54" s="1009">
        <v>8000</v>
      </c>
      <c r="G54" s="1009">
        <v>0</v>
      </c>
      <c r="H54" s="1009">
        <v>0</v>
      </c>
      <c r="I54" s="1009">
        <v>8000</v>
      </c>
      <c r="J54" s="1009">
        <v>0</v>
      </c>
      <c r="K54" s="1009">
        <v>0</v>
      </c>
    </row>
    <row r="55" spans="2:15" x14ac:dyDescent="0.35">
      <c r="B55" s="1114" t="s">
        <v>626</v>
      </c>
      <c r="D55" s="1008" t="s">
        <v>478</v>
      </c>
      <c r="E55" s="995"/>
      <c r="F55" s="1011">
        <v>3257</v>
      </c>
      <c r="G55" s="1011">
        <v>0</v>
      </c>
      <c r="H55" s="1011">
        <v>12460</v>
      </c>
      <c r="I55" s="1011">
        <v>3257</v>
      </c>
      <c r="J55" s="1011">
        <v>0</v>
      </c>
      <c r="K55" s="1011">
        <v>12460</v>
      </c>
    </row>
    <row r="56" spans="2:15" x14ac:dyDescent="0.35">
      <c r="B56" s="1114" t="s">
        <v>626</v>
      </c>
      <c r="D56" s="997"/>
      <c r="E56" s="1012"/>
      <c r="F56" s="1013"/>
      <c r="G56" s="1013"/>
      <c r="H56" s="1013"/>
      <c r="I56" s="1013"/>
      <c r="J56" s="1013"/>
      <c r="K56" s="1013"/>
    </row>
    <row r="57" spans="2:15" x14ac:dyDescent="0.35">
      <c r="B57" s="1114" t="s">
        <v>626</v>
      </c>
      <c r="D57" s="1008"/>
      <c r="E57" s="992"/>
      <c r="F57" s="1014">
        <f>SUM(F47:F55)</f>
        <v>3877383</v>
      </c>
      <c r="G57" s="1014">
        <f>SUM(G47:G55)</f>
        <v>3702500</v>
      </c>
      <c r="H57" s="1014">
        <f>SUM(H47:H55)</f>
        <v>3501166</v>
      </c>
      <c r="I57" s="1014">
        <f t="shared" ref="I57:K57" si="3">SUM(I47:I55)</f>
        <v>3881441</v>
      </c>
      <c r="J57" s="1014">
        <f t="shared" si="3"/>
        <v>3702500</v>
      </c>
      <c r="K57" s="1014">
        <f t="shared" si="3"/>
        <v>3506933</v>
      </c>
    </row>
    <row r="58" spans="2:15" x14ac:dyDescent="0.35">
      <c r="B58" s="1114" t="s">
        <v>626</v>
      </c>
      <c r="D58" s="1008"/>
      <c r="E58" s="992"/>
      <c r="F58" s="1013"/>
      <c r="G58" s="1013"/>
      <c r="H58" s="1013"/>
      <c r="I58" s="1013"/>
      <c r="J58" s="1013"/>
      <c r="K58" s="1013"/>
    </row>
    <row r="59" spans="2:15" x14ac:dyDescent="0.35">
      <c r="B59" s="1114" t="s">
        <v>626</v>
      </c>
      <c r="D59" s="1015" t="s">
        <v>481</v>
      </c>
      <c r="E59" s="1016"/>
      <c r="F59" s="1013">
        <f>F44-F57</f>
        <v>48799</v>
      </c>
      <c r="G59" s="1013">
        <f>G44-G57</f>
        <v>15626</v>
      </c>
      <c r="H59" s="1013">
        <f>H44-H57</f>
        <v>63557</v>
      </c>
      <c r="I59" s="1013">
        <f t="shared" ref="I59:K59" si="4">I44-I57</f>
        <v>53567</v>
      </c>
      <c r="J59" s="1013">
        <f t="shared" si="4"/>
        <v>15626</v>
      </c>
      <c r="K59" s="1013">
        <f t="shared" si="4"/>
        <v>66895</v>
      </c>
    </row>
    <row r="60" spans="2:15" x14ac:dyDescent="0.35">
      <c r="B60" s="1114" t="s">
        <v>626</v>
      </c>
      <c r="D60" s="1015"/>
      <c r="E60" s="992"/>
      <c r="F60" s="1017"/>
      <c r="G60" s="1018"/>
      <c r="H60" s="1018"/>
      <c r="I60" s="1018"/>
      <c r="J60" s="1018"/>
      <c r="K60" s="1018"/>
    </row>
    <row r="61" spans="2:15" x14ac:dyDescent="0.35">
      <c r="B61" s="1114" t="s">
        <v>626</v>
      </c>
      <c r="D61" s="1008" t="s">
        <v>485</v>
      </c>
      <c r="E61" s="992"/>
      <c r="F61" s="1019">
        <v>1111</v>
      </c>
      <c r="G61" s="1020">
        <v>0</v>
      </c>
      <c r="H61" s="1020">
        <v>0</v>
      </c>
      <c r="I61" s="1020">
        <v>2222</v>
      </c>
      <c r="J61" s="1020">
        <v>0</v>
      </c>
      <c r="K61" s="1020">
        <v>0</v>
      </c>
    </row>
    <row r="62" spans="2:15" x14ac:dyDescent="0.35">
      <c r="B62" s="1114" t="s">
        <v>626</v>
      </c>
      <c r="D62" s="1015"/>
      <c r="E62" s="992"/>
      <c r="F62" s="1017"/>
      <c r="G62" s="1018"/>
      <c r="H62" s="1018"/>
      <c r="I62" s="1018"/>
      <c r="J62" s="1018"/>
      <c r="K62" s="1018"/>
    </row>
    <row r="63" spans="2:15" ht="15" thickBot="1" x14ac:dyDescent="0.4">
      <c r="B63" s="1114" t="s">
        <v>626</v>
      </c>
      <c r="D63" s="1015" t="s">
        <v>497</v>
      </c>
      <c r="E63" s="1016"/>
      <c r="F63" s="1021">
        <f>F59+F61</f>
        <v>49910</v>
      </c>
      <c r="G63" s="1021">
        <f>G59+G61</f>
        <v>15626</v>
      </c>
      <c r="H63" s="1021">
        <f>H59+H61</f>
        <v>63557</v>
      </c>
      <c r="I63" s="1021">
        <f t="shared" ref="I63:K63" si="5">I59+I61</f>
        <v>55789</v>
      </c>
      <c r="J63" s="1021">
        <f t="shared" si="5"/>
        <v>15626</v>
      </c>
      <c r="K63" s="1021">
        <f t="shared" si="5"/>
        <v>66895</v>
      </c>
    </row>
    <row r="64" spans="2:15" ht="15" thickTop="1" x14ac:dyDescent="0.35">
      <c r="B64" s="1114" t="s">
        <v>626</v>
      </c>
      <c r="D64" s="1022"/>
      <c r="E64" s="1022"/>
      <c r="F64" s="1022"/>
      <c r="G64" s="1022"/>
      <c r="H64" s="1022"/>
      <c r="I64" s="1022"/>
      <c r="J64" s="1022"/>
      <c r="K64" s="1022"/>
      <c r="L64" s="1022"/>
      <c r="M64" s="1022"/>
      <c r="N64" s="1022"/>
      <c r="O64" s="1022"/>
    </row>
    <row r="65" spans="2:13" x14ac:dyDescent="0.35">
      <c r="B65" s="1114" t="s">
        <v>626</v>
      </c>
      <c r="D65" s="1022"/>
      <c r="E65" s="1022"/>
      <c r="F65" s="1022"/>
      <c r="G65" s="1022"/>
      <c r="H65" s="1022"/>
      <c r="I65" s="1022"/>
      <c r="J65" s="1022"/>
      <c r="K65" s="1022"/>
      <c r="L65" s="1022"/>
      <c r="M65" s="1022"/>
    </row>
    <row r="66" spans="2:13" x14ac:dyDescent="0.35">
      <c r="B66" s="1114" t="s">
        <v>626</v>
      </c>
      <c r="D66" s="1821" t="s">
        <v>14</v>
      </c>
      <c r="E66" s="1838"/>
      <c r="F66" s="1838"/>
      <c r="G66" s="1838"/>
      <c r="H66" s="1838"/>
      <c r="I66" s="1838"/>
      <c r="J66" s="1838"/>
      <c r="K66" s="1839"/>
      <c r="L66" s="1022"/>
      <c r="M66" s="1022"/>
    </row>
    <row r="67" spans="2:13" x14ac:dyDescent="0.35">
      <c r="B67" s="1114" t="s">
        <v>626</v>
      </c>
      <c r="D67" s="1840" t="s">
        <v>1301</v>
      </c>
      <c r="E67" s="1841"/>
      <c r="F67" s="1841"/>
      <c r="G67" s="1841"/>
      <c r="H67" s="1841"/>
      <c r="I67" s="1841"/>
      <c r="J67" s="1841"/>
      <c r="K67" s="1842"/>
      <c r="L67" s="1022"/>
      <c r="M67" s="1022"/>
    </row>
    <row r="68" spans="2:13" x14ac:dyDescent="0.35">
      <c r="B68" s="1114" t="s">
        <v>626</v>
      </c>
      <c r="D68" s="1843"/>
      <c r="E68" s="1844"/>
      <c r="F68" s="1844"/>
      <c r="G68" s="1844"/>
      <c r="H68" s="1844"/>
      <c r="I68" s="1844"/>
      <c r="J68" s="1844"/>
      <c r="K68" s="1845"/>
      <c r="L68" s="1022"/>
      <c r="M68" s="1022"/>
    </row>
    <row r="69" spans="2:13" x14ac:dyDescent="0.35">
      <c r="B69" s="1114" t="s">
        <v>626</v>
      </c>
      <c r="D69" s="1022"/>
      <c r="E69" s="1022"/>
      <c r="F69" s="1022"/>
      <c r="G69" s="1022"/>
      <c r="H69" s="1022"/>
      <c r="I69" s="1022"/>
      <c r="J69" s="1022"/>
      <c r="K69" s="1022"/>
      <c r="L69" s="1022"/>
      <c r="M69" s="1022"/>
    </row>
    <row r="70" spans="2:13" ht="15" customHeight="1" x14ac:dyDescent="0.35">
      <c r="B70" s="1114" t="s">
        <v>626</v>
      </c>
      <c r="D70" s="1846" t="s">
        <v>1302</v>
      </c>
      <c r="E70" s="1847"/>
      <c r="F70" s="1847"/>
      <c r="G70" s="1847"/>
      <c r="H70" s="1847"/>
      <c r="I70" s="1847"/>
      <c r="J70" s="1847"/>
      <c r="K70" s="1848"/>
      <c r="L70" s="1022"/>
      <c r="M70" s="1022"/>
    </row>
    <row r="71" spans="2:13" x14ac:dyDescent="0.35">
      <c r="B71" s="1114" t="s">
        <v>626</v>
      </c>
      <c r="D71" s="1849"/>
      <c r="E71" s="1850"/>
      <c r="F71" s="1850"/>
      <c r="G71" s="1850"/>
      <c r="H71" s="1850"/>
      <c r="I71" s="1850"/>
      <c r="J71" s="1850"/>
      <c r="K71" s="1851"/>
      <c r="L71" s="1022"/>
      <c r="M71" s="1022"/>
    </row>
    <row r="72" spans="2:13" x14ac:dyDescent="0.35">
      <c r="B72" s="1114" t="s">
        <v>626</v>
      </c>
      <c r="D72" s="1852"/>
      <c r="E72" s="1853"/>
      <c r="F72" s="1853"/>
      <c r="G72" s="1853"/>
      <c r="H72" s="1853"/>
      <c r="I72" s="1853"/>
      <c r="J72" s="1853"/>
      <c r="K72" s="1854"/>
      <c r="L72" s="1022"/>
      <c r="M72" s="1022"/>
    </row>
    <row r="73" spans="2:13" x14ac:dyDescent="0.35">
      <c r="B73" s="1114" t="s">
        <v>626</v>
      </c>
      <c r="D73" s="1022"/>
      <c r="E73" s="1022"/>
      <c r="F73" s="1022"/>
      <c r="G73" s="1022"/>
      <c r="H73" s="1022"/>
      <c r="I73" s="1022"/>
      <c r="J73" s="1022"/>
      <c r="K73" s="1022"/>
      <c r="L73" s="1022"/>
      <c r="M73" s="1022"/>
    </row>
    <row r="74" spans="2:13" x14ac:dyDescent="0.35">
      <c r="B74" s="1114" t="s">
        <v>626</v>
      </c>
      <c r="D74" s="1022"/>
      <c r="E74" s="1022"/>
      <c r="F74" s="1022"/>
      <c r="G74" s="1022"/>
      <c r="H74" s="1022"/>
      <c r="I74" s="1022"/>
      <c r="J74" s="1022"/>
      <c r="K74" s="1022"/>
      <c r="L74" s="1022"/>
      <c r="M74" s="1022"/>
    </row>
    <row r="75" spans="2:13" s="817" customFormat="1" ht="13" x14ac:dyDescent="0.3">
      <c r="B75" s="817" t="s">
        <v>288</v>
      </c>
      <c r="D75" s="1891" t="s">
        <v>1303</v>
      </c>
      <c r="E75" s="1891"/>
      <c r="F75" s="1891"/>
      <c r="G75" s="1891"/>
      <c r="H75" s="1891"/>
      <c r="I75" s="1891"/>
      <c r="J75" s="1891"/>
      <c r="K75" s="962"/>
      <c r="L75" s="962"/>
      <c r="M75" s="962"/>
    </row>
    <row r="76" spans="2:13" s="817" customFormat="1" ht="12.5" x14ac:dyDescent="0.25">
      <c r="B76" s="817" t="s">
        <v>288</v>
      </c>
      <c r="I76" s="938"/>
      <c r="J76" s="938"/>
      <c r="M76" s="938"/>
    </row>
    <row r="77" spans="2:13" s="817" customFormat="1" ht="12.5" x14ac:dyDescent="0.25">
      <c r="B77" s="817" t="s">
        <v>288</v>
      </c>
      <c r="D77" s="1880" t="s">
        <v>814</v>
      </c>
      <c r="E77" s="1519"/>
      <c r="F77" s="1519"/>
      <c r="G77" s="1519"/>
      <c r="H77" s="1519"/>
      <c r="I77" s="1519"/>
      <c r="J77" s="1519"/>
      <c r="K77" s="963"/>
      <c r="L77" s="963"/>
      <c r="M77" s="963"/>
    </row>
    <row r="78" spans="2:13" s="817" customFormat="1" ht="12.5" x14ac:dyDescent="0.25">
      <c r="D78" s="963"/>
      <c r="E78" s="606"/>
      <c r="F78" s="606"/>
      <c r="G78" s="606"/>
      <c r="H78" s="606"/>
      <c r="I78" s="606"/>
      <c r="J78" s="606"/>
      <c r="K78" s="963"/>
      <c r="L78" s="963"/>
      <c r="M78" s="963"/>
    </row>
    <row r="79" spans="2:13" s="817" customFormat="1" ht="13" x14ac:dyDescent="0.25">
      <c r="B79" s="817" t="s">
        <v>288</v>
      </c>
      <c r="D79" s="963"/>
      <c r="E79" s="606"/>
      <c r="F79" s="606"/>
      <c r="G79" s="606"/>
      <c r="H79" s="1682" t="s">
        <v>457</v>
      </c>
      <c r="I79" s="1682"/>
      <c r="J79" s="1682"/>
      <c r="K79" s="1682" t="s">
        <v>458</v>
      </c>
      <c r="L79" s="1682"/>
      <c r="M79" s="1682"/>
    </row>
    <row r="80" spans="2:13" s="817" customFormat="1" ht="13" x14ac:dyDescent="0.3">
      <c r="B80" s="817" t="s">
        <v>288</v>
      </c>
      <c r="D80" s="1023"/>
      <c r="E80" s="1023"/>
      <c r="F80" s="1023"/>
      <c r="G80" s="1023"/>
      <c r="H80" s="1024">
        <f>FY</f>
        <v>2026</v>
      </c>
      <c r="I80" s="1024">
        <f>FY</f>
        <v>2026</v>
      </c>
      <c r="J80" s="1024">
        <f>FY-1</f>
        <v>2025</v>
      </c>
      <c r="K80" s="1024">
        <f>FY</f>
        <v>2026</v>
      </c>
      <c r="L80" s="1024">
        <f>FY</f>
        <v>2026</v>
      </c>
      <c r="M80" s="1024">
        <f>FY-1</f>
        <v>2025</v>
      </c>
    </row>
    <row r="81" spans="2:13" s="817" customFormat="1" ht="26" x14ac:dyDescent="0.25">
      <c r="B81" s="817" t="s">
        <v>288</v>
      </c>
      <c r="D81" s="571" t="s">
        <v>871</v>
      </c>
      <c r="E81" s="940"/>
      <c r="F81" s="940"/>
      <c r="G81" s="940"/>
      <c r="H81" s="941" t="s">
        <v>291</v>
      </c>
      <c r="I81" s="942" t="s">
        <v>292</v>
      </c>
      <c r="J81" s="941" t="s">
        <v>291</v>
      </c>
      <c r="K81" s="941" t="s">
        <v>291</v>
      </c>
      <c r="L81" s="942" t="s">
        <v>292</v>
      </c>
      <c r="M81" s="941" t="s">
        <v>291</v>
      </c>
    </row>
    <row r="82" spans="2:13" s="817" customFormat="1" ht="13.5" thickBot="1" x14ac:dyDescent="0.35">
      <c r="B82" s="817" t="s">
        <v>288</v>
      </c>
      <c r="D82" s="940"/>
      <c r="E82" s="940"/>
      <c r="F82" s="940"/>
      <c r="G82" s="940"/>
      <c r="H82" s="1101" t="s">
        <v>294</v>
      </c>
      <c r="I82" s="1101" t="s">
        <v>294</v>
      </c>
      <c r="J82" s="1101" t="s">
        <v>294</v>
      </c>
      <c r="K82" s="1101" t="s">
        <v>294</v>
      </c>
      <c r="L82" s="1101" t="s">
        <v>294</v>
      </c>
      <c r="M82" s="1101" t="s">
        <v>294</v>
      </c>
    </row>
    <row r="83" spans="2:13" s="817" customFormat="1" ht="13" x14ac:dyDescent="0.3">
      <c r="B83" s="817" t="s">
        <v>288</v>
      </c>
      <c r="D83" s="943" t="s">
        <v>154</v>
      </c>
      <c r="E83" s="943"/>
      <c r="F83" s="943"/>
      <c r="G83" s="943"/>
      <c r="H83" s="938"/>
      <c r="I83" s="938"/>
      <c r="J83" s="944"/>
      <c r="K83" s="938"/>
      <c r="L83" s="938"/>
      <c r="M83" s="944"/>
    </row>
    <row r="84" spans="2:13" s="817" customFormat="1" ht="12.5" x14ac:dyDescent="0.25">
      <c r="B84" s="1025" t="str">
        <f t="shared" ref="B84:B89" si="6">IF(AND(ROUND($H84,0)=0,ROUND($I84,0)=0,ROUND($J84,0)=0),"No","Yes")</f>
        <v>Yes</v>
      </c>
      <c r="D84" s="945" t="s">
        <v>1304</v>
      </c>
      <c r="E84" s="945"/>
      <c r="F84" s="945"/>
      <c r="G84" s="945"/>
      <c r="H84" s="946">
        <v>200000</v>
      </c>
      <c r="I84" s="946">
        <v>200000</v>
      </c>
      <c r="J84" s="946">
        <v>225000</v>
      </c>
      <c r="K84" s="946">
        <f>H84</f>
        <v>200000</v>
      </c>
      <c r="L84" s="946">
        <f t="shared" ref="L84:M84" si="7">I84</f>
        <v>200000</v>
      </c>
      <c r="M84" s="946">
        <f t="shared" si="7"/>
        <v>225000</v>
      </c>
    </row>
    <row r="85" spans="2:13" s="817" customFormat="1" ht="12.5" x14ac:dyDescent="0.25">
      <c r="B85" s="1025" t="str">
        <f t="shared" si="6"/>
        <v>Yes</v>
      </c>
      <c r="D85" s="945" t="s">
        <v>1305</v>
      </c>
      <c r="E85" s="945"/>
      <c r="F85" s="945"/>
      <c r="G85" s="945"/>
      <c r="H85" s="946">
        <v>139000</v>
      </c>
      <c r="I85" s="946">
        <v>140000</v>
      </c>
      <c r="J85" s="946">
        <v>75500</v>
      </c>
      <c r="K85" s="946">
        <f t="shared" ref="K85:K89" si="8">H85</f>
        <v>139000</v>
      </c>
      <c r="L85" s="946">
        <f t="shared" ref="L85:L89" si="9">I85</f>
        <v>140000</v>
      </c>
      <c r="M85" s="946">
        <f t="shared" ref="M85:M89" si="10">J85</f>
        <v>75500</v>
      </c>
    </row>
    <row r="86" spans="2:13" s="817" customFormat="1" ht="12.5" x14ac:dyDescent="0.25">
      <c r="B86" s="1025" t="str">
        <f t="shared" si="6"/>
        <v>No</v>
      </c>
      <c r="D86" s="945" t="s">
        <v>1306</v>
      </c>
      <c r="E86" s="945"/>
      <c r="F86" s="945"/>
      <c r="G86" s="945"/>
      <c r="H86" s="946">
        <v>0</v>
      </c>
      <c r="I86" s="946">
        <v>0</v>
      </c>
      <c r="J86" s="946">
        <v>0</v>
      </c>
      <c r="K86" s="946">
        <v>0</v>
      </c>
      <c r="L86" s="946">
        <v>0</v>
      </c>
      <c r="M86" s="946">
        <v>0</v>
      </c>
    </row>
    <row r="87" spans="2:13" s="817" customFormat="1" ht="12.5" x14ac:dyDescent="0.25">
      <c r="B87" s="1025" t="str">
        <f t="shared" si="6"/>
        <v>No</v>
      </c>
      <c r="D87" s="945" t="s">
        <v>1307</v>
      </c>
      <c r="E87" s="945"/>
      <c r="F87" s="945"/>
      <c r="G87" s="945"/>
      <c r="H87" s="946">
        <v>0</v>
      </c>
      <c r="I87" s="946">
        <v>0</v>
      </c>
      <c r="J87" s="946">
        <v>0</v>
      </c>
      <c r="K87" s="946">
        <f t="shared" si="8"/>
        <v>0</v>
      </c>
      <c r="L87" s="946">
        <f t="shared" si="9"/>
        <v>0</v>
      </c>
      <c r="M87" s="946">
        <f t="shared" si="10"/>
        <v>0</v>
      </c>
    </row>
    <row r="88" spans="2:13" s="817" customFormat="1" ht="12.5" x14ac:dyDescent="0.25">
      <c r="B88" s="1025" t="str">
        <f t="shared" si="6"/>
        <v>Yes</v>
      </c>
      <c r="D88" s="945" t="s">
        <v>1308</v>
      </c>
      <c r="E88" s="945"/>
      <c r="F88" s="945"/>
      <c r="G88" s="945"/>
      <c r="H88" s="946">
        <f>51000+11000</f>
        <v>62000</v>
      </c>
      <c r="I88" s="946">
        <v>50000</v>
      </c>
      <c r="J88" s="946">
        <f>40000+6000</f>
        <v>46000</v>
      </c>
      <c r="K88" s="946">
        <f t="shared" si="8"/>
        <v>62000</v>
      </c>
      <c r="L88" s="946">
        <f t="shared" si="9"/>
        <v>50000</v>
      </c>
      <c r="M88" s="946">
        <f t="shared" si="10"/>
        <v>46000</v>
      </c>
    </row>
    <row r="89" spans="2:13" s="817" customFormat="1" ht="12.5" x14ac:dyDescent="0.25">
      <c r="B89" s="1025" t="str">
        <f t="shared" si="6"/>
        <v>No</v>
      </c>
      <c r="D89" s="945" t="s">
        <v>162</v>
      </c>
      <c r="E89" s="945"/>
      <c r="F89" s="945"/>
      <c r="G89" s="945"/>
      <c r="H89" s="946">
        <v>0</v>
      </c>
      <c r="I89" s="946">
        <v>0</v>
      </c>
      <c r="J89" s="946">
        <v>0</v>
      </c>
      <c r="K89" s="946">
        <f t="shared" si="8"/>
        <v>0</v>
      </c>
      <c r="L89" s="946">
        <f t="shared" si="9"/>
        <v>0</v>
      </c>
      <c r="M89" s="946">
        <f t="shared" si="10"/>
        <v>0</v>
      </c>
    </row>
    <row r="90" spans="2:13" s="817" customFormat="1" ht="12.5" x14ac:dyDescent="0.25">
      <c r="B90" s="817" t="str">
        <f t="shared" ref="B90:B97" si="11">$B$83</f>
        <v>Yes</v>
      </c>
      <c r="D90" s="945"/>
      <c r="E90" s="945"/>
      <c r="F90" s="945"/>
      <c r="G90" s="945"/>
      <c r="H90" s="948"/>
      <c r="I90" s="948"/>
      <c r="J90" s="948"/>
      <c r="K90" s="948"/>
      <c r="L90" s="948"/>
      <c r="M90" s="948"/>
    </row>
    <row r="91" spans="2:13" s="817" customFormat="1" ht="12.5" x14ac:dyDescent="0.25">
      <c r="B91" s="817" t="str">
        <f t="shared" si="11"/>
        <v>Yes</v>
      </c>
      <c r="H91" s="949">
        <f t="shared" ref="H91:M91" si="12">SUM(H84:H90)</f>
        <v>401000</v>
      </c>
      <c r="I91" s="949">
        <f t="shared" si="12"/>
        <v>390000</v>
      </c>
      <c r="J91" s="949">
        <f t="shared" si="12"/>
        <v>346500</v>
      </c>
      <c r="K91" s="949">
        <f t="shared" si="12"/>
        <v>401000</v>
      </c>
      <c r="L91" s="949">
        <f t="shared" si="12"/>
        <v>390000</v>
      </c>
      <c r="M91" s="949">
        <f t="shared" si="12"/>
        <v>346500</v>
      </c>
    </row>
    <row r="92" spans="2:13" s="817" customFormat="1" ht="12.5" x14ac:dyDescent="0.25">
      <c r="B92" s="817" t="str">
        <f t="shared" si="11"/>
        <v>Yes</v>
      </c>
      <c r="H92" s="1026"/>
      <c r="I92" s="1026"/>
      <c r="J92" s="1026"/>
      <c r="K92" s="1026"/>
      <c r="L92" s="1026"/>
      <c r="M92" s="1026"/>
    </row>
    <row r="93" spans="2:13" s="817" customFormat="1" ht="12.5" x14ac:dyDescent="0.25">
      <c r="B93" s="817" t="str">
        <f t="shared" si="11"/>
        <v>Yes</v>
      </c>
      <c r="D93" s="817" t="s">
        <v>1309</v>
      </c>
      <c r="H93" s="1027">
        <v>-11000</v>
      </c>
      <c r="I93" s="1027">
        <v>0</v>
      </c>
      <c r="J93" s="1027">
        <v>-6000</v>
      </c>
      <c r="K93" s="1027">
        <f>H93</f>
        <v>-11000</v>
      </c>
      <c r="L93" s="1027">
        <f t="shared" ref="L93:M93" si="13">I93</f>
        <v>0</v>
      </c>
      <c r="M93" s="1027">
        <f t="shared" si="13"/>
        <v>-6000</v>
      </c>
    </row>
    <row r="94" spans="2:13" s="817" customFormat="1" ht="12.5" x14ac:dyDescent="0.25">
      <c r="B94" s="817" t="str">
        <f t="shared" si="11"/>
        <v>Yes</v>
      </c>
      <c r="H94" s="1026"/>
      <c r="I94" s="1026"/>
      <c r="J94" s="1026"/>
      <c r="K94" s="1026"/>
      <c r="L94" s="1026"/>
      <c r="M94" s="1026"/>
    </row>
    <row r="95" spans="2:13" s="817" customFormat="1" ht="13" x14ac:dyDescent="0.3">
      <c r="B95" s="817" t="str">
        <f t="shared" si="11"/>
        <v>Yes</v>
      </c>
      <c r="D95" s="817" t="s">
        <v>1310</v>
      </c>
      <c r="H95" s="1097">
        <f t="shared" ref="H95:M95" si="14">+H93+H91</f>
        <v>390000</v>
      </c>
      <c r="I95" s="1097">
        <f t="shared" si="14"/>
        <v>390000</v>
      </c>
      <c r="J95" s="1097">
        <f t="shared" si="14"/>
        <v>340500</v>
      </c>
      <c r="K95" s="1097">
        <f t="shared" si="14"/>
        <v>390000</v>
      </c>
      <c r="L95" s="1097">
        <f t="shared" si="14"/>
        <v>390000</v>
      </c>
      <c r="M95" s="1097">
        <f t="shared" si="14"/>
        <v>340500</v>
      </c>
    </row>
    <row r="96" spans="2:13" s="817" customFormat="1" ht="12.5" x14ac:dyDescent="0.25">
      <c r="B96" s="817" t="str">
        <f t="shared" si="11"/>
        <v>Yes</v>
      </c>
      <c r="H96" s="938"/>
      <c r="I96" s="938"/>
      <c r="J96" s="950"/>
      <c r="K96" s="938"/>
      <c r="L96" s="938"/>
      <c r="M96" s="950"/>
    </row>
    <row r="97" spans="2:13" s="817" customFormat="1" ht="13" x14ac:dyDescent="0.3">
      <c r="B97" s="817" t="str">
        <f t="shared" si="11"/>
        <v>Yes</v>
      </c>
      <c r="D97" s="943" t="s">
        <v>470</v>
      </c>
      <c r="E97" s="943"/>
      <c r="F97" s="943"/>
      <c r="G97" s="943"/>
      <c r="H97" s="938"/>
      <c r="I97" s="938"/>
      <c r="J97" s="950"/>
      <c r="K97" s="938"/>
      <c r="L97" s="938"/>
      <c r="M97" s="950"/>
    </row>
    <row r="98" spans="2:13" s="817" customFormat="1" ht="12.5" x14ac:dyDescent="0.25">
      <c r="B98" s="1025" t="str">
        <f t="shared" ref="B98:B102" si="15">IF(AND(ROUND($H98,0)=0,ROUND($I98,0)=0,ROUND($J98,0)=0),"No","Yes")</f>
        <v>Yes</v>
      </c>
      <c r="D98" s="945" t="s">
        <v>177</v>
      </c>
      <c r="E98" s="945"/>
      <c r="F98" s="945"/>
      <c r="G98" s="945"/>
      <c r="H98" s="946">
        <v>200000</v>
      </c>
      <c r="I98" s="946">
        <v>200000</v>
      </c>
      <c r="J98" s="946">
        <v>225000</v>
      </c>
      <c r="K98" s="946">
        <f>H98</f>
        <v>200000</v>
      </c>
      <c r="L98" s="946">
        <f t="shared" ref="L98:M98" si="16">I98</f>
        <v>200000</v>
      </c>
      <c r="M98" s="946">
        <f t="shared" si="16"/>
        <v>225000</v>
      </c>
    </row>
    <row r="99" spans="2:13" s="817" customFormat="1" ht="12.5" x14ac:dyDescent="0.25">
      <c r="B99" s="1025" t="str">
        <f t="shared" si="15"/>
        <v>Yes</v>
      </c>
      <c r="D99" s="945" t="s">
        <v>473</v>
      </c>
      <c r="E99" s="945"/>
      <c r="F99" s="945"/>
      <c r="G99" s="945"/>
      <c r="H99" s="946">
        <f>145000-15000</f>
        <v>130000</v>
      </c>
      <c r="I99" s="946">
        <v>145000</v>
      </c>
      <c r="J99" s="946">
        <v>75000</v>
      </c>
      <c r="K99" s="946">
        <f t="shared" ref="K99:K102" si="17">H99</f>
        <v>130000</v>
      </c>
      <c r="L99" s="946">
        <f t="shared" ref="L99:L102" si="18">I99</f>
        <v>145000</v>
      </c>
      <c r="M99" s="946">
        <f t="shared" ref="M99:M102" si="19">J99</f>
        <v>75000</v>
      </c>
    </row>
    <row r="100" spans="2:13" s="817" customFormat="1" ht="12.5" x14ac:dyDescent="0.25">
      <c r="B100" s="1025" t="str">
        <f t="shared" si="15"/>
        <v>No</v>
      </c>
      <c r="D100" s="945" t="s">
        <v>1311</v>
      </c>
      <c r="E100" s="945"/>
      <c r="F100" s="945"/>
      <c r="G100" s="945"/>
      <c r="H100" s="946">
        <v>0</v>
      </c>
      <c r="I100" s="946">
        <v>0</v>
      </c>
      <c r="J100" s="946">
        <v>0</v>
      </c>
      <c r="K100" s="946">
        <f t="shared" si="17"/>
        <v>0</v>
      </c>
      <c r="L100" s="946">
        <f t="shared" si="18"/>
        <v>0</v>
      </c>
      <c r="M100" s="946">
        <f t="shared" si="19"/>
        <v>0</v>
      </c>
    </row>
    <row r="101" spans="2:13" s="817" customFormat="1" ht="12.5" x14ac:dyDescent="0.25">
      <c r="B101" s="1025" t="str">
        <f t="shared" si="15"/>
        <v>Yes</v>
      </c>
      <c r="D101" s="945" t="s">
        <v>130</v>
      </c>
      <c r="E101" s="945"/>
      <c r="F101" s="945"/>
      <c r="G101" s="945"/>
      <c r="H101" s="946">
        <v>45000</v>
      </c>
      <c r="I101" s="946">
        <v>45000</v>
      </c>
      <c r="J101" s="946">
        <v>20000</v>
      </c>
      <c r="K101" s="946">
        <f t="shared" si="17"/>
        <v>45000</v>
      </c>
      <c r="L101" s="946">
        <f t="shared" si="18"/>
        <v>45000</v>
      </c>
      <c r="M101" s="946">
        <f t="shared" si="19"/>
        <v>20000</v>
      </c>
    </row>
    <row r="102" spans="2:13" s="817" customFormat="1" ht="12.5" x14ac:dyDescent="0.25">
      <c r="B102" s="1025" t="str">
        <f t="shared" si="15"/>
        <v>No</v>
      </c>
      <c r="D102" s="945" t="s">
        <v>1058</v>
      </c>
      <c r="E102" s="945"/>
      <c r="F102" s="945"/>
      <c r="G102" s="945"/>
      <c r="H102" s="946">
        <v>0</v>
      </c>
      <c r="I102" s="946">
        <v>0</v>
      </c>
      <c r="J102" s="946">
        <v>0</v>
      </c>
      <c r="K102" s="946">
        <f t="shared" si="17"/>
        <v>0</v>
      </c>
      <c r="L102" s="946">
        <f t="shared" si="18"/>
        <v>0</v>
      </c>
      <c r="M102" s="946">
        <f t="shared" si="19"/>
        <v>0</v>
      </c>
    </row>
    <row r="103" spans="2:13" s="817" customFormat="1" ht="12.5" x14ac:dyDescent="0.25">
      <c r="B103" s="817" t="str">
        <f>$B$83</f>
        <v>Yes</v>
      </c>
      <c r="D103" s="945"/>
      <c r="E103" s="945"/>
      <c r="F103" s="945"/>
      <c r="G103" s="945"/>
      <c r="H103" s="948"/>
      <c r="I103" s="948"/>
      <c r="J103" s="948"/>
      <c r="K103" s="948"/>
      <c r="L103" s="948"/>
      <c r="M103" s="948"/>
    </row>
    <row r="104" spans="2:13" s="817" customFormat="1" ht="13" x14ac:dyDescent="0.3">
      <c r="B104" s="817" t="str">
        <f>$B$83</f>
        <v>Yes</v>
      </c>
      <c r="D104" s="951" t="s">
        <v>1312</v>
      </c>
      <c r="E104" s="951"/>
      <c r="F104" s="951"/>
      <c r="G104" s="951"/>
      <c r="H104" s="1097">
        <f t="shared" ref="H104:M104" si="20">SUM(H98:H103)</f>
        <v>375000</v>
      </c>
      <c r="I104" s="1097">
        <f t="shared" si="20"/>
        <v>390000</v>
      </c>
      <c r="J104" s="1097">
        <f t="shared" si="20"/>
        <v>320000</v>
      </c>
      <c r="K104" s="1097">
        <f t="shared" si="20"/>
        <v>375000</v>
      </c>
      <c r="L104" s="1097">
        <f t="shared" si="20"/>
        <v>390000</v>
      </c>
      <c r="M104" s="1097">
        <f t="shared" si="20"/>
        <v>320000</v>
      </c>
    </row>
    <row r="105" spans="2:13" s="817" customFormat="1" ht="13" x14ac:dyDescent="0.3">
      <c r="B105" s="817" t="str">
        <f>$B$83</f>
        <v>Yes</v>
      </c>
      <c r="D105" s="951"/>
      <c r="E105" s="951"/>
      <c r="F105" s="951"/>
      <c r="G105" s="951"/>
      <c r="H105" s="1029"/>
      <c r="I105" s="1029"/>
      <c r="J105" s="1029"/>
      <c r="K105" s="1029"/>
      <c r="L105" s="1029"/>
      <c r="M105" s="1029"/>
    </row>
    <row r="106" spans="2:13" s="817" customFormat="1" ht="13.5" thickBot="1" x14ac:dyDescent="0.35">
      <c r="B106" s="817" t="str">
        <f>$B$83</f>
        <v>Yes</v>
      </c>
      <c r="D106" s="59" t="s">
        <v>1313</v>
      </c>
      <c r="E106" s="951"/>
      <c r="F106" s="951"/>
      <c r="G106" s="951"/>
      <c r="H106" s="1028">
        <f t="shared" ref="H106:M106" si="21">H95-H104</f>
        <v>15000</v>
      </c>
      <c r="I106" s="1028">
        <f t="shared" si="21"/>
        <v>0</v>
      </c>
      <c r="J106" s="1028">
        <f t="shared" si="21"/>
        <v>20500</v>
      </c>
      <c r="K106" s="1028">
        <f t="shared" si="21"/>
        <v>15000</v>
      </c>
      <c r="L106" s="1028">
        <f t="shared" si="21"/>
        <v>0</v>
      </c>
      <c r="M106" s="1028">
        <f t="shared" si="21"/>
        <v>20500</v>
      </c>
    </row>
    <row r="107" spans="2:13" s="817" customFormat="1" ht="13" thickTop="1" x14ac:dyDescent="0.25">
      <c r="B107" s="817" t="str">
        <f>$B$83</f>
        <v>Yes</v>
      </c>
      <c r="H107" s="938"/>
      <c r="I107" s="938"/>
      <c r="J107" s="944"/>
      <c r="L107" s="1030"/>
      <c r="M107" s="1030"/>
    </row>
    <row r="108" spans="2:13" s="817" customFormat="1" ht="13" x14ac:dyDescent="0.25">
      <c r="B108" s="817" t="s">
        <v>626</v>
      </c>
      <c r="D108" s="1881" t="s">
        <v>212</v>
      </c>
      <c r="E108" s="1881"/>
      <c r="F108" s="1881"/>
      <c r="G108" s="1881"/>
      <c r="H108" s="1881"/>
      <c r="I108" s="1881"/>
      <c r="J108" s="1881"/>
      <c r="K108" s="479"/>
      <c r="L108" s="479"/>
      <c r="M108" s="479"/>
    </row>
    <row r="109" spans="2:13" s="817" customFormat="1" ht="13" x14ac:dyDescent="0.25">
      <c r="B109" s="817" t="s">
        <v>626</v>
      </c>
      <c r="H109" s="1682" t="s">
        <v>457</v>
      </c>
      <c r="I109" s="1682"/>
      <c r="J109" s="1682"/>
      <c r="K109" s="1682" t="s">
        <v>458</v>
      </c>
      <c r="L109" s="1682"/>
      <c r="M109" s="1682"/>
    </row>
    <row r="110" spans="2:13" s="817" customFormat="1" ht="13" x14ac:dyDescent="0.3">
      <c r="B110" s="817" t="s">
        <v>626</v>
      </c>
      <c r="D110" s="1031"/>
      <c r="E110" s="1032"/>
      <c r="F110" s="1032"/>
      <c r="G110" s="1032"/>
      <c r="H110" s="1033">
        <f>FY</f>
        <v>2026</v>
      </c>
      <c r="I110" s="1033">
        <f>FY</f>
        <v>2026</v>
      </c>
      <c r="J110" s="1033">
        <f>FY-1</f>
        <v>2025</v>
      </c>
      <c r="K110" s="124">
        <f>FY</f>
        <v>2026</v>
      </c>
      <c r="L110" s="124">
        <f>FY</f>
        <v>2026</v>
      </c>
      <c r="M110" s="124">
        <f>FY-1</f>
        <v>2025</v>
      </c>
    </row>
    <row r="111" spans="2:13" s="817" customFormat="1" ht="26" x14ac:dyDescent="0.25">
      <c r="B111" s="817" t="s">
        <v>626</v>
      </c>
      <c r="D111" s="1031"/>
      <c r="E111" s="1032"/>
      <c r="F111" s="1034"/>
      <c r="G111" s="1034"/>
      <c r="H111" s="1035" t="s">
        <v>291</v>
      </c>
      <c r="I111" s="1036" t="s">
        <v>292</v>
      </c>
      <c r="J111" s="1035" t="s">
        <v>291</v>
      </c>
      <c r="K111" s="551" t="str">
        <f>+'Group Inputs'!$C$7</f>
        <v>Actual</v>
      </c>
      <c r="L111" s="164" t="str">
        <f>+'Group Inputs'!$D$7</f>
        <v>Budget (Unaudited)</v>
      </c>
      <c r="M111" s="551" t="str">
        <f>+'Group Inputs'!$E$7</f>
        <v>Actual</v>
      </c>
    </row>
    <row r="112" spans="2:13" s="817" customFormat="1" ht="13.5" thickBot="1" x14ac:dyDescent="0.35">
      <c r="B112" s="817" t="s">
        <v>626</v>
      </c>
      <c r="D112" s="1037"/>
      <c r="E112" s="1032"/>
      <c r="F112" s="1034"/>
      <c r="G112" s="1034"/>
      <c r="H112" s="1099" t="s">
        <v>294</v>
      </c>
      <c r="I112" s="1099" t="s">
        <v>294</v>
      </c>
      <c r="J112" s="1099" t="s">
        <v>294</v>
      </c>
      <c r="K112" s="474" t="s">
        <v>294</v>
      </c>
      <c r="L112" s="474" t="s">
        <v>294</v>
      </c>
      <c r="M112" s="474" t="s">
        <v>294</v>
      </c>
    </row>
    <row r="113" spans="2:13" s="817" customFormat="1" ht="12.5" x14ac:dyDescent="0.25">
      <c r="B113" s="817" t="s">
        <v>626</v>
      </c>
      <c r="D113" s="1032" t="s">
        <v>214</v>
      </c>
      <c r="E113" s="1032"/>
      <c r="F113" s="1034"/>
      <c r="G113" s="1034"/>
      <c r="H113" s="1038">
        <v>61226</v>
      </c>
      <c r="I113" s="1038">
        <v>28000</v>
      </c>
      <c r="J113" s="1038">
        <v>47040</v>
      </c>
      <c r="K113" s="1038">
        <v>63924</v>
      </c>
      <c r="L113" s="1038">
        <v>28000</v>
      </c>
      <c r="M113" s="1038">
        <v>50604</v>
      </c>
    </row>
    <row r="114" spans="2:13" s="817" customFormat="1" ht="12.5" x14ac:dyDescent="0.25">
      <c r="B114" s="817" t="s">
        <v>626</v>
      </c>
      <c r="D114" s="1032" t="s">
        <v>825</v>
      </c>
      <c r="E114" s="1032"/>
      <c r="F114" s="1034"/>
      <c r="G114" s="1034"/>
      <c r="H114" s="1038">
        <v>194720</v>
      </c>
      <c r="I114" s="1038">
        <v>185292</v>
      </c>
      <c r="J114" s="1038">
        <v>178237</v>
      </c>
      <c r="K114" s="1038">
        <v>194720</v>
      </c>
      <c r="L114" s="1038">
        <v>185292</v>
      </c>
      <c r="M114" s="1038">
        <v>178237</v>
      </c>
    </row>
    <row r="115" spans="2:13" s="817" customFormat="1" ht="12.5" x14ac:dyDescent="0.25">
      <c r="B115" s="817" t="s">
        <v>626</v>
      </c>
      <c r="D115" s="1032" t="s">
        <v>216</v>
      </c>
      <c r="E115" s="1032"/>
      <c r="F115" s="1034"/>
      <c r="G115" s="1034"/>
      <c r="H115" s="1038">
        <v>-200</v>
      </c>
      <c r="I115" s="1038">
        <v>0</v>
      </c>
      <c r="J115" s="1038">
        <v>0</v>
      </c>
      <c r="K115" s="1038">
        <v>-200</v>
      </c>
      <c r="L115" s="1038">
        <v>0</v>
      </c>
      <c r="M115" s="1038">
        <v>0</v>
      </c>
    </row>
    <row r="116" spans="2:13" s="817" customFormat="1" ht="12.5" x14ac:dyDescent="0.25">
      <c r="B116" s="817" t="s">
        <v>626</v>
      </c>
      <c r="D116" s="1039"/>
      <c r="E116" s="1039"/>
      <c r="F116" s="1034"/>
      <c r="G116" s="1034"/>
      <c r="H116" s="1040"/>
      <c r="I116" s="1040"/>
      <c r="J116" s="1040"/>
      <c r="K116" s="939"/>
    </row>
    <row r="117" spans="2:13" s="817" customFormat="1" ht="12.5" x14ac:dyDescent="0.25">
      <c r="B117" s="817" t="s">
        <v>626</v>
      </c>
      <c r="H117" s="1005"/>
      <c r="I117" s="1005"/>
      <c r="J117" s="1005"/>
      <c r="K117" s="939"/>
    </row>
    <row r="118" spans="2:13" s="817" customFormat="1" ht="13.5" thickBot="1" x14ac:dyDescent="0.35">
      <c r="B118" s="817" t="s">
        <v>626</v>
      </c>
      <c r="D118" s="1880" t="s">
        <v>1314</v>
      </c>
      <c r="E118" s="1880"/>
      <c r="F118" s="1880"/>
      <c r="G118" s="1880"/>
      <c r="H118" s="1041">
        <f t="shared" ref="H118:M118" si="22">SUM(H113:H116)</f>
        <v>255746</v>
      </c>
      <c r="I118" s="1041">
        <f t="shared" si="22"/>
        <v>213292</v>
      </c>
      <c r="J118" s="1041">
        <f t="shared" si="22"/>
        <v>225277</v>
      </c>
      <c r="K118" s="1041">
        <f t="shared" si="22"/>
        <v>258444</v>
      </c>
      <c r="L118" s="1041">
        <f t="shared" si="22"/>
        <v>213292</v>
      </c>
      <c r="M118" s="1041">
        <f t="shared" si="22"/>
        <v>228841</v>
      </c>
    </row>
    <row r="119" spans="2:13" s="817" customFormat="1" ht="13.5" thickTop="1" x14ac:dyDescent="0.3">
      <c r="B119" s="817" t="s">
        <v>626</v>
      </c>
      <c r="D119" s="951"/>
      <c r="E119" s="951"/>
      <c r="F119" s="951"/>
      <c r="G119" s="951"/>
      <c r="H119" s="1005"/>
      <c r="I119" s="1005"/>
      <c r="J119" s="1005"/>
      <c r="K119" s="939"/>
    </row>
    <row r="120" spans="2:13" s="817" customFormat="1" ht="12.5" x14ac:dyDescent="0.25">
      <c r="B120" s="817" t="s">
        <v>626</v>
      </c>
      <c r="D120" s="1835" t="str">
        <f>CONCATENATE("Of the $255,746 Cash and Cash Equivalents, $11,000 (",FY-1,": $6,000) is held by the School on behalf of the RTLB Service. See note 4 for details of how the funding received for the service has been spent in the year.")</f>
        <v>Of the $255,746 Cash and Cash Equivalents, $11,000 (2025: $6,000) is held by the School on behalf of the RTLB Service. See note 4 for details of how the funding received for the service has been spent in the year.</v>
      </c>
      <c r="E120" s="1835"/>
      <c r="F120" s="1835"/>
      <c r="G120" s="1835"/>
      <c r="H120" s="1835"/>
      <c r="I120" s="1835"/>
      <c r="J120" s="1835"/>
      <c r="K120" s="1690"/>
      <c r="L120" s="1690"/>
      <c r="M120" s="1690"/>
    </row>
    <row r="121" spans="2:13" x14ac:dyDescent="0.35">
      <c r="B121" s="817" t="s">
        <v>626</v>
      </c>
      <c r="D121" s="1835"/>
      <c r="E121" s="1835"/>
      <c r="F121" s="1835"/>
      <c r="G121" s="1835"/>
      <c r="H121" s="1835"/>
      <c r="I121" s="1835"/>
      <c r="J121" s="1835"/>
      <c r="K121" s="1690"/>
      <c r="L121" s="1690"/>
      <c r="M121" s="1690"/>
    </row>
    <row r="122" spans="2:13" x14ac:dyDescent="0.35">
      <c r="B122" s="817" t="s">
        <v>626</v>
      </c>
    </row>
    <row r="123" spans="2:13" x14ac:dyDescent="0.35">
      <c r="B123" s="817" t="s">
        <v>626</v>
      </c>
      <c r="D123" s="1042" t="s">
        <v>1315</v>
      </c>
      <c r="E123" s="1042"/>
      <c r="F123" s="1042"/>
      <c r="G123" s="1042"/>
      <c r="H123" s="1042"/>
      <c r="I123" s="1042"/>
      <c r="J123" s="1042"/>
      <c r="K123" s="1042"/>
      <c r="L123" s="1042"/>
      <c r="M123" s="1042"/>
    </row>
    <row r="124" spans="2:13" x14ac:dyDescent="0.35">
      <c r="B124" s="817" t="s">
        <v>626</v>
      </c>
      <c r="D124" s="1043"/>
      <c r="E124" s="997"/>
      <c r="F124" s="1044"/>
      <c r="G124" s="1044"/>
      <c r="H124" s="1044"/>
      <c r="I124" s="997"/>
      <c r="J124" s="997"/>
    </row>
    <row r="125" spans="2:13" ht="26" x14ac:dyDescent="0.35">
      <c r="B125" s="817" t="s">
        <v>626</v>
      </c>
      <c r="D125" s="937" t="s">
        <v>839</v>
      </c>
      <c r="E125" s="937"/>
      <c r="F125" s="937"/>
      <c r="G125" s="937"/>
      <c r="H125" s="1045" t="s">
        <v>853</v>
      </c>
      <c r="I125" s="995" t="s">
        <v>841</v>
      </c>
      <c r="J125" s="995" t="s">
        <v>842</v>
      </c>
      <c r="K125" s="995" t="s">
        <v>843</v>
      </c>
      <c r="L125" s="995" t="s">
        <v>815</v>
      </c>
      <c r="M125" s="1046" t="s">
        <v>844</v>
      </c>
    </row>
    <row r="126" spans="2:13" x14ac:dyDescent="0.35">
      <c r="B126" s="817" t="s">
        <v>626</v>
      </c>
      <c r="D126" s="937"/>
      <c r="E126" s="937"/>
      <c r="F126" s="937"/>
      <c r="G126" s="937"/>
      <c r="H126" s="1045"/>
      <c r="I126" s="995"/>
      <c r="J126" s="995"/>
      <c r="K126" s="995"/>
      <c r="L126" s="995"/>
      <c r="M126" s="1046"/>
    </row>
    <row r="127" spans="2:13" x14ac:dyDescent="0.35">
      <c r="B127" s="817" t="s">
        <v>626</v>
      </c>
      <c r="D127" s="1047">
        <f>FY</f>
        <v>2026</v>
      </c>
      <c r="E127" s="1047"/>
      <c r="F127" s="1047"/>
      <c r="G127" s="1047"/>
      <c r="H127" s="1048" t="s">
        <v>294</v>
      </c>
      <c r="I127" s="1049" t="s">
        <v>294</v>
      </c>
      <c r="J127" s="1049" t="s">
        <v>294</v>
      </c>
      <c r="K127" s="1049" t="s">
        <v>294</v>
      </c>
      <c r="L127" s="1049" t="s">
        <v>294</v>
      </c>
      <c r="M127" s="1048" t="s">
        <v>294</v>
      </c>
    </row>
    <row r="128" spans="2:13" x14ac:dyDescent="0.35">
      <c r="B128" s="817" t="s">
        <v>626</v>
      </c>
      <c r="D128" s="1043"/>
      <c r="E128" s="1043"/>
      <c r="F128" s="1043"/>
      <c r="G128" s="1043"/>
      <c r="H128" s="1050"/>
      <c r="I128" s="1051"/>
      <c r="J128" s="1051"/>
      <c r="K128" s="1051"/>
      <c r="L128" s="997"/>
      <c r="M128" s="1050"/>
    </row>
    <row r="129" spans="2:13" x14ac:dyDescent="0.35">
      <c r="B129" s="817" t="s">
        <v>626</v>
      </c>
      <c r="D129" s="997" t="s">
        <v>845</v>
      </c>
      <c r="E129" s="997"/>
      <c r="F129" s="997"/>
      <c r="G129" s="997"/>
      <c r="H129" s="1052">
        <v>101000</v>
      </c>
      <c r="I129" s="1053"/>
      <c r="J129" s="1053"/>
      <c r="K129" s="1053"/>
      <c r="L129" s="1052">
        <v>0</v>
      </c>
      <c r="M129" s="58">
        <f t="shared" ref="M129:M140" si="23">SUM(H129:L129)</f>
        <v>101000</v>
      </c>
    </row>
    <row r="130" spans="2:13" x14ac:dyDescent="0.35">
      <c r="B130" s="817" t="s">
        <v>626</v>
      </c>
      <c r="D130" s="997" t="s">
        <v>846</v>
      </c>
      <c r="E130" s="997"/>
      <c r="F130" s="997"/>
      <c r="G130" s="997"/>
      <c r="H130" s="1052">
        <v>109597</v>
      </c>
      <c r="I130" s="1055"/>
      <c r="J130" s="1055"/>
      <c r="K130" s="1055"/>
      <c r="L130" s="1052">
        <v>-12114</v>
      </c>
      <c r="M130" s="58">
        <f t="shared" si="23"/>
        <v>97483</v>
      </c>
    </row>
    <row r="131" spans="2:13" x14ac:dyDescent="0.35">
      <c r="B131" s="817" t="s">
        <v>626</v>
      </c>
      <c r="D131" s="997" t="s">
        <v>847</v>
      </c>
      <c r="E131" s="997"/>
      <c r="F131" s="997"/>
      <c r="G131" s="997"/>
      <c r="H131" s="1052">
        <v>35296</v>
      </c>
      <c r="I131" s="1055"/>
      <c r="J131" s="1055"/>
      <c r="K131" s="1055"/>
      <c r="L131" s="1052">
        <v>-4464</v>
      </c>
      <c r="M131" s="58">
        <f t="shared" si="23"/>
        <v>30832</v>
      </c>
    </row>
    <row r="132" spans="2:13" x14ac:dyDescent="0.35">
      <c r="B132" s="817" t="s">
        <v>626</v>
      </c>
      <c r="D132" s="997" t="s">
        <v>209</v>
      </c>
      <c r="E132" s="997"/>
      <c r="F132" s="997"/>
      <c r="G132" s="997"/>
      <c r="H132" s="1052">
        <v>0</v>
      </c>
      <c r="I132" s="1055"/>
      <c r="J132" s="1055"/>
      <c r="K132" s="1055"/>
      <c r="L132" s="1052">
        <v>0</v>
      </c>
      <c r="M132" s="58">
        <f t="shared" si="23"/>
        <v>0</v>
      </c>
    </row>
    <row r="133" spans="2:13" x14ac:dyDescent="0.35">
      <c r="B133" s="817" t="s">
        <v>626</v>
      </c>
      <c r="D133" s="997" t="s">
        <v>210</v>
      </c>
      <c r="E133" s="997"/>
      <c r="F133" s="997"/>
      <c r="G133" s="997"/>
      <c r="H133" s="1052">
        <v>30713</v>
      </c>
      <c r="I133" s="1055">
        <v>99644</v>
      </c>
      <c r="J133" s="1055">
        <v>-3257</v>
      </c>
      <c r="K133" s="1055"/>
      <c r="L133" s="1052">
        <v>-23352</v>
      </c>
      <c r="M133" s="58">
        <f t="shared" si="23"/>
        <v>103748</v>
      </c>
    </row>
    <row r="134" spans="2:13" x14ac:dyDescent="0.35">
      <c r="B134" s="817" t="s">
        <v>626</v>
      </c>
      <c r="D134" s="1056" t="s">
        <v>180</v>
      </c>
      <c r="E134" s="1056"/>
      <c r="F134" s="1056"/>
      <c r="G134" s="1056"/>
      <c r="H134" s="1052">
        <v>71544</v>
      </c>
      <c r="I134" s="1057">
        <v>4646</v>
      </c>
      <c r="J134" s="1057"/>
      <c r="K134" s="1057">
        <v>-3000</v>
      </c>
      <c r="L134" s="1052">
        <v>-34701</v>
      </c>
      <c r="M134" s="58">
        <f t="shared" si="23"/>
        <v>38489</v>
      </c>
    </row>
    <row r="135" spans="2:13" x14ac:dyDescent="0.35">
      <c r="B135" s="817" t="s">
        <v>626</v>
      </c>
      <c r="D135" s="997" t="s">
        <v>211</v>
      </c>
      <c r="E135" s="997"/>
      <c r="F135" s="997"/>
      <c r="G135" s="997"/>
      <c r="H135" s="1052">
        <v>0</v>
      </c>
      <c r="I135" s="1055">
        <v>8000</v>
      </c>
      <c r="J135" s="1055"/>
      <c r="K135" s="1055"/>
      <c r="L135" s="1052">
        <v>-800</v>
      </c>
      <c r="M135" s="58">
        <f t="shared" si="23"/>
        <v>7200</v>
      </c>
    </row>
    <row r="136" spans="2:13" x14ac:dyDescent="0.35">
      <c r="B136" s="817" t="s">
        <v>626</v>
      </c>
      <c r="D136" s="997" t="s">
        <v>141</v>
      </c>
      <c r="E136" s="997"/>
      <c r="F136" s="997"/>
      <c r="G136" s="997"/>
      <c r="H136" s="1052">
        <v>0</v>
      </c>
      <c r="I136" s="1055">
        <v>60000</v>
      </c>
      <c r="J136" s="1055"/>
      <c r="K136" s="1055"/>
      <c r="L136" s="1052">
        <v>-11000</v>
      </c>
      <c r="M136" s="58">
        <f t="shared" si="23"/>
        <v>49000</v>
      </c>
    </row>
    <row r="137" spans="2:13" x14ac:dyDescent="0.35">
      <c r="B137" s="817" t="s">
        <v>626</v>
      </c>
      <c r="D137" s="997" t="s">
        <v>142</v>
      </c>
      <c r="E137" s="997"/>
      <c r="F137" s="997"/>
      <c r="G137" s="997"/>
      <c r="H137" s="1052">
        <v>0</v>
      </c>
      <c r="I137" s="1055">
        <v>2000</v>
      </c>
      <c r="J137" s="1055"/>
      <c r="K137" s="1055"/>
      <c r="L137" s="1052">
        <v>-750</v>
      </c>
      <c r="M137" s="58">
        <f t="shared" si="23"/>
        <v>1250</v>
      </c>
    </row>
    <row r="138" spans="2:13" x14ac:dyDescent="0.35">
      <c r="B138" s="817"/>
      <c r="D138" s="997" t="s">
        <v>140</v>
      </c>
      <c r="E138" s="997"/>
      <c r="F138" s="997"/>
      <c r="G138" s="997"/>
      <c r="H138" s="1052">
        <v>33400</v>
      </c>
      <c r="I138" s="1055">
        <v>20068</v>
      </c>
      <c r="J138" s="1055"/>
      <c r="K138" s="1055"/>
      <c r="L138" s="1052">
        <v>-12701</v>
      </c>
      <c r="M138" s="58">
        <f t="shared" si="23"/>
        <v>40767</v>
      </c>
    </row>
    <row r="139" spans="2:13" x14ac:dyDescent="0.35">
      <c r="B139" s="817" t="s">
        <v>626</v>
      </c>
      <c r="D139" s="997" t="s">
        <v>139</v>
      </c>
      <c r="E139" s="997"/>
      <c r="F139" s="997"/>
      <c r="G139" s="997"/>
      <c r="H139" s="1052">
        <v>17190</v>
      </c>
      <c r="I139" s="1055"/>
      <c r="J139" s="1055"/>
      <c r="K139" s="1055"/>
      <c r="L139" s="1052">
        <v>-3009</v>
      </c>
      <c r="M139" s="58">
        <f t="shared" si="23"/>
        <v>14181</v>
      </c>
    </row>
    <row r="140" spans="2:13" x14ac:dyDescent="0.35">
      <c r="B140" s="817" t="s">
        <v>626</v>
      </c>
      <c r="D140" s="997" t="s">
        <v>1316</v>
      </c>
      <c r="E140" s="997"/>
      <c r="F140" s="997"/>
      <c r="G140" s="997"/>
      <c r="H140" s="1052">
        <v>16400</v>
      </c>
      <c r="I140" s="1055">
        <v>15000</v>
      </c>
      <c r="J140" s="1055">
        <v>0</v>
      </c>
      <c r="K140" s="1055">
        <v>0</v>
      </c>
      <c r="L140" s="1052">
        <v>-7100</v>
      </c>
      <c r="M140" s="58">
        <f t="shared" si="23"/>
        <v>24300</v>
      </c>
    </row>
    <row r="141" spans="2:13" x14ac:dyDescent="0.35">
      <c r="B141" s="817" t="s">
        <v>626</v>
      </c>
      <c r="D141" s="997"/>
      <c r="E141" s="997"/>
      <c r="F141" s="997"/>
      <c r="G141" s="997"/>
      <c r="H141" s="1052"/>
      <c r="I141" s="1053"/>
      <c r="J141" s="1053"/>
      <c r="K141" s="1053"/>
      <c r="L141" s="1052"/>
      <c r="M141" s="1054"/>
    </row>
    <row r="142" spans="2:13" ht="15" thickBot="1" x14ac:dyDescent="0.4">
      <c r="B142" s="817" t="s">
        <v>626</v>
      </c>
      <c r="D142" s="1058" t="s">
        <v>1317</v>
      </c>
      <c r="E142" s="1058"/>
      <c r="F142" s="1058"/>
      <c r="G142" s="1058"/>
      <c r="H142" s="1059">
        <f>SUM(H129:H140)</f>
        <v>415140</v>
      </c>
      <c r="I142" s="1059">
        <f t="shared" ref="I142:M142" si="24">SUM(I129:I140)</f>
        <v>209358</v>
      </c>
      <c r="J142" s="1059">
        <f t="shared" si="24"/>
        <v>-3257</v>
      </c>
      <c r="K142" s="1059">
        <f t="shared" si="24"/>
        <v>-3000</v>
      </c>
      <c r="L142" s="1059">
        <f t="shared" si="24"/>
        <v>-109991</v>
      </c>
      <c r="M142" s="1059">
        <f t="shared" si="24"/>
        <v>508250</v>
      </c>
    </row>
    <row r="143" spans="2:13" ht="15" thickTop="1" x14ac:dyDescent="0.35">
      <c r="B143" s="817" t="s">
        <v>626</v>
      </c>
      <c r="D143" s="997"/>
      <c r="E143" s="997"/>
      <c r="F143" s="997"/>
      <c r="G143" s="997"/>
      <c r="H143" s="1050"/>
      <c r="I143" s="1051"/>
      <c r="J143" s="1051"/>
      <c r="K143" s="1051"/>
      <c r="L143" s="997"/>
      <c r="M143" s="1061"/>
    </row>
    <row r="144" spans="2:13" x14ac:dyDescent="0.35">
      <c r="B144" s="817" t="s">
        <v>626</v>
      </c>
      <c r="D144" s="1062"/>
      <c r="E144" s="1062"/>
      <c r="F144" s="1062"/>
      <c r="G144" s="1062"/>
      <c r="H144" s="1062"/>
      <c r="I144" s="1062"/>
      <c r="J144" s="1062"/>
      <c r="K144" s="1062"/>
      <c r="L144" s="1062"/>
      <c r="M144" s="1062"/>
    </row>
    <row r="145" spans="2:13" x14ac:dyDescent="0.35">
      <c r="B145" s="817" t="s">
        <v>626</v>
      </c>
      <c r="D145" s="937" t="s">
        <v>839</v>
      </c>
      <c r="E145" s="937"/>
      <c r="F145" s="937"/>
      <c r="G145" s="937"/>
      <c r="H145" s="1048">
        <f>FY</f>
        <v>2026</v>
      </c>
      <c r="I145" s="1048">
        <f>FY</f>
        <v>2026</v>
      </c>
      <c r="J145" s="1048">
        <f>FY</f>
        <v>2026</v>
      </c>
      <c r="K145" s="1048">
        <f>FY-1</f>
        <v>2025</v>
      </c>
      <c r="L145" s="1048">
        <f>FY-1</f>
        <v>2025</v>
      </c>
      <c r="M145" s="1048">
        <f>FY-1</f>
        <v>2025</v>
      </c>
    </row>
    <row r="146" spans="2:13" ht="26" x14ac:dyDescent="0.35">
      <c r="B146" s="817" t="s">
        <v>626</v>
      </c>
      <c r="D146" s="997"/>
      <c r="E146" s="997"/>
      <c r="F146" s="997"/>
      <c r="G146" s="997"/>
      <c r="H146" s="1001" t="s">
        <v>848</v>
      </c>
      <c r="I146" s="1001" t="s">
        <v>849</v>
      </c>
      <c r="J146" s="1001" t="s">
        <v>850</v>
      </c>
      <c r="K146" s="1001" t="s">
        <v>848</v>
      </c>
      <c r="L146" s="1001" t="s">
        <v>849</v>
      </c>
      <c r="M146" s="1001" t="s">
        <v>850</v>
      </c>
    </row>
    <row r="147" spans="2:13" x14ac:dyDescent="0.35">
      <c r="B147" s="817" t="s">
        <v>626</v>
      </c>
      <c r="D147" s="997"/>
      <c r="E147" s="997"/>
      <c r="F147" s="997"/>
      <c r="G147" s="997"/>
      <c r="H147" s="1048" t="s">
        <v>294</v>
      </c>
      <c r="I147" s="1048" t="s">
        <v>294</v>
      </c>
      <c r="J147" s="1048" t="s">
        <v>294</v>
      </c>
      <c r="K147" s="1048" t="s">
        <v>294</v>
      </c>
      <c r="L147" s="1048" t="s">
        <v>294</v>
      </c>
      <c r="M147" s="1048" t="s">
        <v>294</v>
      </c>
    </row>
    <row r="148" spans="2:13" x14ac:dyDescent="0.35">
      <c r="B148" s="817" t="s">
        <v>626</v>
      </c>
      <c r="D148" s="1063"/>
      <c r="E148" s="1063"/>
      <c r="F148" s="1063"/>
      <c r="G148" s="1063"/>
      <c r="H148" s="1048"/>
      <c r="I148" s="1048"/>
      <c r="J148" s="1048"/>
      <c r="K148" s="1048"/>
      <c r="L148" s="1048"/>
      <c r="M148" s="1048"/>
    </row>
    <row r="149" spans="2:13" x14ac:dyDescent="0.35">
      <c r="B149" s="817" t="s">
        <v>626</v>
      </c>
      <c r="D149" s="997" t="s">
        <v>845</v>
      </c>
      <c r="E149" s="997"/>
      <c r="F149" s="997"/>
      <c r="G149" s="997"/>
      <c r="H149" s="1052">
        <v>101000</v>
      </c>
      <c r="I149" s="1005">
        <v>0</v>
      </c>
      <c r="J149" s="1054">
        <f>SUM(H149:I149)</f>
        <v>101000</v>
      </c>
      <c r="K149" s="1050">
        <v>101000</v>
      </c>
      <c r="L149" s="1050">
        <v>0</v>
      </c>
      <c r="M149" s="1061">
        <f>SUM(K149:L149)</f>
        <v>101000</v>
      </c>
    </row>
    <row r="150" spans="2:13" x14ac:dyDescent="0.35">
      <c r="B150" s="817" t="s">
        <v>626</v>
      </c>
      <c r="D150" s="997" t="s">
        <v>846</v>
      </c>
      <c r="E150" s="997"/>
      <c r="F150" s="997"/>
      <c r="G150" s="997"/>
      <c r="H150" s="1052">
        <v>159968</v>
      </c>
      <c r="I150" s="1052">
        <v>-62485</v>
      </c>
      <c r="J150" s="1054">
        <f t="shared" ref="J150:J160" si="25">SUM(H150:I150)</f>
        <v>97483</v>
      </c>
      <c r="K150" s="1050">
        <v>154974</v>
      </c>
      <c r="L150" s="1050">
        <v>-45377</v>
      </c>
      <c r="M150" s="1061">
        <f t="shared" ref="M150:M160" si="26">SUM(K150:L150)</f>
        <v>109597</v>
      </c>
    </row>
    <row r="151" spans="2:13" x14ac:dyDescent="0.35">
      <c r="B151" s="817" t="s">
        <v>626</v>
      </c>
      <c r="D151" s="997" t="s">
        <v>847</v>
      </c>
      <c r="E151" s="997"/>
      <c r="F151" s="997"/>
      <c r="G151" s="997"/>
      <c r="H151" s="1052">
        <v>110220</v>
      </c>
      <c r="I151" s="1052">
        <v>-79388</v>
      </c>
      <c r="J151" s="1054">
        <f t="shared" si="25"/>
        <v>30832</v>
      </c>
      <c r="K151" s="1050">
        <v>110220</v>
      </c>
      <c r="L151" s="1050">
        <v>-74924</v>
      </c>
      <c r="M151" s="1061">
        <f t="shared" si="26"/>
        <v>35296</v>
      </c>
    </row>
    <row r="152" spans="2:13" x14ac:dyDescent="0.35">
      <c r="B152" s="817" t="s">
        <v>626</v>
      </c>
      <c r="D152" s="997" t="s">
        <v>209</v>
      </c>
      <c r="E152" s="997"/>
      <c r="F152" s="997"/>
      <c r="G152" s="997"/>
      <c r="H152" s="1052">
        <v>0</v>
      </c>
      <c r="I152" s="1052">
        <v>0</v>
      </c>
      <c r="J152" s="1054">
        <f t="shared" si="25"/>
        <v>0</v>
      </c>
      <c r="K152" s="1050">
        <v>0</v>
      </c>
      <c r="L152" s="1050">
        <v>0</v>
      </c>
      <c r="M152" s="1061">
        <f t="shared" si="26"/>
        <v>0</v>
      </c>
    </row>
    <row r="153" spans="2:13" x14ac:dyDescent="0.35">
      <c r="B153" s="817" t="s">
        <v>626</v>
      </c>
      <c r="D153" s="997" t="s">
        <v>210</v>
      </c>
      <c r="E153" s="997"/>
      <c r="F153" s="997"/>
      <c r="G153" s="997"/>
      <c r="H153" s="1052">
        <v>442782</v>
      </c>
      <c r="I153" s="1052">
        <v>-339034</v>
      </c>
      <c r="J153" s="1054">
        <f t="shared" si="25"/>
        <v>103748</v>
      </c>
      <c r="K153" s="1050">
        <v>343395</v>
      </c>
      <c r="L153" s="1050">
        <v>-312682</v>
      </c>
      <c r="M153" s="1061">
        <f t="shared" si="26"/>
        <v>30713</v>
      </c>
    </row>
    <row r="154" spans="2:13" x14ac:dyDescent="0.35">
      <c r="B154" s="817" t="s">
        <v>626</v>
      </c>
      <c r="D154" s="1064" t="s">
        <v>180</v>
      </c>
      <c r="E154" s="1064"/>
      <c r="F154" s="1064"/>
      <c r="G154" s="1064"/>
      <c r="H154" s="1052">
        <v>158790</v>
      </c>
      <c r="I154" s="1052">
        <v>-120301</v>
      </c>
      <c r="J154" s="1054">
        <f t="shared" si="25"/>
        <v>38489</v>
      </c>
      <c r="K154" s="1050">
        <v>157144</v>
      </c>
      <c r="L154" s="1050">
        <v>-85600</v>
      </c>
      <c r="M154" s="1061">
        <f t="shared" si="26"/>
        <v>71544</v>
      </c>
    </row>
    <row r="155" spans="2:13" x14ac:dyDescent="0.35">
      <c r="B155" s="817" t="s">
        <v>626</v>
      </c>
      <c r="D155" s="997" t="s">
        <v>211</v>
      </c>
      <c r="E155" s="997"/>
      <c r="F155" s="997"/>
      <c r="G155" s="997"/>
      <c r="H155" s="1052">
        <v>8000</v>
      </c>
      <c r="I155" s="1052">
        <v>-800</v>
      </c>
      <c r="J155" s="1054">
        <f t="shared" si="25"/>
        <v>7200</v>
      </c>
      <c r="K155" s="1050">
        <v>0</v>
      </c>
      <c r="L155" s="1050">
        <v>0</v>
      </c>
      <c r="M155" s="1061">
        <f t="shared" si="26"/>
        <v>0</v>
      </c>
    </row>
    <row r="156" spans="2:13" x14ac:dyDescent="0.35">
      <c r="B156" s="817" t="s">
        <v>626</v>
      </c>
      <c r="D156" s="997" t="s">
        <v>141</v>
      </c>
      <c r="E156" s="997"/>
      <c r="F156" s="997"/>
      <c r="G156" s="997"/>
      <c r="H156" s="1052">
        <v>60000</v>
      </c>
      <c r="I156" s="1052">
        <v>-11000</v>
      </c>
      <c r="J156" s="1054">
        <f t="shared" si="25"/>
        <v>49000</v>
      </c>
      <c r="K156" s="1050">
        <v>0</v>
      </c>
      <c r="L156" s="1050">
        <v>0</v>
      </c>
      <c r="M156" s="1061">
        <f t="shared" si="26"/>
        <v>0</v>
      </c>
    </row>
    <row r="157" spans="2:13" x14ac:dyDescent="0.35">
      <c r="B157" s="817" t="s">
        <v>626</v>
      </c>
      <c r="D157" s="997" t="s">
        <v>142</v>
      </c>
      <c r="E157" s="997"/>
      <c r="F157" s="997"/>
      <c r="G157" s="997"/>
      <c r="H157" s="1052">
        <v>2000</v>
      </c>
      <c r="I157" s="1052">
        <v>-750</v>
      </c>
      <c r="J157" s="1054">
        <f t="shared" si="25"/>
        <v>1250</v>
      </c>
      <c r="K157" s="1050">
        <v>0</v>
      </c>
      <c r="L157" s="1050">
        <v>0</v>
      </c>
      <c r="M157" s="1061">
        <f t="shared" si="26"/>
        <v>0</v>
      </c>
    </row>
    <row r="158" spans="2:13" x14ac:dyDescent="0.35">
      <c r="B158" s="817" t="s">
        <v>626</v>
      </c>
      <c r="D158" s="990" t="s">
        <v>140</v>
      </c>
      <c r="E158" s="990"/>
      <c r="F158" s="990"/>
      <c r="G158" s="990"/>
      <c r="H158" s="1265">
        <v>54068</v>
      </c>
      <c r="I158" s="1265">
        <v>-13301</v>
      </c>
      <c r="J158" s="1054">
        <f t="shared" si="25"/>
        <v>40767</v>
      </c>
      <c r="K158" s="1266">
        <v>33700</v>
      </c>
      <c r="L158" s="1266">
        <v>-300</v>
      </c>
      <c r="M158" s="1061">
        <f t="shared" si="26"/>
        <v>33400</v>
      </c>
    </row>
    <row r="159" spans="2:13" x14ac:dyDescent="0.35">
      <c r="B159" s="817" t="s">
        <v>626</v>
      </c>
      <c r="D159" s="990" t="s">
        <v>139</v>
      </c>
      <c r="E159" s="990"/>
      <c r="F159" s="990"/>
      <c r="G159" s="990"/>
      <c r="H159" s="1265">
        <v>56275</v>
      </c>
      <c r="I159" s="1265">
        <v>-42094</v>
      </c>
      <c r="J159" s="1054">
        <f t="shared" si="25"/>
        <v>14181</v>
      </c>
      <c r="K159" s="1266">
        <v>56101</v>
      </c>
      <c r="L159" s="1266">
        <v>-38911</v>
      </c>
      <c r="M159" s="1061">
        <f t="shared" si="26"/>
        <v>17190</v>
      </c>
    </row>
    <row r="160" spans="2:13" x14ac:dyDescent="0.35">
      <c r="B160" s="817" t="s">
        <v>626</v>
      </c>
      <c r="D160" s="990" t="s">
        <v>1316</v>
      </c>
      <c r="E160" s="990"/>
      <c r="F160" s="990"/>
      <c r="G160" s="990"/>
      <c r="H160" s="1265">
        <f>20500+15000</f>
        <v>35500</v>
      </c>
      <c r="I160" s="1265">
        <v>-11200</v>
      </c>
      <c r="J160" s="1054">
        <f t="shared" si="25"/>
        <v>24300</v>
      </c>
      <c r="K160" s="1266">
        <v>20500</v>
      </c>
      <c r="L160" s="1266">
        <v>-4100</v>
      </c>
      <c r="M160" s="1061">
        <f t="shared" si="26"/>
        <v>16400</v>
      </c>
    </row>
    <row r="161" spans="2:13" x14ac:dyDescent="0.35">
      <c r="B161" s="817" t="s">
        <v>626</v>
      </c>
      <c r="D161" s="997"/>
      <c r="E161" s="997"/>
      <c r="F161" s="997"/>
      <c r="G161" s="997"/>
      <c r="H161" s="1052"/>
      <c r="I161" s="1005"/>
      <c r="J161" s="1054"/>
      <c r="K161" s="1052"/>
      <c r="L161" s="1005"/>
      <c r="M161" s="1054"/>
    </row>
    <row r="162" spans="2:13" ht="15" thickBot="1" x14ac:dyDescent="0.4">
      <c r="B162" s="817" t="s">
        <v>626</v>
      </c>
      <c r="D162" s="996" t="s">
        <v>1318</v>
      </c>
      <c r="E162" s="996"/>
      <c r="F162" s="996"/>
      <c r="G162" s="996"/>
      <c r="H162" s="1065">
        <f>SUM(H149:H160)</f>
        <v>1188603</v>
      </c>
      <c r="I162" s="1065">
        <f t="shared" ref="I162:M162" si="27">SUM(I149:I160)</f>
        <v>-680353</v>
      </c>
      <c r="J162" s="1065">
        <f t="shared" si="27"/>
        <v>508250</v>
      </c>
      <c r="K162" s="1065">
        <f t="shared" si="27"/>
        <v>977034</v>
      </c>
      <c r="L162" s="1065">
        <f t="shared" si="27"/>
        <v>-561894</v>
      </c>
      <c r="M162" s="1065">
        <f t="shared" si="27"/>
        <v>415140</v>
      </c>
    </row>
    <row r="163" spans="2:13" ht="15" thickTop="1" x14ac:dyDescent="0.35">
      <c r="B163" s="817" t="s">
        <v>626</v>
      </c>
    </row>
    <row r="164" spans="2:13" x14ac:dyDescent="0.35">
      <c r="B164" s="817" t="s">
        <v>626</v>
      </c>
    </row>
    <row r="165" spans="2:13" ht="26" x14ac:dyDescent="0.35">
      <c r="B165" s="817" t="s">
        <v>626</v>
      </c>
      <c r="D165" s="937" t="s">
        <v>852</v>
      </c>
      <c r="E165" s="937"/>
      <c r="F165" s="937"/>
      <c r="G165" s="937"/>
      <c r="H165" s="1045" t="s">
        <v>853</v>
      </c>
      <c r="I165" s="995" t="s">
        <v>841</v>
      </c>
      <c r="J165" s="995" t="s">
        <v>842</v>
      </c>
      <c r="K165" s="995" t="s">
        <v>843</v>
      </c>
      <c r="L165" s="995" t="s">
        <v>815</v>
      </c>
      <c r="M165" s="1046" t="s">
        <v>844</v>
      </c>
    </row>
    <row r="166" spans="2:13" x14ac:dyDescent="0.35">
      <c r="B166" s="817" t="s">
        <v>626</v>
      </c>
      <c r="D166" s="937"/>
      <c r="E166" s="937"/>
      <c r="F166" s="937"/>
      <c r="G166" s="937"/>
      <c r="H166" s="1045"/>
      <c r="I166" s="995"/>
      <c r="J166" s="995"/>
      <c r="K166" s="995"/>
      <c r="L166" s="995"/>
      <c r="M166" s="1046"/>
    </row>
    <row r="167" spans="2:13" x14ac:dyDescent="0.35">
      <c r="B167" s="817" t="s">
        <v>626</v>
      </c>
      <c r="D167" s="1047">
        <f>FY</f>
        <v>2026</v>
      </c>
      <c r="E167" s="1047"/>
      <c r="F167" s="1047"/>
      <c r="G167" s="1047"/>
      <c r="H167" s="1048" t="s">
        <v>294</v>
      </c>
      <c r="I167" s="1049" t="s">
        <v>294</v>
      </c>
      <c r="J167" s="1049" t="s">
        <v>294</v>
      </c>
      <c r="K167" s="1049" t="s">
        <v>294</v>
      </c>
      <c r="L167" s="1049" t="s">
        <v>294</v>
      </c>
      <c r="M167" s="1048" t="s">
        <v>294</v>
      </c>
    </row>
    <row r="168" spans="2:13" x14ac:dyDescent="0.35">
      <c r="B168" s="817" t="s">
        <v>626</v>
      </c>
      <c r="D168" s="1043"/>
      <c r="E168" s="1043"/>
      <c r="F168" s="1043"/>
      <c r="G168" s="1043"/>
      <c r="H168" s="1050"/>
      <c r="I168" s="1051"/>
      <c r="J168" s="1051"/>
      <c r="K168" s="1051"/>
      <c r="L168" s="997"/>
      <c r="M168" s="1050"/>
    </row>
    <row r="169" spans="2:13" x14ac:dyDescent="0.35">
      <c r="B169" s="817" t="s">
        <v>626</v>
      </c>
      <c r="D169" s="997" t="s">
        <v>845</v>
      </c>
      <c r="E169" s="997"/>
      <c r="F169" s="997"/>
      <c r="G169" s="997"/>
      <c r="H169" s="1052">
        <v>101000</v>
      </c>
      <c r="I169" s="1053"/>
      <c r="J169" s="1053"/>
      <c r="K169" s="1053"/>
      <c r="L169" s="1052">
        <v>0</v>
      </c>
      <c r="M169" s="58">
        <f t="shared" ref="M169:M180" si="28">SUM(H169:L169)</f>
        <v>101000</v>
      </c>
    </row>
    <row r="170" spans="2:13" x14ac:dyDescent="0.35">
      <c r="B170" s="817" t="s">
        <v>626</v>
      </c>
      <c r="D170" s="997" t="s">
        <v>846</v>
      </c>
      <c r="E170" s="997"/>
      <c r="F170" s="997"/>
      <c r="G170" s="997"/>
      <c r="H170" s="1052">
        <v>109597</v>
      </c>
      <c r="I170" s="1055"/>
      <c r="J170" s="1055"/>
      <c r="K170" s="1055"/>
      <c r="L170" s="1052">
        <v>-12114</v>
      </c>
      <c r="M170" s="58">
        <f t="shared" si="28"/>
        <v>97483</v>
      </c>
    </row>
    <row r="171" spans="2:13" x14ac:dyDescent="0.35">
      <c r="B171" s="817" t="s">
        <v>626</v>
      </c>
      <c r="D171" s="997" t="s">
        <v>847</v>
      </c>
      <c r="E171" s="997"/>
      <c r="F171" s="997"/>
      <c r="G171" s="997"/>
      <c r="H171" s="1052">
        <v>35296</v>
      </c>
      <c r="I171" s="1055"/>
      <c r="J171" s="1055"/>
      <c r="K171" s="1055"/>
      <c r="L171" s="1052">
        <v>-4464</v>
      </c>
      <c r="M171" s="58">
        <f t="shared" si="28"/>
        <v>30832</v>
      </c>
    </row>
    <row r="172" spans="2:13" x14ac:dyDescent="0.35">
      <c r="B172" s="817" t="s">
        <v>626</v>
      </c>
      <c r="D172" s="997" t="s">
        <v>209</v>
      </c>
      <c r="E172" s="997"/>
      <c r="F172" s="997"/>
      <c r="G172" s="997"/>
      <c r="H172" s="1052">
        <v>0</v>
      </c>
      <c r="I172" s="1055"/>
      <c r="J172" s="1055"/>
      <c r="K172" s="1055"/>
      <c r="L172" s="1052">
        <v>0</v>
      </c>
      <c r="M172" s="58">
        <f t="shared" si="28"/>
        <v>0</v>
      </c>
    </row>
    <row r="173" spans="2:13" x14ac:dyDescent="0.35">
      <c r="B173" s="817" t="s">
        <v>626</v>
      </c>
      <c r="D173" s="997" t="s">
        <v>210</v>
      </c>
      <c r="E173" s="997"/>
      <c r="F173" s="997"/>
      <c r="G173" s="997"/>
      <c r="H173" s="1052">
        <v>30713</v>
      </c>
      <c r="I173" s="1055">
        <v>99644</v>
      </c>
      <c r="J173" s="1055">
        <v>-3257</v>
      </c>
      <c r="K173" s="1055"/>
      <c r="L173" s="1052">
        <v>-23352</v>
      </c>
      <c r="M173" s="58">
        <f t="shared" si="28"/>
        <v>103748</v>
      </c>
    </row>
    <row r="174" spans="2:13" x14ac:dyDescent="0.35">
      <c r="B174" s="817" t="s">
        <v>626</v>
      </c>
      <c r="D174" s="1056" t="s">
        <v>180</v>
      </c>
      <c r="E174" s="1056"/>
      <c r="F174" s="1056"/>
      <c r="G174" s="1056"/>
      <c r="H174" s="1052">
        <v>71544</v>
      </c>
      <c r="I174" s="1057">
        <v>4646</v>
      </c>
      <c r="J174" s="1057"/>
      <c r="K174" s="1057">
        <v>-3000</v>
      </c>
      <c r="L174" s="1052">
        <v>-34701</v>
      </c>
      <c r="M174" s="58">
        <f t="shared" si="28"/>
        <v>38489</v>
      </c>
    </row>
    <row r="175" spans="2:13" x14ac:dyDescent="0.35">
      <c r="B175" s="817" t="s">
        <v>626</v>
      </c>
      <c r="D175" s="997" t="s">
        <v>211</v>
      </c>
      <c r="E175" s="997"/>
      <c r="F175" s="997"/>
      <c r="G175" s="997"/>
      <c r="H175" s="1052">
        <v>0</v>
      </c>
      <c r="I175" s="1055">
        <v>8000</v>
      </c>
      <c r="J175" s="1055"/>
      <c r="K175" s="1055"/>
      <c r="L175" s="1052">
        <v>-800</v>
      </c>
      <c r="M175" s="58">
        <f t="shared" si="28"/>
        <v>7200</v>
      </c>
    </row>
    <row r="176" spans="2:13" x14ac:dyDescent="0.35">
      <c r="B176" s="817" t="s">
        <v>626</v>
      </c>
      <c r="D176" s="997" t="s">
        <v>141</v>
      </c>
      <c r="E176" s="997"/>
      <c r="F176" s="997"/>
      <c r="G176" s="997"/>
      <c r="H176" s="1052">
        <v>0</v>
      </c>
      <c r="I176" s="1055">
        <v>60000</v>
      </c>
      <c r="J176" s="1055"/>
      <c r="K176" s="1055"/>
      <c r="L176" s="1052">
        <v>-11000</v>
      </c>
      <c r="M176" s="58">
        <f t="shared" si="28"/>
        <v>49000</v>
      </c>
    </row>
    <row r="177" spans="2:13" x14ac:dyDescent="0.35">
      <c r="B177" s="817" t="s">
        <v>626</v>
      </c>
      <c r="D177" s="997" t="s">
        <v>142</v>
      </c>
      <c r="E177" s="997"/>
      <c r="F177" s="997"/>
      <c r="G177" s="997"/>
      <c r="H177" s="1052">
        <v>0</v>
      </c>
      <c r="I177" s="1055">
        <v>2000</v>
      </c>
      <c r="J177" s="1055"/>
      <c r="K177" s="1055"/>
      <c r="L177" s="1052">
        <v>-750</v>
      </c>
      <c r="M177" s="58">
        <f t="shared" si="28"/>
        <v>1250</v>
      </c>
    </row>
    <row r="178" spans="2:13" x14ac:dyDescent="0.35">
      <c r="B178" s="817" t="s">
        <v>626</v>
      </c>
      <c r="D178" s="997" t="s">
        <v>140</v>
      </c>
      <c r="E178" s="997"/>
      <c r="F178" s="997"/>
      <c r="G178" s="997"/>
      <c r="H178" s="1052">
        <v>33400</v>
      </c>
      <c r="I178" s="1055">
        <v>20068</v>
      </c>
      <c r="J178" s="1055"/>
      <c r="K178" s="1055"/>
      <c r="L178" s="1052">
        <v>-12701</v>
      </c>
      <c r="M178" s="58">
        <f t="shared" si="28"/>
        <v>40767</v>
      </c>
    </row>
    <row r="179" spans="2:13" x14ac:dyDescent="0.35">
      <c r="B179" s="817" t="s">
        <v>626</v>
      </c>
      <c r="D179" s="997" t="s">
        <v>139</v>
      </c>
      <c r="E179" s="997"/>
      <c r="F179" s="997"/>
      <c r="G179" s="997"/>
      <c r="H179" s="1052">
        <v>17190</v>
      </c>
      <c r="I179" s="1055"/>
      <c r="J179" s="1055"/>
      <c r="K179" s="1055"/>
      <c r="L179" s="1052">
        <v>-3009</v>
      </c>
      <c r="M179" s="58">
        <f t="shared" si="28"/>
        <v>14181</v>
      </c>
    </row>
    <row r="180" spans="2:13" x14ac:dyDescent="0.35">
      <c r="B180" s="817" t="s">
        <v>626</v>
      </c>
      <c r="D180" s="997" t="s">
        <v>1316</v>
      </c>
      <c r="E180" s="997"/>
      <c r="F180" s="997"/>
      <c r="G180" s="997"/>
      <c r="H180" s="1052">
        <v>16400</v>
      </c>
      <c r="I180" s="1055">
        <v>15000</v>
      </c>
      <c r="J180" s="1055">
        <v>0</v>
      </c>
      <c r="K180" s="1055">
        <v>0</v>
      </c>
      <c r="L180" s="1052">
        <v>-7100</v>
      </c>
      <c r="M180" s="58">
        <f t="shared" si="28"/>
        <v>24300</v>
      </c>
    </row>
    <row r="181" spans="2:13" x14ac:dyDescent="0.35">
      <c r="B181" s="817" t="s">
        <v>626</v>
      </c>
      <c r="D181" s="997"/>
      <c r="E181" s="997"/>
      <c r="F181" s="997"/>
      <c r="G181" s="997"/>
      <c r="H181" s="1052"/>
      <c r="I181" s="1053"/>
      <c r="J181" s="1053"/>
      <c r="K181" s="1053"/>
      <c r="L181" s="1052"/>
      <c r="M181" s="1054"/>
    </row>
    <row r="182" spans="2:13" ht="15" thickBot="1" x14ac:dyDescent="0.4">
      <c r="B182" s="817" t="s">
        <v>626</v>
      </c>
      <c r="D182" s="1058" t="s">
        <v>1317</v>
      </c>
      <c r="E182" s="1058"/>
      <c r="F182" s="1058"/>
      <c r="G182" s="1058"/>
      <c r="H182" s="1059">
        <f>SUM(H169:H180)</f>
        <v>415140</v>
      </c>
      <c r="I182" s="1059">
        <f t="shared" ref="I182:L182" si="29">SUM(I169:I180)</f>
        <v>209358</v>
      </c>
      <c r="J182" s="1059">
        <f t="shared" si="29"/>
        <v>-3257</v>
      </c>
      <c r="K182" s="1059">
        <f t="shared" si="29"/>
        <v>-3000</v>
      </c>
      <c r="L182" s="1059">
        <f t="shared" si="29"/>
        <v>-109991</v>
      </c>
      <c r="M182" s="1060">
        <f>SUM(M169:M180)</f>
        <v>508250</v>
      </c>
    </row>
    <row r="183" spans="2:13" ht="15" thickTop="1" x14ac:dyDescent="0.35">
      <c r="B183" s="817" t="s">
        <v>626</v>
      </c>
      <c r="D183" s="997"/>
      <c r="E183" s="997"/>
      <c r="F183" s="997"/>
      <c r="G183" s="997"/>
      <c r="H183" s="1050"/>
      <c r="I183" s="1051"/>
      <c r="J183" s="1051"/>
      <c r="K183" s="1051"/>
      <c r="L183" s="997"/>
      <c r="M183" s="1061"/>
    </row>
    <row r="184" spans="2:13" x14ac:dyDescent="0.35">
      <c r="B184" s="817" t="s">
        <v>626</v>
      </c>
      <c r="D184" s="1062"/>
      <c r="E184" s="1062"/>
      <c r="F184" s="1062"/>
      <c r="G184" s="1062"/>
      <c r="H184" s="1062"/>
      <c r="I184" s="1062"/>
      <c r="J184" s="1062"/>
      <c r="K184" s="1062"/>
      <c r="L184" s="1062"/>
      <c r="M184" s="1062"/>
    </row>
    <row r="185" spans="2:13" x14ac:dyDescent="0.35">
      <c r="B185" s="817" t="s">
        <v>626</v>
      </c>
      <c r="D185" s="937" t="s">
        <v>852</v>
      </c>
      <c r="E185" s="937"/>
      <c r="F185" s="937"/>
      <c r="G185" s="937"/>
      <c r="H185" s="1048">
        <f>FY</f>
        <v>2026</v>
      </c>
      <c r="I185" s="1048">
        <f>FY</f>
        <v>2026</v>
      </c>
      <c r="J185" s="1048">
        <f>FY</f>
        <v>2026</v>
      </c>
      <c r="K185" s="1048">
        <f>FY-1</f>
        <v>2025</v>
      </c>
      <c r="L185" s="1048">
        <f>FY-1</f>
        <v>2025</v>
      </c>
      <c r="M185" s="1048">
        <f>FY-1</f>
        <v>2025</v>
      </c>
    </row>
    <row r="186" spans="2:13" ht="26" x14ac:dyDescent="0.35">
      <c r="B186" s="817" t="s">
        <v>626</v>
      </c>
      <c r="D186" s="997"/>
      <c r="E186" s="997"/>
      <c r="F186" s="997"/>
      <c r="G186" s="997"/>
      <c r="H186" s="1001" t="s">
        <v>848</v>
      </c>
      <c r="I186" s="1001" t="s">
        <v>849</v>
      </c>
      <c r="J186" s="1001" t="s">
        <v>850</v>
      </c>
      <c r="K186" s="1001" t="s">
        <v>848</v>
      </c>
      <c r="L186" s="1001" t="s">
        <v>849</v>
      </c>
      <c r="M186" s="1001" t="s">
        <v>850</v>
      </c>
    </row>
    <row r="187" spans="2:13" x14ac:dyDescent="0.35">
      <c r="B187" s="817" t="s">
        <v>626</v>
      </c>
      <c r="D187" s="997"/>
      <c r="E187" s="997"/>
      <c r="F187" s="997"/>
      <c r="G187" s="997"/>
      <c r="H187" s="1048" t="s">
        <v>294</v>
      </c>
      <c r="I187" s="1048" t="s">
        <v>294</v>
      </c>
      <c r="J187" s="1048" t="s">
        <v>294</v>
      </c>
      <c r="K187" s="1048" t="s">
        <v>294</v>
      </c>
      <c r="L187" s="1048" t="s">
        <v>294</v>
      </c>
      <c r="M187" s="1048" t="s">
        <v>294</v>
      </c>
    </row>
    <row r="188" spans="2:13" x14ac:dyDescent="0.35">
      <c r="B188" s="817" t="s">
        <v>626</v>
      </c>
      <c r="D188" s="1063"/>
      <c r="E188" s="1063"/>
      <c r="F188" s="1063"/>
      <c r="G188" s="1063"/>
      <c r="H188" s="1048"/>
      <c r="I188" s="1048"/>
      <c r="J188" s="1048"/>
      <c r="K188" s="1048"/>
      <c r="L188" s="1048"/>
      <c r="M188" s="1048"/>
    </row>
    <row r="189" spans="2:13" x14ac:dyDescent="0.35">
      <c r="B189" s="817" t="s">
        <v>626</v>
      </c>
      <c r="D189" s="997" t="s">
        <v>845</v>
      </c>
      <c r="E189" s="997"/>
      <c r="F189" s="997"/>
      <c r="G189" s="997"/>
      <c r="H189" s="1052">
        <v>101000</v>
      </c>
      <c r="I189" s="1005">
        <v>0</v>
      </c>
      <c r="J189" s="1054">
        <f>SUM(H189:I189)</f>
        <v>101000</v>
      </c>
      <c r="K189" s="1050">
        <v>101000</v>
      </c>
      <c r="L189" s="1050">
        <v>0</v>
      </c>
      <c r="M189" s="1061">
        <f>SUM(K189:L189)</f>
        <v>101000</v>
      </c>
    </row>
    <row r="190" spans="2:13" x14ac:dyDescent="0.35">
      <c r="B190" s="817" t="s">
        <v>626</v>
      </c>
      <c r="D190" s="997" t="s">
        <v>846</v>
      </c>
      <c r="E190" s="997"/>
      <c r="F190" s="997"/>
      <c r="G190" s="997"/>
      <c r="H190" s="1052">
        <v>159968</v>
      </c>
      <c r="I190" s="1052">
        <v>-62485</v>
      </c>
      <c r="J190" s="1054">
        <f t="shared" ref="J190:J200" si="30">SUM(H190:I190)</f>
        <v>97483</v>
      </c>
      <c r="K190" s="1050">
        <v>154974</v>
      </c>
      <c r="L190" s="1050">
        <v>-45377</v>
      </c>
      <c r="M190" s="1061">
        <f t="shared" ref="M190:M200" si="31">SUM(K190:L190)</f>
        <v>109597</v>
      </c>
    </row>
    <row r="191" spans="2:13" x14ac:dyDescent="0.35">
      <c r="B191" s="817" t="s">
        <v>626</v>
      </c>
      <c r="D191" s="997" t="s">
        <v>847</v>
      </c>
      <c r="E191" s="997"/>
      <c r="F191" s="997"/>
      <c r="G191" s="997"/>
      <c r="H191" s="1052">
        <v>110220</v>
      </c>
      <c r="I191" s="1052">
        <v>-79388</v>
      </c>
      <c r="J191" s="1054">
        <f t="shared" si="30"/>
        <v>30832</v>
      </c>
      <c r="K191" s="1050">
        <v>110220</v>
      </c>
      <c r="L191" s="1050">
        <v>-74924</v>
      </c>
      <c r="M191" s="1061">
        <f t="shared" si="31"/>
        <v>35296</v>
      </c>
    </row>
    <row r="192" spans="2:13" x14ac:dyDescent="0.35">
      <c r="B192" s="817" t="s">
        <v>626</v>
      </c>
      <c r="D192" s="997" t="s">
        <v>209</v>
      </c>
      <c r="E192" s="997"/>
      <c r="F192" s="997"/>
      <c r="G192" s="997"/>
      <c r="H192" s="1052">
        <v>0</v>
      </c>
      <c r="I192" s="1052">
        <v>0</v>
      </c>
      <c r="J192" s="1054">
        <f t="shared" si="30"/>
        <v>0</v>
      </c>
      <c r="K192" s="1050">
        <v>0</v>
      </c>
      <c r="L192" s="1050">
        <v>0</v>
      </c>
      <c r="M192" s="1061">
        <f t="shared" si="31"/>
        <v>0</v>
      </c>
    </row>
    <row r="193" spans="2:13" x14ac:dyDescent="0.35">
      <c r="B193" s="817" t="s">
        <v>626</v>
      </c>
      <c r="D193" s="997" t="s">
        <v>210</v>
      </c>
      <c r="E193" s="997"/>
      <c r="F193" s="997"/>
      <c r="G193" s="997"/>
      <c r="H193" s="1052">
        <v>442782</v>
      </c>
      <c r="I193" s="1052">
        <v>-339034</v>
      </c>
      <c r="J193" s="1054">
        <f t="shared" si="30"/>
        <v>103748</v>
      </c>
      <c r="K193" s="1050">
        <v>343395</v>
      </c>
      <c r="L193" s="1050">
        <v>-312682</v>
      </c>
      <c r="M193" s="1061">
        <f t="shared" si="31"/>
        <v>30713</v>
      </c>
    </row>
    <row r="194" spans="2:13" x14ac:dyDescent="0.35">
      <c r="B194" s="817" t="s">
        <v>626</v>
      </c>
      <c r="D194" s="1064" t="s">
        <v>180</v>
      </c>
      <c r="E194" s="1064"/>
      <c r="F194" s="1064"/>
      <c r="G194" s="1064"/>
      <c r="H194" s="1052">
        <v>158790</v>
      </c>
      <c r="I194" s="1052">
        <v>-120301</v>
      </c>
      <c r="J194" s="1054">
        <f t="shared" si="30"/>
        <v>38489</v>
      </c>
      <c r="K194" s="1050">
        <v>157144</v>
      </c>
      <c r="L194" s="1050">
        <v>-85600</v>
      </c>
      <c r="M194" s="1061">
        <f t="shared" si="31"/>
        <v>71544</v>
      </c>
    </row>
    <row r="195" spans="2:13" x14ac:dyDescent="0.35">
      <c r="B195" s="817" t="s">
        <v>626</v>
      </c>
      <c r="D195" s="997" t="s">
        <v>211</v>
      </c>
      <c r="E195" s="997"/>
      <c r="F195" s="997"/>
      <c r="G195" s="997"/>
      <c r="H195" s="1052">
        <v>8000</v>
      </c>
      <c r="I195" s="1052">
        <v>-800</v>
      </c>
      <c r="J195" s="1054">
        <f t="shared" si="30"/>
        <v>7200</v>
      </c>
      <c r="K195" s="1050">
        <v>0</v>
      </c>
      <c r="L195" s="1050">
        <v>0</v>
      </c>
      <c r="M195" s="1061">
        <f t="shared" si="31"/>
        <v>0</v>
      </c>
    </row>
    <row r="196" spans="2:13" x14ac:dyDescent="0.35">
      <c r="B196" s="817" t="s">
        <v>626</v>
      </c>
      <c r="D196" s="997" t="s">
        <v>141</v>
      </c>
      <c r="E196" s="997"/>
      <c r="F196" s="997"/>
      <c r="G196" s="997"/>
      <c r="H196" s="1052">
        <v>60000</v>
      </c>
      <c r="I196" s="1052">
        <v>-11000</v>
      </c>
      <c r="J196" s="1054">
        <f t="shared" si="30"/>
        <v>49000</v>
      </c>
      <c r="K196" s="1050">
        <v>0</v>
      </c>
      <c r="L196" s="1050">
        <v>0</v>
      </c>
      <c r="M196" s="1061">
        <f t="shared" si="31"/>
        <v>0</v>
      </c>
    </row>
    <row r="197" spans="2:13" x14ac:dyDescent="0.35">
      <c r="B197" s="817" t="s">
        <v>626</v>
      </c>
      <c r="D197" s="997" t="s">
        <v>142</v>
      </c>
      <c r="E197" s="997"/>
      <c r="F197" s="997"/>
      <c r="G197" s="997"/>
      <c r="H197" s="1052">
        <v>2000</v>
      </c>
      <c r="I197" s="1052">
        <v>-750</v>
      </c>
      <c r="J197" s="1054">
        <f t="shared" si="30"/>
        <v>1250</v>
      </c>
      <c r="K197" s="1050">
        <v>0</v>
      </c>
      <c r="L197" s="1050">
        <v>0</v>
      </c>
      <c r="M197" s="1061">
        <f t="shared" si="31"/>
        <v>0</v>
      </c>
    </row>
    <row r="198" spans="2:13" x14ac:dyDescent="0.35">
      <c r="B198" s="817" t="s">
        <v>626</v>
      </c>
      <c r="D198" s="997" t="s">
        <v>140</v>
      </c>
      <c r="E198" s="997"/>
      <c r="F198" s="997"/>
      <c r="G198" s="997"/>
      <c r="H198" s="1052">
        <v>54068</v>
      </c>
      <c r="I198" s="1052">
        <v>-13301</v>
      </c>
      <c r="J198" s="1054">
        <f t="shared" si="30"/>
        <v>40767</v>
      </c>
      <c r="K198" s="1050">
        <v>33700</v>
      </c>
      <c r="L198" s="1050">
        <v>-300</v>
      </c>
      <c r="M198" s="1061">
        <f t="shared" si="31"/>
        <v>33400</v>
      </c>
    </row>
    <row r="199" spans="2:13" x14ac:dyDescent="0.35">
      <c r="B199" s="817" t="s">
        <v>626</v>
      </c>
      <c r="D199" s="997" t="s">
        <v>139</v>
      </c>
      <c r="E199" s="997"/>
      <c r="F199" s="997"/>
      <c r="G199" s="997"/>
      <c r="H199" s="1052">
        <v>56275</v>
      </c>
      <c r="I199" s="1052">
        <v>-42094</v>
      </c>
      <c r="J199" s="1054">
        <f t="shared" si="30"/>
        <v>14181</v>
      </c>
      <c r="K199" s="1050">
        <v>56101</v>
      </c>
      <c r="L199" s="1050">
        <v>-38911</v>
      </c>
      <c r="M199" s="1061">
        <f t="shared" si="31"/>
        <v>17190</v>
      </c>
    </row>
    <row r="200" spans="2:13" x14ac:dyDescent="0.35">
      <c r="B200" s="817" t="s">
        <v>626</v>
      </c>
      <c r="D200" s="997" t="s">
        <v>1316</v>
      </c>
      <c r="E200" s="997"/>
      <c r="F200" s="997"/>
      <c r="G200" s="997"/>
      <c r="H200" s="1052">
        <f>20500+15000</f>
        <v>35500</v>
      </c>
      <c r="I200" s="1052">
        <v>-11200</v>
      </c>
      <c r="J200" s="1054">
        <f t="shared" si="30"/>
        <v>24300</v>
      </c>
      <c r="K200" s="1050">
        <v>20500</v>
      </c>
      <c r="L200" s="1050">
        <v>-4100</v>
      </c>
      <c r="M200" s="1061">
        <f t="shared" si="31"/>
        <v>16400</v>
      </c>
    </row>
    <row r="201" spans="2:13" x14ac:dyDescent="0.35">
      <c r="B201" s="817" t="s">
        <v>626</v>
      </c>
      <c r="D201" s="997"/>
      <c r="E201" s="997"/>
      <c r="F201" s="997"/>
      <c r="G201" s="997"/>
      <c r="H201" s="1052"/>
      <c r="I201" s="1005"/>
      <c r="J201" s="1054"/>
      <c r="K201" s="1052"/>
      <c r="L201" s="1005"/>
      <c r="M201" s="1054"/>
    </row>
    <row r="202" spans="2:13" ht="15" thickBot="1" x14ac:dyDescent="0.4">
      <c r="B202" s="817" t="s">
        <v>626</v>
      </c>
      <c r="D202" s="996" t="s">
        <v>1318</v>
      </c>
      <c r="E202" s="996"/>
      <c r="F202" s="996"/>
      <c r="G202" s="996"/>
      <c r="H202" s="1065">
        <f>SUM(H189:H200)</f>
        <v>1188603</v>
      </c>
      <c r="I202" s="1065">
        <f>SUM(I189:I200)</f>
        <v>-680353</v>
      </c>
      <c r="J202" s="1065">
        <f>SUM(J189:J200)</f>
        <v>508250</v>
      </c>
      <c r="K202" s="1065">
        <f t="shared" ref="K202:M202" si="32">SUM(K189:K200)</f>
        <v>977034</v>
      </c>
      <c r="L202" s="1065">
        <f t="shared" si="32"/>
        <v>-561894</v>
      </c>
      <c r="M202" s="1065">
        <f t="shared" si="32"/>
        <v>415140</v>
      </c>
    </row>
    <row r="203" spans="2:13" ht="15" thickTop="1" x14ac:dyDescent="0.35">
      <c r="B203" s="817" t="s">
        <v>626</v>
      </c>
    </row>
    <row r="204" spans="2:13" x14ac:dyDescent="0.35">
      <c r="B204" s="817" t="s">
        <v>626</v>
      </c>
    </row>
    <row r="205" spans="2:13" x14ac:dyDescent="0.35">
      <c r="B205" s="817" t="s">
        <v>626</v>
      </c>
    </row>
    <row r="206" spans="2:13" x14ac:dyDescent="0.35">
      <c r="B206" s="817" t="s">
        <v>626</v>
      </c>
      <c r="D206" s="1098" t="s">
        <v>1319</v>
      </c>
      <c r="E206" s="1098"/>
      <c r="F206" s="1098"/>
      <c r="G206" s="1098"/>
      <c r="H206" s="1865" t="s">
        <v>457</v>
      </c>
      <c r="I206" s="1865"/>
      <c r="J206" s="1865"/>
      <c r="K206" s="1866" t="s">
        <v>458</v>
      </c>
      <c r="L206" s="1866"/>
      <c r="M206" s="1866"/>
    </row>
    <row r="207" spans="2:13" x14ac:dyDescent="0.35">
      <c r="B207" s="817" t="s">
        <v>626</v>
      </c>
      <c r="D207" s="1066"/>
      <c r="E207" s="1032"/>
      <c r="F207" s="1034"/>
      <c r="G207" s="1034"/>
      <c r="H207" s="1033">
        <f>FY</f>
        <v>2026</v>
      </c>
      <c r="I207" s="1033">
        <f>FY</f>
        <v>2026</v>
      </c>
      <c r="J207" s="1033">
        <f>FY-1</f>
        <v>2025</v>
      </c>
      <c r="K207" s="1033">
        <f>FY</f>
        <v>2026</v>
      </c>
      <c r="L207" s="1033">
        <f>FY</f>
        <v>2026</v>
      </c>
      <c r="M207" s="1033">
        <f>FY-1</f>
        <v>2025</v>
      </c>
    </row>
    <row r="208" spans="2:13" ht="26" x14ac:dyDescent="0.35">
      <c r="B208" s="817" t="s">
        <v>626</v>
      </c>
      <c r="D208" s="1066"/>
      <c r="E208" s="1032"/>
      <c r="F208" s="1034"/>
      <c r="G208" s="1034"/>
      <c r="H208" s="1035" t="s">
        <v>291</v>
      </c>
      <c r="I208" s="1036" t="s">
        <v>292</v>
      </c>
      <c r="J208" s="1035" t="s">
        <v>291</v>
      </c>
      <c r="K208" s="1035" t="s">
        <v>291</v>
      </c>
      <c r="L208" s="1036" t="s">
        <v>292</v>
      </c>
      <c r="M208" s="1035" t="s">
        <v>291</v>
      </c>
    </row>
    <row r="209" spans="2:16" ht="15" thickBot="1" x14ac:dyDescent="0.4">
      <c r="B209" s="817" t="s">
        <v>626</v>
      </c>
      <c r="D209" s="1066"/>
      <c r="E209" s="1032"/>
      <c r="F209" s="1034"/>
      <c r="G209" s="1034"/>
      <c r="H209" s="1099" t="s">
        <v>294</v>
      </c>
      <c r="I209" s="1099" t="s">
        <v>294</v>
      </c>
      <c r="J209" s="1099" t="s">
        <v>294</v>
      </c>
      <c r="K209" s="1099" t="s">
        <v>294</v>
      </c>
      <c r="L209" s="1099" t="s">
        <v>294</v>
      </c>
      <c r="M209" s="1099" t="s">
        <v>294</v>
      </c>
    </row>
    <row r="210" spans="2:16" x14ac:dyDescent="0.35">
      <c r="B210" s="817" t="s">
        <v>626</v>
      </c>
      <c r="D210" s="1032" t="s">
        <v>253</v>
      </c>
      <c r="E210" s="1032"/>
      <c r="F210" s="1034"/>
      <c r="G210" s="1034"/>
      <c r="H210" s="1038">
        <v>100000</v>
      </c>
      <c r="I210" s="1038">
        <v>0</v>
      </c>
      <c r="J210" s="1038">
        <v>0</v>
      </c>
      <c r="K210" s="1038">
        <v>100000</v>
      </c>
      <c r="L210" s="1038">
        <v>0</v>
      </c>
      <c r="M210" s="1038">
        <v>0</v>
      </c>
    </row>
    <row r="211" spans="2:16" x14ac:dyDescent="0.35">
      <c r="B211" s="817" t="s">
        <v>626</v>
      </c>
      <c r="D211" s="1124" t="s">
        <v>1320</v>
      </c>
      <c r="E211" s="1124"/>
      <c r="F211" s="1125"/>
      <c r="G211" s="1125"/>
      <c r="H211" s="1126">
        <v>11000</v>
      </c>
      <c r="I211" s="1126">
        <v>0</v>
      </c>
      <c r="J211" s="1126">
        <v>6000</v>
      </c>
      <c r="K211" s="1126">
        <v>11000</v>
      </c>
      <c r="L211" s="1126">
        <v>0</v>
      </c>
      <c r="M211" s="1126">
        <v>6000</v>
      </c>
    </row>
    <row r="212" spans="2:16" x14ac:dyDescent="0.35">
      <c r="B212" s="817" t="s">
        <v>626</v>
      </c>
      <c r="D212" s="1124" t="s">
        <v>868</v>
      </c>
      <c r="E212" s="1124"/>
      <c r="F212" s="1125"/>
      <c r="G212" s="1125"/>
      <c r="H212" s="1126">
        <v>30000</v>
      </c>
      <c r="I212" s="1126">
        <v>20000</v>
      </c>
      <c r="J212" s="1126">
        <v>0</v>
      </c>
      <c r="K212" s="1126">
        <v>30000</v>
      </c>
      <c r="L212" s="1126">
        <v>20000</v>
      </c>
      <c r="M212" s="1126">
        <v>0</v>
      </c>
    </row>
    <row r="213" spans="2:16" x14ac:dyDescent="0.35">
      <c r="B213" s="817" t="s">
        <v>626</v>
      </c>
      <c r="D213" s="1124" t="s">
        <v>869</v>
      </c>
      <c r="E213" s="1124"/>
      <c r="F213" s="1125"/>
      <c r="G213" s="1125"/>
      <c r="H213" s="1126">
        <v>20000</v>
      </c>
      <c r="I213" s="1126">
        <v>10000</v>
      </c>
      <c r="J213" s="1126">
        <v>0</v>
      </c>
      <c r="K213" s="1126">
        <v>20000</v>
      </c>
      <c r="L213" s="1126">
        <v>10000</v>
      </c>
      <c r="M213" s="1126">
        <v>0</v>
      </c>
    </row>
    <row r="214" spans="2:16" x14ac:dyDescent="0.35">
      <c r="B214" s="817" t="s">
        <v>626</v>
      </c>
      <c r="D214" s="1124" t="s">
        <v>870</v>
      </c>
      <c r="E214" s="1124"/>
      <c r="F214" s="1125"/>
      <c r="G214" s="1125"/>
      <c r="H214" s="1126">
        <v>4005</v>
      </c>
      <c r="I214" s="1126">
        <v>4000</v>
      </c>
      <c r="J214" s="1126">
        <v>4000</v>
      </c>
      <c r="K214" s="1126">
        <v>4005</v>
      </c>
      <c r="L214" s="1126">
        <v>4000</v>
      </c>
      <c r="M214" s="1126">
        <v>4000</v>
      </c>
    </row>
    <row r="215" spans="2:16" x14ac:dyDescent="0.35">
      <c r="B215" s="817" t="s">
        <v>626</v>
      </c>
      <c r="D215" s="1124"/>
      <c r="E215" s="1124"/>
      <c r="F215" s="1125"/>
      <c r="G215" s="1125"/>
      <c r="H215" s="1127"/>
      <c r="I215" s="1127"/>
      <c r="J215" s="1127"/>
      <c r="K215" s="1127"/>
      <c r="L215" s="1127"/>
      <c r="M215" s="1127"/>
    </row>
    <row r="216" spans="2:16" ht="15" thickBot="1" x14ac:dyDescent="0.4">
      <c r="B216" s="817" t="s">
        <v>626</v>
      </c>
      <c r="D216" s="1124"/>
      <c r="E216" s="1124"/>
      <c r="F216" s="1125"/>
      <c r="G216" s="1125"/>
      <c r="H216" s="1128">
        <f>SUM(H210:H215)</f>
        <v>165005</v>
      </c>
      <c r="I216" s="1128">
        <f>SUM(I210:I215)</f>
        <v>34000</v>
      </c>
      <c r="J216" s="1128">
        <f>SUM(J210:J215)</f>
        <v>10000</v>
      </c>
      <c r="K216" s="1128">
        <f t="shared" ref="K216:M216" si="33">SUM(K210:K215)</f>
        <v>165005</v>
      </c>
      <c r="L216" s="1128">
        <f t="shared" si="33"/>
        <v>34000</v>
      </c>
      <c r="M216" s="1128">
        <f t="shared" si="33"/>
        <v>10000</v>
      </c>
    </row>
    <row r="217" spans="2:16" ht="15" thickTop="1" x14ac:dyDescent="0.35">
      <c r="B217" s="817" t="s">
        <v>626</v>
      </c>
      <c r="D217" s="1124"/>
      <c r="E217" s="1124"/>
      <c r="F217" s="1125"/>
      <c r="G217" s="1125"/>
      <c r="H217" s="1127"/>
      <c r="I217" s="1127"/>
      <c r="J217" s="1127"/>
      <c r="K217" s="1127"/>
      <c r="L217" s="1127"/>
      <c r="M217" s="1127"/>
    </row>
    <row r="218" spans="2:16" x14ac:dyDescent="0.35">
      <c r="B218" s="817" t="s">
        <v>626</v>
      </c>
      <c r="D218" s="1008" t="s">
        <v>1321</v>
      </c>
      <c r="E218" s="1129"/>
      <c r="F218" s="1129"/>
      <c r="G218" s="1129"/>
      <c r="H218" s="1129"/>
      <c r="I218" s="1129"/>
      <c r="J218" s="1129"/>
      <c r="K218" s="1129"/>
      <c r="L218" s="1129"/>
      <c r="M218" s="1129"/>
    </row>
    <row r="219" spans="2:16" x14ac:dyDescent="0.35">
      <c r="B219" s="817" t="s">
        <v>626</v>
      </c>
      <c r="D219" s="1008"/>
      <c r="E219" s="1129"/>
      <c r="F219" s="1129"/>
      <c r="G219" s="1129"/>
      <c r="H219" s="1129"/>
      <c r="I219" s="1129"/>
      <c r="J219" s="1129"/>
      <c r="K219" s="1129"/>
      <c r="L219" s="1129"/>
      <c r="M219" s="1129"/>
    </row>
    <row r="220" spans="2:16" x14ac:dyDescent="0.35">
      <c r="B220" s="817" t="s">
        <v>626</v>
      </c>
    </row>
    <row r="221" spans="2:16" x14ac:dyDescent="0.35">
      <c r="D221" s="184" t="s">
        <v>1322</v>
      </c>
      <c r="E221" s="182"/>
      <c r="F221" s="182"/>
      <c r="G221" s="182"/>
      <c r="H221" s="182"/>
      <c r="I221" s="182"/>
      <c r="J221" s="182"/>
      <c r="K221" s="182"/>
      <c r="L221" s="182"/>
      <c r="M221" s="182"/>
      <c r="N221" s="182"/>
      <c r="O221" s="182"/>
      <c r="P221" s="182"/>
    </row>
    <row r="222" spans="2:16" x14ac:dyDescent="0.35">
      <c r="D222" s="182"/>
      <c r="E222" s="1836" t="s">
        <v>1323</v>
      </c>
      <c r="F222" s="1837"/>
      <c r="G222" s="1836" t="s">
        <v>1324</v>
      </c>
      <c r="H222" s="1837"/>
      <c r="I222" s="1836" t="s">
        <v>1325</v>
      </c>
      <c r="J222" s="1837"/>
      <c r="K222" s="1836" t="s">
        <v>1326</v>
      </c>
      <c r="L222" s="1837"/>
      <c r="M222" s="1836" t="s">
        <v>1327</v>
      </c>
      <c r="N222" s="1837"/>
      <c r="O222" s="1836" t="s">
        <v>1328</v>
      </c>
      <c r="P222" s="1837"/>
    </row>
    <row r="223" spans="2:16" x14ac:dyDescent="0.35">
      <c r="D223" s="182"/>
      <c r="E223" s="1067" t="s">
        <v>1329</v>
      </c>
      <c r="F223" s="1067" t="s">
        <v>1330</v>
      </c>
      <c r="G223" s="1067" t="s">
        <v>1329</v>
      </c>
      <c r="H223" s="1067" t="s">
        <v>1330</v>
      </c>
      <c r="I223" s="1067" t="s">
        <v>1329</v>
      </c>
      <c r="J223" s="1067" t="s">
        <v>1330</v>
      </c>
      <c r="K223" s="1067" t="s">
        <v>1329</v>
      </c>
      <c r="L223" s="1067" t="s">
        <v>1330</v>
      </c>
      <c r="M223" s="1067" t="s">
        <v>1329</v>
      </c>
      <c r="N223" s="1067" t="s">
        <v>1330</v>
      </c>
      <c r="O223" s="1067" t="s">
        <v>1329</v>
      </c>
      <c r="P223" s="1067" t="s">
        <v>1330</v>
      </c>
    </row>
    <row r="224" spans="2:16" x14ac:dyDescent="0.35">
      <c r="D224" s="1025">
        <f>FY-1</f>
        <v>2025</v>
      </c>
      <c r="E224" s="781"/>
      <c r="F224" s="781"/>
      <c r="G224" s="781"/>
      <c r="H224" s="781"/>
      <c r="I224" s="781"/>
      <c r="J224" s="781"/>
      <c r="K224" s="781"/>
      <c r="L224" s="781"/>
      <c r="M224" s="781"/>
      <c r="N224" s="781"/>
      <c r="O224" s="781"/>
      <c r="P224" s="781"/>
    </row>
    <row r="225" spans="4:16" x14ac:dyDescent="0.35">
      <c r="D225" s="182" t="s">
        <v>1331</v>
      </c>
      <c r="E225" s="1068">
        <f>340500+6000</f>
        <v>346500</v>
      </c>
      <c r="F225" s="1068"/>
      <c r="G225" s="1068"/>
      <c r="H225" s="1068"/>
      <c r="I225" s="1068"/>
      <c r="J225" s="1068"/>
      <c r="K225" s="1068"/>
      <c r="L225" s="1068">
        <f>-340500-6000</f>
        <v>-346500</v>
      </c>
      <c r="M225" s="1068"/>
      <c r="N225" s="1068"/>
      <c r="O225" s="1068"/>
      <c r="P225" s="1068"/>
    </row>
    <row r="226" spans="4:16" x14ac:dyDescent="0.35">
      <c r="D226" s="182" t="s">
        <v>1332</v>
      </c>
      <c r="E226" s="1068"/>
      <c r="F226" s="1068">
        <v>-320000</v>
      </c>
      <c r="G226" s="1068"/>
      <c r="H226" s="1068"/>
      <c r="I226" s="1068">
        <v>320000</v>
      </c>
      <c r="J226" s="1068"/>
      <c r="K226" s="1068"/>
      <c r="L226" s="1068"/>
      <c r="M226" s="1068"/>
      <c r="N226" s="1068"/>
      <c r="O226" s="1068"/>
      <c r="P226" s="1068"/>
    </row>
    <row r="227" spans="4:16" x14ac:dyDescent="0.35">
      <c r="D227" s="182" t="s">
        <v>1333</v>
      </c>
      <c r="E227" s="1068"/>
      <c r="F227" s="1068"/>
      <c r="G227" s="1068"/>
      <c r="H227" s="1068">
        <v>-320000</v>
      </c>
      <c r="I227" s="1068"/>
      <c r="J227" s="1068"/>
      <c r="K227" s="1068">
        <v>320000</v>
      </c>
      <c r="L227" s="1068"/>
      <c r="M227" s="1068"/>
      <c r="N227" s="1068"/>
      <c r="O227" s="1068"/>
      <c r="P227" s="1068"/>
    </row>
    <row r="228" spans="4:16" x14ac:dyDescent="0.35">
      <c r="D228" s="182" t="s">
        <v>1334</v>
      </c>
      <c r="E228" s="1068"/>
      <c r="F228" s="1068">
        <v>-20500</v>
      </c>
      <c r="G228" s="1068"/>
      <c r="H228" s="1068"/>
      <c r="I228" s="1068"/>
      <c r="J228" s="1068"/>
      <c r="K228" s="1068"/>
      <c r="L228" s="1068"/>
      <c r="M228" s="1068">
        <v>20500</v>
      </c>
      <c r="N228" s="1068"/>
      <c r="O228" s="1068"/>
      <c r="P228" s="1068"/>
    </row>
    <row r="229" spans="4:16" x14ac:dyDescent="0.35">
      <c r="D229" s="182" t="s">
        <v>1333</v>
      </c>
      <c r="E229" s="1068"/>
      <c r="F229" s="1068"/>
      <c r="G229" s="1068"/>
      <c r="H229" s="1068">
        <v>-20500</v>
      </c>
      <c r="I229" s="1068"/>
      <c r="J229" s="1068"/>
      <c r="K229" s="1068">
        <v>20500</v>
      </c>
      <c r="L229" s="1068"/>
      <c r="M229" s="1068"/>
      <c r="N229" s="1068"/>
      <c r="O229" s="1068"/>
      <c r="P229" s="1068"/>
    </row>
    <row r="230" spans="4:16" x14ac:dyDescent="0.35">
      <c r="D230" s="182" t="s">
        <v>815</v>
      </c>
      <c r="E230" s="1068"/>
      <c r="F230" s="1068"/>
      <c r="G230" s="1068"/>
      <c r="H230" s="1068"/>
      <c r="I230" s="1068"/>
      <c r="J230" s="1068"/>
      <c r="K230" s="1068"/>
      <c r="L230" s="1068"/>
      <c r="M230" s="1068"/>
      <c r="N230" s="1068">
        <v>-4100</v>
      </c>
      <c r="O230" s="1068">
        <v>4100</v>
      </c>
      <c r="P230" s="1068"/>
    </row>
    <row r="231" spans="4:16" x14ac:dyDescent="0.35">
      <c r="D231" s="182"/>
      <c r="E231" s="1070"/>
      <c r="F231" s="1070"/>
      <c r="G231" s="1070"/>
      <c r="H231" s="1070"/>
      <c r="I231" s="1070"/>
      <c r="J231" s="1070"/>
      <c r="K231" s="1070"/>
      <c r="L231" s="1070"/>
      <c r="M231" s="1070"/>
      <c r="N231" s="1070"/>
      <c r="O231" s="1070"/>
      <c r="P231" s="1070"/>
    </row>
    <row r="232" spans="4:16" x14ac:dyDescent="0.35">
      <c r="D232" s="182" t="s">
        <v>965</v>
      </c>
      <c r="E232" s="1070">
        <f t="shared" ref="E232:P232" si="34">SUM(E225:E231)</f>
        <v>346500</v>
      </c>
      <c r="F232" s="1070">
        <f t="shared" si="34"/>
        <v>-340500</v>
      </c>
      <c r="G232" s="1070">
        <f t="shared" si="34"/>
        <v>0</v>
      </c>
      <c r="H232" s="1070">
        <f t="shared" si="34"/>
        <v>-340500</v>
      </c>
      <c r="I232" s="1070">
        <f t="shared" si="34"/>
        <v>320000</v>
      </c>
      <c r="J232" s="1070">
        <f t="shared" si="34"/>
        <v>0</v>
      </c>
      <c r="K232" s="1070">
        <f t="shared" si="34"/>
        <v>340500</v>
      </c>
      <c r="L232" s="1070">
        <f t="shared" si="34"/>
        <v>-346500</v>
      </c>
      <c r="M232" s="1070">
        <f t="shared" si="34"/>
        <v>20500</v>
      </c>
      <c r="N232" s="1070">
        <f t="shared" si="34"/>
        <v>-4100</v>
      </c>
      <c r="O232" s="1070">
        <f t="shared" si="34"/>
        <v>4100</v>
      </c>
      <c r="P232" s="1070">
        <f t="shared" si="34"/>
        <v>0</v>
      </c>
    </row>
    <row r="233" spans="4:16" x14ac:dyDescent="0.35">
      <c r="D233" s="182"/>
      <c r="E233" s="1070"/>
      <c r="F233" s="1070"/>
      <c r="G233" s="1070"/>
      <c r="H233" s="1070"/>
      <c r="I233" s="1070"/>
      <c r="J233" s="1070"/>
      <c r="K233" s="1070"/>
      <c r="L233" s="1070"/>
      <c r="M233" s="1070"/>
      <c r="N233" s="1070"/>
      <c r="O233" s="1070"/>
      <c r="P233" s="1070"/>
    </row>
    <row r="234" spans="4:16" x14ac:dyDescent="0.35">
      <c r="D234" s="182" t="s">
        <v>899</v>
      </c>
      <c r="E234" s="1070">
        <f>+E232+F232</f>
        <v>6000</v>
      </c>
      <c r="F234" s="1070"/>
      <c r="G234" s="1070"/>
      <c r="H234" s="1070">
        <f>G232+H232</f>
        <v>-340500</v>
      </c>
      <c r="I234" s="1070">
        <f>+I232+J232</f>
        <v>320000</v>
      </c>
      <c r="J234" s="1070"/>
      <c r="L234" s="1070">
        <f>+K232+L232</f>
        <v>-6000</v>
      </c>
      <c r="M234" s="1070">
        <f>+M232+N232</f>
        <v>16400</v>
      </c>
      <c r="N234" s="1070"/>
      <c r="O234" s="1070">
        <f>+O232+P232</f>
        <v>4100</v>
      </c>
      <c r="P234" s="1070"/>
    </row>
    <row r="235" spans="4:16" x14ac:dyDescent="0.35">
      <c r="D235" s="668" t="s">
        <v>1335</v>
      </c>
      <c r="E235" s="1071"/>
      <c r="F235" s="1071"/>
      <c r="G235" s="1071"/>
      <c r="H235" s="1071">
        <f>H234+J95</f>
        <v>0</v>
      </c>
      <c r="I235" s="1071">
        <f>I234-J104</f>
        <v>0</v>
      </c>
      <c r="J235" s="1071"/>
      <c r="K235" s="1071"/>
      <c r="L235" s="1071">
        <f>L234+J211</f>
        <v>0</v>
      </c>
      <c r="M235" s="1071">
        <f>M234-M160</f>
        <v>0</v>
      </c>
      <c r="N235" s="1071"/>
      <c r="O235" s="1071"/>
      <c r="P235" s="1071"/>
    </row>
    <row r="236" spans="4:16" x14ac:dyDescent="0.35">
      <c r="D236" s="182"/>
      <c r="E236" s="1070"/>
      <c r="F236" s="1070"/>
      <c r="G236" s="1070"/>
      <c r="H236" s="1070"/>
      <c r="I236" s="1070"/>
      <c r="J236" s="1070"/>
      <c r="K236" s="1070"/>
      <c r="L236" s="1070"/>
      <c r="M236" s="1070"/>
      <c r="N236" s="1070"/>
      <c r="O236" s="1070"/>
      <c r="P236" s="1070"/>
    </row>
    <row r="237" spans="4:16" x14ac:dyDescent="0.35">
      <c r="D237" s="1025">
        <f>FY</f>
        <v>2026</v>
      </c>
      <c r="E237" s="1070"/>
      <c r="F237" s="1070"/>
      <c r="G237" s="1070"/>
      <c r="H237" s="1070"/>
      <c r="I237" s="1070"/>
      <c r="J237" s="1070"/>
      <c r="K237" s="1070"/>
      <c r="L237" s="1070"/>
      <c r="M237" s="1070"/>
      <c r="N237" s="1070"/>
      <c r="O237" s="1070"/>
      <c r="P237" s="1070"/>
    </row>
    <row r="238" spans="4:16" x14ac:dyDescent="0.35">
      <c r="D238" s="182" t="s">
        <v>1331</v>
      </c>
      <c r="E238" s="1068">
        <v>401000</v>
      </c>
      <c r="F238" s="1068"/>
      <c r="G238" s="1068"/>
      <c r="H238" s="1068">
        <v>-6000</v>
      </c>
      <c r="I238" s="1068"/>
      <c r="J238" s="1068"/>
      <c r="K238" s="1068">
        <v>6000</v>
      </c>
      <c r="L238" s="1068">
        <v>-401000</v>
      </c>
      <c r="M238" s="1068"/>
      <c r="N238" s="1068"/>
      <c r="O238" s="1068"/>
      <c r="P238" s="1068"/>
    </row>
    <row r="239" spans="4:16" x14ac:dyDescent="0.35">
      <c r="D239" s="182" t="s">
        <v>1332</v>
      </c>
      <c r="E239" s="1068"/>
      <c r="F239" s="1068">
        <v>-375000</v>
      </c>
      <c r="G239" s="1068"/>
      <c r="H239" s="1068"/>
      <c r="I239" s="1068">
        <v>375000</v>
      </c>
      <c r="J239" s="1068"/>
      <c r="K239" s="1068"/>
      <c r="L239" s="1068"/>
      <c r="M239" s="1068"/>
      <c r="N239" s="1068"/>
      <c r="O239" s="1068"/>
      <c r="P239" s="1068"/>
    </row>
    <row r="240" spans="4:16" x14ac:dyDescent="0.35">
      <c r="D240" s="182" t="s">
        <v>1333</v>
      </c>
      <c r="E240" s="1068"/>
      <c r="F240" s="1068"/>
      <c r="G240" s="1068"/>
      <c r="H240" s="1068">
        <v>-369000</v>
      </c>
      <c r="I240" s="1068"/>
      <c r="J240" s="1068"/>
      <c r="K240" s="1068">
        <v>369000</v>
      </c>
      <c r="L240" s="1068"/>
      <c r="M240" s="1068"/>
      <c r="N240" s="1068"/>
      <c r="O240" s="1068"/>
      <c r="P240" s="1068"/>
    </row>
    <row r="241" spans="4:19" x14ac:dyDescent="0.35">
      <c r="D241" s="182" t="s">
        <v>1334</v>
      </c>
      <c r="E241" s="1068"/>
      <c r="F241" s="1068">
        <v>-15000</v>
      </c>
      <c r="G241" s="1068"/>
      <c r="H241" s="1068"/>
      <c r="I241" s="1068"/>
      <c r="J241" s="1068"/>
      <c r="K241" s="1068"/>
      <c r="L241" s="1068"/>
      <c r="M241" s="1068">
        <v>15000</v>
      </c>
      <c r="N241" s="1068"/>
      <c r="O241" s="1068"/>
      <c r="P241" s="1068"/>
      <c r="Q241" s="182"/>
    </row>
    <row r="242" spans="4:19" x14ac:dyDescent="0.35">
      <c r="D242" s="182" t="s">
        <v>1333</v>
      </c>
      <c r="E242" s="1068"/>
      <c r="F242" s="1068"/>
      <c r="G242" s="1068"/>
      <c r="H242" s="1068">
        <v>-15000</v>
      </c>
      <c r="I242" s="1068"/>
      <c r="J242" s="1068"/>
      <c r="K242" s="1068">
        <v>15000</v>
      </c>
      <c r="L242" s="1068"/>
      <c r="M242" s="1068"/>
      <c r="N242" s="1068"/>
      <c r="O242" s="1068"/>
      <c r="P242" s="1068"/>
      <c r="Q242" s="182"/>
      <c r="R242" s="1858" t="s">
        <v>1336</v>
      </c>
      <c r="S242" s="1859"/>
    </row>
    <row r="243" spans="4:19" ht="15" customHeight="1" x14ac:dyDescent="0.35">
      <c r="D243" s="182" t="s">
        <v>815</v>
      </c>
      <c r="E243" s="1068"/>
      <c r="F243" s="1068"/>
      <c r="G243" s="1068"/>
      <c r="H243" s="1068"/>
      <c r="I243" s="1068"/>
      <c r="J243" s="1068"/>
      <c r="K243" s="1068"/>
      <c r="L243" s="1068"/>
      <c r="M243" s="1068"/>
      <c r="N243" s="1068">
        <f>-4100-3000</f>
        <v>-7100</v>
      </c>
      <c r="O243" s="1068">
        <f>4100+3000</f>
        <v>7100</v>
      </c>
      <c r="P243" s="1068"/>
      <c r="Q243" s="182"/>
      <c r="R243" s="1860"/>
      <c r="S243" s="1861"/>
    </row>
    <row r="244" spans="4:19" x14ac:dyDescent="0.35">
      <c r="D244" t="s">
        <v>1337</v>
      </c>
      <c r="E244" s="1068"/>
      <c r="F244" s="1068">
        <v>-6000</v>
      </c>
      <c r="G244" s="1068"/>
      <c r="H244" s="1068"/>
      <c r="I244" s="1068"/>
      <c r="J244" s="1068"/>
      <c r="K244" s="1068">
        <v>6000</v>
      </c>
      <c r="L244" s="1068"/>
      <c r="M244" s="1068"/>
      <c r="N244" s="1068"/>
      <c r="O244" s="1068"/>
      <c r="P244" s="1068"/>
      <c r="Q244" s="182"/>
      <c r="R244" s="1860"/>
      <c r="S244" s="1861"/>
    </row>
    <row r="245" spans="4:19" x14ac:dyDescent="0.35">
      <c r="D245" s="182"/>
      <c r="E245" s="1070"/>
      <c r="F245" s="1070"/>
      <c r="G245" s="1070"/>
      <c r="H245" s="1070"/>
      <c r="I245" s="1070"/>
      <c r="J245" s="1070"/>
      <c r="K245" s="1070"/>
      <c r="L245" s="1070"/>
      <c r="M245" s="1070"/>
      <c r="N245" s="1070"/>
      <c r="O245" s="1070"/>
      <c r="P245" s="1070"/>
      <c r="Q245" s="182"/>
      <c r="R245" s="1862"/>
      <c r="S245" s="1863"/>
    </row>
    <row r="246" spans="4:19" x14ac:dyDescent="0.35">
      <c r="D246" s="182" t="s">
        <v>965</v>
      </c>
      <c r="E246" s="1070">
        <f t="shared" ref="E246:P246" si="35">SUM(E237:E245)</f>
        <v>401000</v>
      </c>
      <c r="F246" s="1070">
        <f t="shared" si="35"/>
        <v>-396000</v>
      </c>
      <c r="G246" s="1070">
        <f t="shared" si="35"/>
        <v>0</v>
      </c>
      <c r="H246" s="1070">
        <f t="shared" si="35"/>
        <v>-390000</v>
      </c>
      <c r="I246" s="1070">
        <f t="shared" si="35"/>
        <v>375000</v>
      </c>
      <c r="J246" s="1070">
        <f t="shared" si="35"/>
        <v>0</v>
      </c>
      <c r="K246" s="1070">
        <f t="shared" si="35"/>
        <v>396000</v>
      </c>
      <c r="L246" s="1070">
        <f t="shared" si="35"/>
        <v>-401000</v>
      </c>
      <c r="M246" s="1070">
        <f t="shared" si="35"/>
        <v>15000</v>
      </c>
      <c r="N246" s="1070">
        <f t="shared" si="35"/>
        <v>-7100</v>
      </c>
      <c r="O246" s="1070">
        <f t="shared" si="35"/>
        <v>7100</v>
      </c>
      <c r="P246" s="1070">
        <f t="shared" si="35"/>
        <v>0</v>
      </c>
      <c r="Q246" s="1069"/>
    </row>
    <row r="247" spans="4:19" x14ac:dyDescent="0.35">
      <c r="D247" s="182"/>
      <c r="E247" s="1070"/>
      <c r="F247" s="1070"/>
      <c r="G247" s="1070"/>
      <c r="H247" s="1070"/>
      <c r="I247" s="1070"/>
      <c r="J247" s="1070"/>
      <c r="K247" s="1070"/>
      <c r="L247" s="1070"/>
      <c r="M247" s="1070"/>
      <c r="N247" s="1070"/>
      <c r="O247" s="1070"/>
      <c r="P247" s="1070"/>
      <c r="Q247" s="182"/>
    </row>
    <row r="248" spans="4:19" x14ac:dyDescent="0.35">
      <c r="D248" s="182" t="s">
        <v>899</v>
      </c>
      <c r="E248" s="1072">
        <f>+E246+F246+E234</f>
        <v>11000</v>
      </c>
      <c r="F248" s="1072"/>
      <c r="G248" s="1072"/>
      <c r="H248" s="1072">
        <f>G246+H246</f>
        <v>-390000</v>
      </c>
      <c r="I248" s="1072">
        <f>+I246+J246</f>
        <v>375000</v>
      </c>
      <c r="J248" s="1072"/>
      <c r="K248" s="1072"/>
      <c r="L248" s="1072">
        <f>L234+K246+L246</f>
        <v>-11000</v>
      </c>
      <c r="M248" s="1072">
        <f>M234+M246+N246</f>
        <v>24300</v>
      </c>
      <c r="N248" s="1072"/>
      <c r="O248" s="1072">
        <f>+O246+P246</f>
        <v>7100</v>
      </c>
      <c r="P248" s="1072"/>
      <c r="Q248" s="182"/>
    </row>
    <row r="249" spans="4:19" s="1114" customFormat="1" ht="14" x14ac:dyDescent="0.3">
      <c r="D249" s="182"/>
      <c r="E249" s="1115"/>
      <c r="F249" s="1115"/>
      <c r="G249" s="1115"/>
      <c r="H249" s="1115"/>
      <c r="I249" s="1115"/>
      <c r="J249" s="1115"/>
      <c r="K249" s="1115"/>
      <c r="L249" s="1115"/>
      <c r="M249" s="1115"/>
      <c r="N249" s="1115"/>
      <c r="O249" s="1115"/>
      <c r="P249" s="1115"/>
      <c r="Q249" s="182"/>
    </row>
    <row r="250" spans="4:19" s="1114" customFormat="1" ht="14" x14ac:dyDescent="0.3">
      <c r="D250" s="668" t="s">
        <v>1335</v>
      </c>
      <c r="E250" s="1116">
        <f>E248+L248</f>
        <v>0</v>
      </c>
      <c r="F250" s="1117"/>
      <c r="G250" s="1116"/>
      <c r="H250" s="1116">
        <f>H248+H95</f>
        <v>0</v>
      </c>
      <c r="I250" s="1116">
        <f>I248-H104</f>
        <v>0</v>
      </c>
      <c r="J250" s="1117"/>
      <c r="K250" s="1116"/>
      <c r="L250" s="1116">
        <f>L248+H211</f>
        <v>0</v>
      </c>
      <c r="M250" s="1116">
        <f>M248-J160</f>
        <v>0</v>
      </c>
      <c r="N250" s="1117"/>
      <c r="O250" s="1116">
        <f>O248+L140</f>
        <v>0</v>
      </c>
      <c r="P250" s="1117"/>
    </row>
    <row r="251" spans="4:19" s="1114" customFormat="1" ht="14" x14ac:dyDescent="0.3">
      <c r="D251" s="1117" t="s">
        <v>290</v>
      </c>
      <c r="E251" s="1116">
        <f>E248+L248</f>
        <v>0</v>
      </c>
    </row>
  </sheetData>
  <mergeCells count="29">
    <mergeCell ref="R242:S245"/>
    <mergeCell ref="I30:K30"/>
    <mergeCell ref="H206:J206"/>
    <mergeCell ref="K206:M206"/>
    <mergeCell ref="D2:K2"/>
    <mergeCell ref="D22:K22"/>
    <mergeCell ref="D23:K25"/>
    <mergeCell ref="D77:J77"/>
    <mergeCell ref="D108:J108"/>
    <mergeCell ref="D118:G118"/>
    <mergeCell ref="D4:K20"/>
    <mergeCell ref="D75:J75"/>
    <mergeCell ref="F30:H30"/>
    <mergeCell ref="H79:J79"/>
    <mergeCell ref="K79:M79"/>
    <mergeCell ref="K109:M109"/>
    <mergeCell ref="H109:J109"/>
    <mergeCell ref="D66:K66"/>
    <mergeCell ref="D67:K68"/>
    <mergeCell ref="D70:K72"/>
    <mergeCell ref="M36:O37"/>
    <mergeCell ref="M51:O52"/>
    <mergeCell ref="D120:M121"/>
    <mergeCell ref="O222:P222"/>
    <mergeCell ref="E222:F222"/>
    <mergeCell ref="G222:H222"/>
    <mergeCell ref="I222:J222"/>
    <mergeCell ref="K222:L222"/>
    <mergeCell ref="M222:N222"/>
  </mergeCells>
  <hyperlinks>
    <hyperlink ref="M4" r:id="rId1" display="https://rtlb.tki.org.nz/" xr:uid="{5261A954-5DE6-4A74-90EA-93528D453AAF}"/>
  </hyperlinks>
  <pageMargins left="0.7" right="0.7" top="0.75" bottom="0.75" header="0.3" footer="0.3"/>
  <pageSetup paperSize="8" scale="58" fitToHeight="0" orientation="landscape" r:id="rId2"/>
  <headerFooter>
    <oddHeader>&amp;C&amp;"Calibri"&amp;10&amp;K000000 [UNCLASSIFIED]&amp;1#_x000D_</oddHeader>
    <oddFooter>&amp;C_x000D_&amp;1#&amp;"Calibri"&amp;10&amp;K000000 [UNCLASSIFIED]</oddFooter>
  </headerFooter>
  <rowBreaks count="4" manualBreakCount="4">
    <brk id="64" max="16383" man="1"/>
    <brk id="143" max="16383" man="1"/>
    <brk id="219" max="16383" man="1"/>
    <brk id="220" max="16383" man="1"/>
  </rowBreaks>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11119-6193-475A-9781-F8D48E27C1DD}">
  <sheetPr>
    <tabColor theme="7"/>
  </sheetPr>
  <dimension ref="A1:O106"/>
  <sheetViews>
    <sheetView showGridLines="0" zoomScale="90" zoomScaleNormal="90" workbookViewId="0"/>
  </sheetViews>
  <sheetFormatPr defaultRowHeight="12.5" x14ac:dyDescent="0.25"/>
  <cols>
    <col min="1" max="1" width="76.54296875" style="803" bestFit="1" customWidth="1"/>
    <col min="2" max="2" width="9" style="803" customWidth="1"/>
    <col min="3" max="3" width="11" style="803" customWidth="1"/>
    <col min="4" max="4" width="10.54296875" style="803" customWidth="1"/>
    <col min="5" max="5" width="13.54296875" style="803" customWidth="1"/>
    <col min="6" max="6" width="73.7265625" style="296" customWidth="1"/>
    <col min="7" max="249" width="9.1796875" style="101"/>
    <col min="250" max="250" width="42.1796875" style="101" bestFit="1" customWidth="1"/>
    <col min="251" max="251" width="7.1796875" style="101" customWidth="1"/>
    <col min="252" max="252" width="7.54296875" style="101" bestFit="1" customWidth="1"/>
    <col min="253" max="253" width="4.81640625" style="101" bestFit="1" customWidth="1"/>
    <col min="254" max="254" width="8.453125" style="101" bestFit="1" customWidth="1"/>
    <col min="255" max="255" width="9.54296875" style="101" customWidth="1"/>
    <col min="256" max="256" width="23.453125" style="101" customWidth="1"/>
    <col min="257" max="257" width="24" style="101" bestFit="1" customWidth="1"/>
    <col min="258" max="505" width="9.1796875" style="101"/>
    <col min="506" max="506" width="42.1796875" style="101" bestFit="1" customWidth="1"/>
    <col min="507" max="507" width="7.1796875" style="101" customWidth="1"/>
    <col min="508" max="508" width="7.54296875" style="101" bestFit="1" customWidth="1"/>
    <col min="509" max="509" width="4.81640625" style="101" bestFit="1" customWidth="1"/>
    <col min="510" max="510" width="8.453125" style="101" bestFit="1" customWidth="1"/>
    <col min="511" max="511" width="9.54296875" style="101" customWidth="1"/>
    <col min="512" max="512" width="23.453125" style="101" customWidth="1"/>
    <col min="513" max="513" width="24" style="101" bestFit="1" customWidth="1"/>
    <col min="514" max="761" width="9.1796875" style="101"/>
    <col min="762" max="762" width="42.1796875" style="101" bestFit="1" customWidth="1"/>
    <col min="763" max="763" width="7.1796875" style="101" customWidth="1"/>
    <col min="764" max="764" width="7.54296875" style="101" bestFit="1" customWidth="1"/>
    <col min="765" max="765" width="4.81640625" style="101" bestFit="1" customWidth="1"/>
    <col min="766" max="766" width="8.453125" style="101" bestFit="1" customWidth="1"/>
    <col min="767" max="767" width="9.54296875" style="101" customWidth="1"/>
    <col min="768" max="768" width="23.453125" style="101" customWidth="1"/>
    <col min="769" max="769" width="24" style="101" bestFit="1" customWidth="1"/>
    <col min="770" max="1017" width="9.1796875" style="101"/>
    <col min="1018" max="1018" width="42.1796875" style="101" bestFit="1" customWidth="1"/>
    <col min="1019" max="1019" width="7.1796875" style="101" customWidth="1"/>
    <col min="1020" max="1020" width="7.54296875" style="101" bestFit="1" customWidth="1"/>
    <col min="1021" max="1021" width="4.81640625" style="101" bestFit="1" customWidth="1"/>
    <col min="1022" max="1022" width="8.453125" style="101" bestFit="1" customWidth="1"/>
    <col min="1023" max="1023" width="9.54296875" style="101" customWidth="1"/>
    <col min="1024" max="1024" width="23.453125" style="101" customWidth="1"/>
    <col min="1025" max="1025" width="24" style="101" bestFit="1" customWidth="1"/>
    <col min="1026" max="1273" width="9.1796875" style="101"/>
    <col min="1274" max="1274" width="42.1796875" style="101" bestFit="1" customWidth="1"/>
    <col min="1275" max="1275" width="7.1796875" style="101" customWidth="1"/>
    <col min="1276" max="1276" width="7.54296875" style="101" bestFit="1" customWidth="1"/>
    <col min="1277" max="1277" width="4.81640625" style="101" bestFit="1" customWidth="1"/>
    <col min="1278" max="1278" width="8.453125" style="101" bestFit="1" customWidth="1"/>
    <col min="1279" max="1279" width="9.54296875" style="101" customWidth="1"/>
    <col min="1280" max="1280" width="23.453125" style="101" customWidth="1"/>
    <col min="1281" max="1281" width="24" style="101" bestFit="1" customWidth="1"/>
    <col min="1282" max="1529" width="9.1796875" style="101"/>
    <col min="1530" max="1530" width="42.1796875" style="101" bestFit="1" customWidth="1"/>
    <col min="1531" max="1531" width="7.1796875" style="101" customWidth="1"/>
    <col min="1532" max="1532" width="7.54296875" style="101" bestFit="1" customWidth="1"/>
    <col min="1533" max="1533" width="4.81640625" style="101" bestFit="1" customWidth="1"/>
    <col min="1534" max="1534" width="8.453125" style="101" bestFit="1" customWidth="1"/>
    <col min="1535" max="1535" width="9.54296875" style="101" customWidth="1"/>
    <col min="1536" max="1536" width="23.453125" style="101" customWidth="1"/>
    <col min="1537" max="1537" width="24" style="101" bestFit="1" customWidth="1"/>
    <col min="1538" max="1785" width="9.1796875" style="101"/>
    <col min="1786" max="1786" width="42.1796875" style="101" bestFit="1" customWidth="1"/>
    <col min="1787" max="1787" width="7.1796875" style="101" customWidth="1"/>
    <col min="1788" max="1788" width="7.54296875" style="101" bestFit="1" customWidth="1"/>
    <col min="1789" max="1789" width="4.81640625" style="101" bestFit="1" customWidth="1"/>
    <col min="1790" max="1790" width="8.453125" style="101" bestFit="1" customWidth="1"/>
    <col min="1791" max="1791" width="9.54296875" style="101" customWidth="1"/>
    <col min="1792" max="1792" width="23.453125" style="101" customWidth="1"/>
    <col min="1793" max="1793" width="24" style="101" bestFit="1" customWidth="1"/>
    <col min="1794" max="2041" width="9.1796875" style="101"/>
    <col min="2042" max="2042" width="42.1796875" style="101" bestFit="1" customWidth="1"/>
    <col min="2043" max="2043" width="7.1796875" style="101" customWidth="1"/>
    <col min="2044" max="2044" width="7.54296875" style="101" bestFit="1" customWidth="1"/>
    <col min="2045" max="2045" width="4.81640625" style="101" bestFit="1" customWidth="1"/>
    <col min="2046" max="2046" width="8.453125" style="101" bestFit="1" customWidth="1"/>
    <col min="2047" max="2047" width="9.54296875" style="101" customWidth="1"/>
    <col min="2048" max="2048" width="23.453125" style="101" customWidth="1"/>
    <col min="2049" max="2049" width="24" style="101" bestFit="1" customWidth="1"/>
    <col min="2050" max="2297" width="9.1796875" style="101"/>
    <col min="2298" max="2298" width="42.1796875" style="101" bestFit="1" customWidth="1"/>
    <col min="2299" max="2299" width="7.1796875" style="101" customWidth="1"/>
    <col min="2300" max="2300" width="7.54296875" style="101" bestFit="1" customWidth="1"/>
    <col min="2301" max="2301" width="4.81640625" style="101" bestFit="1" customWidth="1"/>
    <col min="2302" max="2302" width="8.453125" style="101" bestFit="1" customWidth="1"/>
    <col min="2303" max="2303" width="9.54296875" style="101" customWidth="1"/>
    <col min="2304" max="2304" width="23.453125" style="101" customWidth="1"/>
    <col min="2305" max="2305" width="24" style="101" bestFit="1" customWidth="1"/>
    <col min="2306" max="2553" width="9.1796875" style="101"/>
    <col min="2554" max="2554" width="42.1796875" style="101" bestFit="1" customWidth="1"/>
    <col min="2555" max="2555" width="7.1796875" style="101" customWidth="1"/>
    <col min="2556" max="2556" width="7.54296875" style="101" bestFit="1" customWidth="1"/>
    <col min="2557" max="2557" width="4.81640625" style="101" bestFit="1" customWidth="1"/>
    <col min="2558" max="2558" width="8.453125" style="101" bestFit="1" customWidth="1"/>
    <col min="2559" max="2559" width="9.54296875" style="101" customWidth="1"/>
    <col min="2560" max="2560" width="23.453125" style="101" customWidth="1"/>
    <col min="2561" max="2561" width="24" style="101" bestFit="1" customWidth="1"/>
    <col min="2562" max="2809" width="9.1796875" style="101"/>
    <col min="2810" max="2810" width="42.1796875" style="101" bestFit="1" customWidth="1"/>
    <col min="2811" max="2811" width="7.1796875" style="101" customWidth="1"/>
    <col min="2812" max="2812" width="7.54296875" style="101" bestFit="1" customWidth="1"/>
    <col min="2813" max="2813" width="4.81640625" style="101" bestFit="1" customWidth="1"/>
    <col min="2814" max="2814" width="8.453125" style="101" bestFit="1" customWidth="1"/>
    <col min="2815" max="2815" width="9.54296875" style="101" customWidth="1"/>
    <col min="2816" max="2816" width="23.453125" style="101" customWidth="1"/>
    <col min="2817" max="2817" width="24" style="101" bestFit="1" customWidth="1"/>
    <col min="2818" max="3065" width="9.1796875" style="101"/>
    <col min="3066" max="3066" width="42.1796875" style="101" bestFit="1" customWidth="1"/>
    <col min="3067" max="3067" width="7.1796875" style="101" customWidth="1"/>
    <col min="3068" max="3068" width="7.54296875" style="101" bestFit="1" customWidth="1"/>
    <col min="3069" max="3069" width="4.81640625" style="101" bestFit="1" customWidth="1"/>
    <col min="3070" max="3070" width="8.453125" style="101" bestFit="1" customWidth="1"/>
    <col min="3071" max="3071" width="9.54296875" style="101" customWidth="1"/>
    <col min="3072" max="3072" width="23.453125" style="101" customWidth="1"/>
    <col min="3073" max="3073" width="24" style="101" bestFit="1" customWidth="1"/>
    <col min="3074" max="3321" width="9.1796875" style="101"/>
    <col min="3322" max="3322" width="42.1796875" style="101" bestFit="1" customWidth="1"/>
    <col min="3323" max="3323" width="7.1796875" style="101" customWidth="1"/>
    <col min="3324" max="3324" width="7.54296875" style="101" bestFit="1" customWidth="1"/>
    <col min="3325" max="3325" width="4.81640625" style="101" bestFit="1" customWidth="1"/>
    <col min="3326" max="3326" width="8.453125" style="101" bestFit="1" customWidth="1"/>
    <col min="3327" max="3327" width="9.54296875" style="101" customWidth="1"/>
    <col min="3328" max="3328" width="23.453125" style="101" customWidth="1"/>
    <col min="3329" max="3329" width="24" style="101" bestFit="1" customWidth="1"/>
    <col min="3330" max="3577" width="9.1796875" style="101"/>
    <col min="3578" max="3578" width="42.1796875" style="101" bestFit="1" customWidth="1"/>
    <col min="3579" max="3579" width="7.1796875" style="101" customWidth="1"/>
    <col min="3580" max="3580" width="7.54296875" style="101" bestFit="1" customWidth="1"/>
    <col min="3581" max="3581" width="4.81640625" style="101" bestFit="1" customWidth="1"/>
    <col min="3582" max="3582" width="8.453125" style="101" bestFit="1" customWidth="1"/>
    <col min="3583" max="3583" width="9.54296875" style="101" customWidth="1"/>
    <col min="3584" max="3584" width="23.453125" style="101" customWidth="1"/>
    <col min="3585" max="3585" width="24" style="101" bestFit="1" customWidth="1"/>
    <col min="3586" max="3833" width="9.1796875" style="101"/>
    <col min="3834" max="3834" width="42.1796875" style="101" bestFit="1" customWidth="1"/>
    <col min="3835" max="3835" width="7.1796875" style="101" customWidth="1"/>
    <col min="3836" max="3836" width="7.54296875" style="101" bestFit="1" customWidth="1"/>
    <col min="3837" max="3837" width="4.81640625" style="101" bestFit="1" customWidth="1"/>
    <col min="3838" max="3838" width="8.453125" style="101" bestFit="1" customWidth="1"/>
    <col min="3839" max="3839" width="9.54296875" style="101" customWidth="1"/>
    <col min="3840" max="3840" width="23.453125" style="101" customWidth="1"/>
    <col min="3841" max="3841" width="24" style="101" bestFit="1" customWidth="1"/>
    <col min="3842" max="4089" width="9.1796875" style="101"/>
    <col min="4090" max="4090" width="42.1796875" style="101" bestFit="1" customWidth="1"/>
    <col min="4091" max="4091" width="7.1796875" style="101" customWidth="1"/>
    <col min="4092" max="4092" width="7.54296875" style="101" bestFit="1" customWidth="1"/>
    <col min="4093" max="4093" width="4.81640625" style="101" bestFit="1" customWidth="1"/>
    <col min="4094" max="4094" width="8.453125" style="101" bestFit="1" customWidth="1"/>
    <col min="4095" max="4095" width="9.54296875" style="101" customWidth="1"/>
    <col min="4096" max="4096" width="23.453125" style="101" customWidth="1"/>
    <col min="4097" max="4097" width="24" style="101" bestFit="1" customWidth="1"/>
    <col min="4098" max="4345" width="9.1796875" style="101"/>
    <col min="4346" max="4346" width="42.1796875" style="101" bestFit="1" customWidth="1"/>
    <col min="4347" max="4347" width="7.1796875" style="101" customWidth="1"/>
    <col min="4348" max="4348" width="7.54296875" style="101" bestFit="1" customWidth="1"/>
    <col min="4349" max="4349" width="4.81640625" style="101" bestFit="1" customWidth="1"/>
    <col min="4350" max="4350" width="8.453125" style="101" bestFit="1" customWidth="1"/>
    <col min="4351" max="4351" width="9.54296875" style="101" customWidth="1"/>
    <col min="4352" max="4352" width="23.453125" style="101" customWidth="1"/>
    <col min="4353" max="4353" width="24" style="101" bestFit="1" customWidth="1"/>
    <col min="4354" max="4601" width="9.1796875" style="101"/>
    <col min="4602" max="4602" width="42.1796875" style="101" bestFit="1" customWidth="1"/>
    <col min="4603" max="4603" width="7.1796875" style="101" customWidth="1"/>
    <col min="4604" max="4604" width="7.54296875" style="101" bestFit="1" customWidth="1"/>
    <col min="4605" max="4605" width="4.81640625" style="101" bestFit="1" customWidth="1"/>
    <col min="4606" max="4606" width="8.453125" style="101" bestFit="1" customWidth="1"/>
    <col min="4607" max="4607" width="9.54296875" style="101" customWidth="1"/>
    <col min="4608" max="4608" width="23.453125" style="101" customWidth="1"/>
    <col min="4609" max="4609" width="24" style="101" bestFit="1" customWidth="1"/>
    <col min="4610" max="4857" width="9.1796875" style="101"/>
    <col min="4858" max="4858" width="42.1796875" style="101" bestFit="1" customWidth="1"/>
    <col min="4859" max="4859" width="7.1796875" style="101" customWidth="1"/>
    <col min="4860" max="4860" width="7.54296875" style="101" bestFit="1" customWidth="1"/>
    <col min="4861" max="4861" width="4.81640625" style="101" bestFit="1" customWidth="1"/>
    <col min="4862" max="4862" width="8.453125" style="101" bestFit="1" customWidth="1"/>
    <col min="4863" max="4863" width="9.54296875" style="101" customWidth="1"/>
    <col min="4864" max="4864" width="23.453125" style="101" customWidth="1"/>
    <col min="4865" max="4865" width="24" style="101" bestFit="1" customWidth="1"/>
    <col min="4866" max="5113" width="9.1796875" style="101"/>
    <col min="5114" max="5114" width="42.1796875" style="101" bestFit="1" customWidth="1"/>
    <col min="5115" max="5115" width="7.1796875" style="101" customWidth="1"/>
    <col min="5116" max="5116" width="7.54296875" style="101" bestFit="1" customWidth="1"/>
    <col min="5117" max="5117" width="4.81640625" style="101" bestFit="1" customWidth="1"/>
    <col min="5118" max="5118" width="8.453125" style="101" bestFit="1" customWidth="1"/>
    <col min="5119" max="5119" width="9.54296875" style="101" customWidth="1"/>
    <col min="5120" max="5120" width="23.453125" style="101" customWidth="1"/>
    <col min="5121" max="5121" width="24" style="101" bestFit="1" customWidth="1"/>
    <col min="5122" max="5369" width="9.1796875" style="101"/>
    <col min="5370" max="5370" width="42.1796875" style="101" bestFit="1" customWidth="1"/>
    <col min="5371" max="5371" width="7.1796875" style="101" customWidth="1"/>
    <col min="5372" max="5372" width="7.54296875" style="101" bestFit="1" customWidth="1"/>
    <col min="5373" max="5373" width="4.81640625" style="101" bestFit="1" customWidth="1"/>
    <col min="5374" max="5374" width="8.453125" style="101" bestFit="1" customWidth="1"/>
    <col min="5375" max="5375" width="9.54296875" style="101" customWidth="1"/>
    <col min="5376" max="5376" width="23.453125" style="101" customWidth="1"/>
    <col min="5377" max="5377" width="24" style="101" bestFit="1" customWidth="1"/>
    <col min="5378" max="5625" width="9.1796875" style="101"/>
    <col min="5626" max="5626" width="42.1796875" style="101" bestFit="1" customWidth="1"/>
    <col min="5627" max="5627" width="7.1796875" style="101" customWidth="1"/>
    <col min="5628" max="5628" width="7.54296875" style="101" bestFit="1" customWidth="1"/>
    <col min="5629" max="5629" width="4.81640625" style="101" bestFit="1" customWidth="1"/>
    <col min="5630" max="5630" width="8.453125" style="101" bestFit="1" customWidth="1"/>
    <col min="5631" max="5631" width="9.54296875" style="101" customWidth="1"/>
    <col min="5632" max="5632" width="23.453125" style="101" customWidth="1"/>
    <col min="5633" max="5633" width="24" style="101" bestFit="1" customWidth="1"/>
    <col min="5634" max="5881" width="9.1796875" style="101"/>
    <col min="5882" max="5882" width="42.1796875" style="101" bestFit="1" customWidth="1"/>
    <col min="5883" max="5883" width="7.1796875" style="101" customWidth="1"/>
    <col min="5884" max="5884" width="7.54296875" style="101" bestFit="1" customWidth="1"/>
    <col min="5885" max="5885" width="4.81640625" style="101" bestFit="1" customWidth="1"/>
    <col min="5886" max="5886" width="8.453125" style="101" bestFit="1" customWidth="1"/>
    <col min="5887" max="5887" width="9.54296875" style="101" customWidth="1"/>
    <col min="5888" max="5888" width="23.453125" style="101" customWidth="1"/>
    <col min="5889" max="5889" width="24" style="101" bestFit="1" customWidth="1"/>
    <col min="5890" max="6137" width="9.1796875" style="101"/>
    <col min="6138" max="6138" width="42.1796875" style="101" bestFit="1" customWidth="1"/>
    <col min="6139" max="6139" width="7.1796875" style="101" customWidth="1"/>
    <col min="6140" max="6140" width="7.54296875" style="101" bestFit="1" customWidth="1"/>
    <col min="6141" max="6141" width="4.81640625" style="101" bestFit="1" customWidth="1"/>
    <col min="6142" max="6142" width="8.453125" style="101" bestFit="1" customWidth="1"/>
    <col min="6143" max="6143" width="9.54296875" style="101" customWidth="1"/>
    <col min="6144" max="6144" width="23.453125" style="101" customWidth="1"/>
    <col min="6145" max="6145" width="24" style="101" bestFit="1" customWidth="1"/>
    <col min="6146" max="6393" width="9.1796875" style="101"/>
    <col min="6394" max="6394" width="42.1796875" style="101" bestFit="1" customWidth="1"/>
    <col min="6395" max="6395" width="7.1796875" style="101" customWidth="1"/>
    <col min="6396" max="6396" width="7.54296875" style="101" bestFit="1" customWidth="1"/>
    <col min="6397" max="6397" width="4.81640625" style="101" bestFit="1" customWidth="1"/>
    <col min="6398" max="6398" width="8.453125" style="101" bestFit="1" customWidth="1"/>
    <col min="6399" max="6399" width="9.54296875" style="101" customWidth="1"/>
    <col min="6400" max="6400" width="23.453125" style="101" customWidth="1"/>
    <col min="6401" max="6401" width="24" style="101" bestFit="1" customWidth="1"/>
    <col min="6402" max="6649" width="9.1796875" style="101"/>
    <col min="6650" max="6650" width="42.1796875" style="101" bestFit="1" customWidth="1"/>
    <col min="6651" max="6651" width="7.1796875" style="101" customWidth="1"/>
    <col min="6652" max="6652" width="7.54296875" style="101" bestFit="1" customWidth="1"/>
    <col min="6653" max="6653" width="4.81640625" style="101" bestFit="1" customWidth="1"/>
    <col min="6654" max="6654" width="8.453125" style="101" bestFit="1" customWidth="1"/>
    <col min="6655" max="6655" width="9.54296875" style="101" customWidth="1"/>
    <col min="6656" max="6656" width="23.453125" style="101" customWidth="1"/>
    <col min="6657" max="6657" width="24" style="101" bestFit="1" customWidth="1"/>
    <col min="6658" max="6905" width="9.1796875" style="101"/>
    <col min="6906" max="6906" width="42.1796875" style="101" bestFit="1" customWidth="1"/>
    <col min="6907" max="6907" width="7.1796875" style="101" customWidth="1"/>
    <col min="6908" max="6908" width="7.54296875" style="101" bestFit="1" customWidth="1"/>
    <col min="6909" max="6909" width="4.81640625" style="101" bestFit="1" customWidth="1"/>
    <col min="6910" max="6910" width="8.453125" style="101" bestFit="1" customWidth="1"/>
    <col min="6911" max="6911" width="9.54296875" style="101" customWidth="1"/>
    <col min="6912" max="6912" width="23.453125" style="101" customWidth="1"/>
    <col min="6913" max="6913" width="24" style="101" bestFit="1" customWidth="1"/>
    <col min="6914" max="7161" width="9.1796875" style="101"/>
    <col min="7162" max="7162" width="42.1796875" style="101" bestFit="1" customWidth="1"/>
    <col min="7163" max="7163" width="7.1796875" style="101" customWidth="1"/>
    <col min="7164" max="7164" width="7.54296875" style="101" bestFit="1" customWidth="1"/>
    <col min="7165" max="7165" width="4.81640625" style="101" bestFit="1" customWidth="1"/>
    <col min="7166" max="7166" width="8.453125" style="101" bestFit="1" customWidth="1"/>
    <col min="7167" max="7167" width="9.54296875" style="101" customWidth="1"/>
    <col min="7168" max="7168" width="23.453125" style="101" customWidth="1"/>
    <col min="7169" max="7169" width="24" style="101" bestFit="1" customWidth="1"/>
    <col min="7170" max="7417" width="9.1796875" style="101"/>
    <col min="7418" max="7418" width="42.1796875" style="101" bestFit="1" customWidth="1"/>
    <col min="7419" max="7419" width="7.1796875" style="101" customWidth="1"/>
    <col min="7420" max="7420" width="7.54296875" style="101" bestFit="1" customWidth="1"/>
    <col min="7421" max="7421" width="4.81640625" style="101" bestFit="1" customWidth="1"/>
    <col min="7422" max="7422" width="8.453125" style="101" bestFit="1" customWidth="1"/>
    <col min="7423" max="7423" width="9.54296875" style="101" customWidth="1"/>
    <col min="7424" max="7424" width="23.453125" style="101" customWidth="1"/>
    <col min="7425" max="7425" width="24" style="101" bestFit="1" customWidth="1"/>
    <col min="7426" max="7673" width="9.1796875" style="101"/>
    <col min="7674" max="7674" width="42.1796875" style="101" bestFit="1" customWidth="1"/>
    <col min="7675" max="7675" width="7.1796875" style="101" customWidth="1"/>
    <col min="7676" max="7676" width="7.54296875" style="101" bestFit="1" customWidth="1"/>
    <col min="7677" max="7677" width="4.81640625" style="101" bestFit="1" customWidth="1"/>
    <col min="7678" max="7678" width="8.453125" style="101" bestFit="1" customWidth="1"/>
    <col min="7679" max="7679" width="9.54296875" style="101" customWidth="1"/>
    <col min="7680" max="7680" width="23.453125" style="101" customWidth="1"/>
    <col min="7681" max="7681" width="24" style="101" bestFit="1" customWidth="1"/>
    <col min="7682" max="7929" width="9.1796875" style="101"/>
    <col min="7930" max="7930" width="42.1796875" style="101" bestFit="1" customWidth="1"/>
    <col min="7931" max="7931" width="7.1796875" style="101" customWidth="1"/>
    <col min="7932" max="7932" width="7.54296875" style="101" bestFit="1" customWidth="1"/>
    <col min="7933" max="7933" width="4.81640625" style="101" bestFit="1" customWidth="1"/>
    <col min="7934" max="7934" width="8.453125" style="101" bestFit="1" customWidth="1"/>
    <col min="7935" max="7935" width="9.54296875" style="101" customWidth="1"/>
    <col min="7936" max="7936" width="23.453125" style="101" customWidth="1"/>
    <col min="7937" max="7937" width="24" style="101" bestFit="1" customWidth="1"/>
    <col min="7938" max="8185" width="9.1796875" style="101"/>
    <col min="8186" max="8186" width="42.1796875" style="101" bestFit="1" customWidth="1"/>
    <col min="8187" max="8187" width="7.1796875" style="101" customWidth="1"/>
    <col min="8188" max="8188" width="7.54296875" style="101" bestFit="1" customWidth="1"/>
    <col min="8189" max="8189" width="4.81640625" style="101" bestFit="1" customWidth="1"/>
    <col min="8190" max="8190" width="8.453125" style="101" bestFit="1" customWidth="1"/>
    <col min="8191" max="8191" width="9.54296875" style="101" customWidth="1"/>
    <col min="8192" max="8192" width="23.453125" style="101" customWidth="1"/>
    <col min="8193" max="8193" width="24" style="101" bestFit="1" customWidth="1"/>
    <col min="8194" max="8441" width="9.1796875" style="101"/>
    <col min="8442" max="8442" width="42.1796875" style="101" bestFit="1" customWidth="1"/>
    <col min="8443" max="8443" width="7.1796875" style="101" customWidth="1"/>
    <col min="8444" max="8444" width="7.54296875" style="101" bestFit="1" customWidth="1"/>
    <col min="8445" max="8445" width="4.81640625" style="101" bestFit="1" customWidth="1"/>
    <col min="8446" max="8446" width="8.453125" style="101" bestFit="1" customWidth="1"/>
    <col min="8447" max="8447" width="9.54296875" style="101" customWidth="1"/>
    <col min="8448" max="8448" width="23.453125" style="101" customWidth="1"/>
    <col min="8449" max="8449" width="24" style="101" bestFit="1" customWidth="1"/>
    <col min="8450" max="8697" width="9.1796875" style="101"/>
    <col min="8698" max="8698" width="42.1796875" style="101" bestFit="1" customWidth="1"/>
    <col min="8699" max="8699" width="7.1796875" style="101" customWidth="1"/>
    <col min="8700" max="8700" width="7.54296875" style="101" bestFit="1" customWidth="1"/>
    <col min="8701" max="8701" width="4.81640625" style="101" bestFit="1" customWidth="1"/>
    <col min="8702" max="8702" width="8.453125" style="101" bestFit="1" customWidth="1"/>
    <col min="8703" max="8703" width="9.54296875" style="101" customWidth="1"/>
    <col min="8704" max="8704" width="23.453125" style="101" customWidth="1"/>
    <col min="8705" max="8705" width="24" style="101" bestFit="1" customWidth="1"/>
    <col min="8706" max="8953" width="9.1796875" style="101"/>
    <col min="8954" max="8954" width="42.1796875" style="101" bestFit="1" customWidth="1"/>
    <col min="8955" max="8955" width="7.1796875" style="101" customWidth="1"/>
    <col min="8956" max="8956" width="7.54296875" style="101" bestFit="1" customWidth="1"/>
    <col min="8957" max="8957" width="4.81640625" style="101" bestFit="1" customWidth="1"/>
    <col min="8958" max="8958" width="8.453125" style="101" bestFit="1" customWidth="1"/>
    <col min="8959" max="8959" width="9.54296875" style="101" customWidth="1"/>
    <col min="8960" max="8960" width="23.453125" style="101" customWidth="1"/>
    <col min="8961" max="8961" width="24" style="101" bestFit="1" customWidth="1"/>
    <col min="8962" max="9209" width="9.1796875" style="101"/>
    <col min="9210" max="9210" width="42.1796875" style="101" bestFit="1" customWidth="1"/>
    <col min="9211" max="9211" width="7.1796875" style="101" customWidth="1"/>
    <col min="9212" max="9212" width="7.54296875" style="101" bestFit="1" customWidth="1"/>
    <col min="9213" max="9213" width="4.81640625" style="101" bestFit="1" customWidth="1"/>
    <col min="9214" max="9214" width="8.453125" style="101" bestFit="1" customWidth="1"/>
    <col min="9215" max="9215" width="9.54296875" style="101" customWidth="1"/>
    <col min="9216" max="9216" width="23.453125" style="101" customWidth="1"/>
    <col min="9217" max="9217" width="24" style="101" bestFit="1" customWidth="1"/>
    <col min="9218" max="9465" width="9.1796875" style="101"/>
    <col min="9466" max="9466" width="42.1796875" style="101" bestFit="1" customWidth="1"/>
    <col min="9467" max="9467" width="7.1796875" style="101" customWidth="1"/>
    <col min="9468" max="9468" width="7.54296875" style="101" bestFit="1" customWidth="1"/>
    <col min="9469" max="9469" width="4.81640625" style="101" bestFit="1" customWidth="1"/>
    <col min="9470" max="9470" width="8.453125" style="101" bestFit="1" customWidth="1"/>
    <col min="9471" max="9471" width="9.54296875" style="101" customWidth="1"/>
    <col min="9472" max="9472" width="23.453125" style="101" customWidth="1"/>
    <col min="9473" max="9473" width="24" style="101" bestFit="1" customWidth="1"/>
    <col min="9474" max="9721" width="9.1796875" style="101"/>
    <col min="9722" max="9722" width="42.1796875" style="101" bestFit="1" customWidth="1"/>
    <col min="9723" max="9723" width="7.1796875" style="101" customWidth="1"/>
    <col min="9724" max="9724" width="7.54296875" style="101" bestFit="1" customWidth="1"/>
    <col min="9725" max="9725" width="4.81640625" style="101" bestFit="1" customWidth="1"/>
    <col min="9726" max="9726" width="8.453125" style="101" bestFit="1" customWidth="1"/>
    <col min="9727" max="9727" width="9.54296875" style="101" customWidth="1"/>
    <col min="9728" max="9728" width="23.453125" style="101" customWidth="1"/>
    <col min="9729" max="9729" width="24" style="101" bestFit="1" customWidth="1"/>
    <col min="9730" max="9977" width="9.1796875" style="101"/>
    <col min="9978" max="9978" width="42.1796875" style="101" bestFit="1" customWidth="1"/>
    <col min="9979" max="9979" width="7.1796875" style="101" customWidth="1"/>
    <col min="9980" max="9980" width="7.54296875" style="101" bestFit="1" customWidth="1"/>
    <col min="9981" max="9981" width="4.81640625" style="101" bestFit="1" customWidth="1"/>
    <col min="9982" max="9982" width="8.453125" style="101" bestFit="1" customWidth="1"/>
    <col min="9983" max="9983" width="9.54296875" style="101" customWidth="1"/>
    <col min="9984" max="9984" width="23.453125" style="101" customWidth="1"/>
    <col min="9985" max="9985" width="24" style="101" bestFit="1" customWidth="1"/>
    <col min="9986" max="10233" width="9.1796875" style="101"/>
    <col min="10234" max="10234" width="42.1796875" style="101" bestFit="1" customWidth="1"/>
    <col min="10235" max="10235" width="7.1796875" style="101" customWidth="1"/>
    <col min="10236" max="10236" width="7.54296875" style="101" bestFit="1" customWidth="1"/>
    <col min="10237" max="10237" width="4.81640625" style="101" bestFit="1" customWidth="1"/>
    <col min="10238" max="10238" width="8.453125" style="101" bestFit="1" customWidth="1"/>
    <col min="10239" max="10239" width="9.54296875" style="101" customWidth="1"/>
    <col min="10240" max="10240" width="23.453125" style="101" customWidth="1"/>
    <col min="10241" max="10241" width="24" style="101" bestFit="1" customWidth="1"/>
    <col min="10242" max="10489" width="9.1796875" style="101"/>
    <col min="10490" max="10490" width="42.1796875" style="101" bestFit="1" customWidth="1"/>
    <col min="10491" max="10491" width="7.1796875" style="101" customWidth="1"/>
    <col min="10492" max="10492" width="7.54296875" style="101" bestFit="1" customWidth="1"/>
    <col min="10493" max="10493" width="4.81640625" style="101" bestFit="1" customWidth="1"/>
    <col min="10494" max="10494" width="8.453125" style="101" bestFit="1" customWidth="1"/>
    <col min="10495" max="10495" width="9.54296875" style="101" customWidth="1"/>
    <col min="10496" max="10496" width="23.453125" style="101" customWidth="1"/>
    <col min="10497" max="10497" width="24" style="101" bestFit="1" customWidth="1"/>
    <col min="10498" max="10745" width="9.1796875" style="101"/>
    <col min="10746" max="10746" width="42.1796875" style="101" bestFit="1" customWidth="1"/>
    <col min="10747" max="10747" width="7.1796875" style="101" customWidth="1"/>
    <col min="10748" max="10748" width="7.54296875" style="101" bestFit="1" customWidth="1"/>
    <col min="10749" max="10749" width="4.81640625" style="101" bestFit="1" customWidth="1"/>
    <col min="10750" max="10750" width="8.453125" style="101" bestFit="1" customWidth="1"/>
    <col min="10751" max="10751" width="9.54296875" style="101" customWidth="1"/>
    <col min="10752" max="10752" width="23.453125" style="101" customWidth="1"/>
    <col min="10753" max="10753" width="24" style="101" bestFit="1" customWidth="1"/>
    <col min="10754" max="11001" width="9.1796875" style="101"/>
    <col min="11002" max="11002" width="42.1796875" style="101" bestFit="1" customWidth="1"/>
    <col min="11003" max="11003" width="7.1796875" style="101" customWidth="1"/>
    <col min="11004" max="11004" width="7.54296875" style="101" bestFit="1" customWidth="1"/>
    <col min="11005" max="11005" width="4.81640625" style="101" bestFit="1" customWidth="1"/>
    <col min="11006" max="11006" width="8.453125" style="101" bestFit="1" customWidth="1"/>
    <col min="11007" max="11007" width="9.54296875" style="101" customWidth="1"/>
    <col min="11008" max="11008" width="23.453125" style="101" customWidth="1"/>
    <col min="11009" max="11009" width="24" style="101" bestFit="1" customWidth="1"/>
    <col min="11010" max="11257" width="9.1796875" style="101"/>
    <col min="11258" max="11258" width="42.1796875" style="101" bestFit="1" customWidth="1"/>
    <col min="11259" max="11259" width="7.1796875" style="101" customWidth="1"/>
    <col min="11260" max="11260" width="7.54296875" style="101" bestFit="1" customWidth="1"/>
    <col min="11261" max="11261" width="4.81640625" style="101" bestFit="1" customWidth="1"/>
    <col min="11262" max="11262" width="8.453125" style="101" bestFit="1" customWidth="1"/>
    <col min="11263" max="11263" width="9.54296875" style="101" customWidth="1"/>
    <col min="11264" max="11264" width="23.453125" style="101" customWidth="1"/>
    <col min="11265" max="11265" width="24" style="101" bestFit="1" customWidth="1"/>
    <col min="11266" max="11513" width="9.1796875" style="101"/>
    <col min="11514" max="11514" width="42.1796875" style="101" bestFit="1" customWidth="1"/>
    <col min="11515" max="11515" width="7.1796875" style="101" customWidth="1"/>
    <col min="11516" max="11516" width="7.54296875" style="101" bestFit="1" customWidth="1"/>
    <col min="11517" max="11517" width="4.81640625" style="101" bestFit="1" customWidth="1"/>
    <col min="11518" max="11518" width="8.453125" style="101" bestFit="1" customWidth="1"/>
    <col min="11519" max="11519" width="9.54296875" style="101" customWidth="1"/>
    <col min="11520" max="11520" width="23.453125" style="101" customWidth="1"/>
    <col min="11521" max="11521" width="24" style="101" bestFit="1" customWidth="1"/>
    <col min="11522" max="11769" width="9.1796875" style="101"/>
    <col min="11770" max="11770" width="42.1796875" style="101" bestFit="1" customWidth="1"/>
    <col min="11771" max="11771" width="7.1796875" style="101" customWidth="1"/>
    <col min="11772" max="11772" width="7.54296875" style="101" bestFit="1" customWidth="1"/>
    <col min="11773" max="11773" width="4.81640625" style="101" bestFit="1" customWidth="1"/>
    <col min="11774" max="11774" width="8.453125" style="101" bestFit="1" customWidth="1"/>
    <col min="11775" max="11775" width="9.54296875" style="101" customWidth="1"/>
    <col min="11776" max="11776" width="23.453125" style="101" customWidth="1"/>
    <col min="11777" max="11777" width="24" style="101" bestFit="1" customWidth="1"/>
    <col min="11778" max="12025" width="9.1796875" style="101"/>
    <col min="12026" max="12026" width="42.1796875" style="101" bestFit="1" customWidth="1"/>
    <col min="12027" max="12027" width="7.1796875" style="101" customWidth="1"/>
    <col min="12028" max="12028" width="7.54296875" style="101" bestFit="1" customWidth="1"/>
    <col min="12029" max="12029" width="4.81640625" style="101" bestFit="1" customWidth="1"/>
    <col min="12030" max="12030" width="8.453125" style="101" bestFit="1" customWidth="1"/>
    <col min="12031" max="12031" width="9.54296875" style="101" customWidth="1"/>
    <col min="12032" max="12032" width="23.453125" style="101" customWidth="1"/>
    <col min="12033" max="12033" width="24" style="101" bestFit="1" customWidth="1"/>
    <col min="12034" max="12281" width="9.1796875" style="101"/>
    <col min="12282" max="12282" width="42.1796875" style="101" bestFit="1" customWidth="1"/>
    <col min="12283" max="12283" width="7.1796875" style="101" customWidth="1"/>
    <col min="12284" max="12284" width="7.54296875" style="101" bestFit="1" customWidth="1"/>
    <col min="12285" max="12285" width="4.81640625" style="101" bestFit="1" customWidth="1"/>
    <col min="12286" max="12286" width="8.453125" style="101" bestFit="1" customWidth="1"/>
    <col min="12287" max="12287" width="9.54296875" style="101" customWidth="1"/>
    <col min="12288" max="12288" width="23.453125" style="101" customWidth="1"/>
    <col min="12289" max="12289" width="24" style="101" bestFit="1" customWidth="1"/>
    <col min="12290" max="12537" width="9.1796875" style="101"/>
    <col min="12538" max="12538" width="42.1796875" style="101" bestFit="1" customWidth="1"/>
    <col min="12539" max="12539" width="7.1796875" style="101" customWidth="1"/>
    <col min="12540" max="12540" width="7.54296875" style="101" bestFit="1" customWidth="1"/>
    <col min="12541" max="12541" width="4.81640625" style="101" bestFit="1" customWidth="1"/>
    <col min="12542" max="12542" width="8.453125" style="101" bestFit="1" customWidth="1"/>
    <col min="12543" max="12543" width="9.54296875" style="101" customWidth="1"/>
    <col min="12544" max="12544" width="23.453125" style="101" customWidth="1"/>
    <col min="12545" max="12545" width="24" style="101" bestFit="1" customWidth="1"/>
    <col min="12546" max="12793" width="9.1796875" style="101"/>
    <col min="12794" max="12794" width="42.1796875" style="101" bestFit="1" customWidth="1"/>
    <col min="12795" max="12795" width="7.1796875" style="101" customWidth="1"/>
    <col min="12796" max="12796" width="7.54296875" style="101" bestFit="1" customWidth="1"/>
    <col min="12797" max="12797" width="4.81640625" style="101" bestFit="1" customWidth="1"/>
    <col min="12798" max="12798" width="8.453125" style="101" bestFit="1" customWidth="1"/>
    <col min="12799" max="12799" width="9.54296875" style="101" customWidth="1"/>
    <col min="12800" max="12800" width="23.453125" style="101" customWidth="1"/>
    <col min="12801" max="12801" width="24" style="101" bestFit="1" customWidth="1"/>
    <col min="12802" max="13049" width="9.1796875" style="101"/>
    <col min="13050" max="13050" width="42.1796875" style="101" bestFit="1" customWidth="1"/>
    <col min="13051" max="13051" width="7.1796875" style="101" customWidth="1"/>
    <col min="13052" max="13052" width="7.54296875" style="101" bestFit="1" customWidth="1"/>
    <col min="13053" max="13053" width="4.81640625" style="101" bestFit="1" customWidth="1"/>
    <col min="13054" max="13054" width="8.453125" style="101" bestFit="1" customWidth="1"/>
    <col min="13055" max="13055" width="9.54296875" style="101" customWidth="1"/>
    <col min="13056" max="13056" width="23.453125" style="101" customWidth="1"/>
    <col min="13057" max="13057" width="24" style="101" bestFit="1" customWidth="1"/>
    <col min="13058" max="13305" width="9.1796875" style="101"/>
    <col min="13306" max="13306" width="42.1796875" style="101" bestFit="1" customWidth="1"/>
    <col min="13307" max="13307" width="7.1796875" style="101" customWidth="1"/>
    <col min="13308" max="13308" width="7.54296875" style="101" bestFit="1" customWidth="1"/>
    <col min="13309" max="13309" width="4.81640625" style="101" bestFit="1" customWidth="1"/>
    <col min="13310" max="13310" width="8.453125" style="101" bestFit="1" customWidth="1"/>
    <col min="13311" max="13311" width="9.54296875" style="101" customWidth="1"/>
    <col min="13312" max="13312" width="23.453125" style="101" customWidth="1"/>
    <col min="13313" max="13313" width="24" style="101" bestFit="1" customWidth="1"/>
    <col min="13314" max="13561" width="9.1796875" style="101"/>
    <col min="13562" max="13562" width="42.1796875" style="101" bestFit="1" customWidth="1"/>
    <col min="13563" max="13563" width="7.1796875" style="101" customWidth="1"/>
    <col min="13564" max="13564" width="7.54296875" style="101" bestFit="1" customWidth="1"/>
    <col min="13565" max="13565" width="4.81640625" style="101" bestFit="1" customWidth="1"/>
    <col min="13566" max="13566" width="8.453125" style="101" bestFit="1" customWidth="1"/>
    <col min="13567" max="13567" width="9.54296875" style="101" customWidth="1"/>
    <col min="13568" max="13568" width="23.453125" style="101" customWidth="1"/>
    <col min="13569" max="13569" width="24" style="101" bestFit="1" customWidth="1"/>
    <col min="13570" max="13817" width="9.1796875" style="101"/>
    <col min="13818" max="13818" width="42.1796875" style="101" bestFit="1" customWidth="1"/>
    <col min="13819" max="13819" width="7.1796875" style="101" customWidth="1"/>
    <col min="13820" max="13820" width="7.54296875" style="101" bestFit="1" customWidth="1"/>
    <col min="13821" max="13821" width="4.81640625" style="101" bestFit="1" customWidth="1"/>
    <col min="13822" max="13822" width="8.453125" style="101" bestFit="1" customWidth="1"/>
    <col min="13823" max="13823" width="9.54296875" style="101" customWidth="1"/>
    <col min="13824" max="13824" width="23.453125" style="101" customWidth="1"/>
    <col min="13825" max="13825" width="24" style="101" bestFit="1" customWidth="1"/>
    <col min="13826" max="14073" width="9.1796875" style="101"/>
    <col min="14074" max="14074" width="42.1796875" style="101" bestFit="1" customWidth="1"/>
    <col min="14075" max="14075" width="7.1796875" style="101" customWidth="1"/>
    <col min="14076" max="14076" width="7.54296875" style="101" bestFit="1" customWidth="1"/>
    <col min="14077" max="14077" width="4.81640625" style="101" bestFit="1" customWidth="1"/>
    <col min="14078" max="14078" width="8.453125" style="101" bestFit="1" customWidth="1"/>
    <col min="14079" max="14079" width="9.54296875" style="101" customWidth="1"/>
    <col min="14080" max="14080" width="23.453125" style="101" customWidth="1"/>
    <col min="14081" max="14081" width="24" style="101" bestFit="1" customWidth="1"/>
    <col min="14082" max="14329" width="9.1796875" style="101"/>
    <col min="14330" max="14330" width="42.1796875" style="101" bestFit="1" customWidth="1"/>
    <col min="14331" max="14331" width="7.1796875" style="101" customWidth="1"/>
    <col min="14332" max="14332" width="7.54296875" style="101" bestFit="1" customWidth="1"/>
    <col min="14333" max="14333" width="4.81640625" style="101" bestFit="1" customWidth="1"/>
    <col min="14334" max="14334" width="8.453125" style="101" bestFit="1" customWidth="1"/>
    <col min="14335" max="14335" width="9.54296875" style="101" customWidth="1"/>
    <col min="14336" max="14336" width="23.453125" style="101" customWidth="1"/>
    <col min="14337" max="14337" width="24" style="101" bestFit="1" customWidth="1"/>
    <col min="14338" max="14585" width="9.1796875" style="101"/>
    <col min="14586" max="14586" width="42.1796875" style="101" bestFit="1" customWidth="1"/>
    <col min="14587" max="14587" width="7.1796875" style="101" customWidth="1"/>
    <col min="14588" max="14588" width="7.54296875" style="101" bestFit="1" customWidth="1"/>
    <col min="14589" max="14589" width="4.81640625" style="101" bestFit="1" customWidth="1"/>
    <col min="14590" max="14590" width="8.453125" style="101" bestFit="1" customWidth="1"/>
    <col min="14591" max="14591" width="9.54296875" style="101" customWidth="1"/>
    <col min="14592" max="14592" width="23.453125" style="101" customWidth="1"/>
    <col min="14593" max="14593" width="24" style="101" bestFit="1" customWidth="1"/>
    <col min="14594" max="14841" width="9.1796875" style="101"/>
    <col min="14842" max="14842" width="42.1796875" style="101" bestFit="1" customWidth="1"/>
    <col min="14843" max="14843" width="7.1796875" style="101" customWidth="1"/>
    <col min="14844" max="14844" width="7.54296875" style="101" bestFit="1" customWidth="1"/>
    <col min="14845" max="14845" width="4.81640625" style="101" bestFit="1" customWidth="1"/>
    <col min="14846" max="14846" width="8.453125" style="101" bestFit="1" customWidth="1"/>
    <col min="14847" max="14847" width="9.54296875" style="101" customWidth="1"/>
    <col min="14848" max="14848" width="23.453125" style="101" customWidth="1"/>
    <col min="14849" max="14849" width="24" style="101" bestFit="1" customWidth="1"/>
    <col min="14850" max="15097" width="9.1796875" style="101"/>
    <col min="15098" max="15098" width="42.1796875" style="101" bestFit="1" customWidth="1"/>
    <col min="15099" max="15099" width="7.1796875" style="101" customWidth="1"/>
    <col min="15100" max="15100" width="7.54296875" style="101" bestFit="1" customWidth="1"/>
    <col min="15101" max="15101" width="4.81640625" style="101" bestFit="1" customWidth="1"/>
    <col min="15102" max="15102" width="8.453125" style="101" bestFit="1" customWidth="1"/>
    <col min="15103" max="15103" width="9.54296875" style="101" customWidth="1"/>
    <col min="15104" max="15104" width="23.453125" style="101" customWidth="1"/>
    <col min="15105" max="15105" width="24" style="101" bestFit="1" customWidth="1"/>
    <col min="15106" max="15353" width="9.1796875" style="101"/>
    <col min="15354" max="15354" width="42.1796875" style="101" bestFit="1" customWidth="1"/>
    <col min="15355" max="15355" width="7.1796875" style="101" customWidth="1"/>
    <col min="15356" max="15356" width="7.54296875" style="101" bestFit="1" customWidth="1"/>
    <col min="15357" max="15357" width="4.81640625" style="101" bestFit="1" customWidth="1"/>
    <col min="15358" max="15358" width="8.453125" style="101" bestFit="1" customWidth="1"/>
    <col min="15359" max="15359" width="9.54296875" style="101" customWidth="1"/>
    <col min="15360" max="15360" width="23.453125" style="101" customWidth="1"/>
    <col min="15361" max="15361" width="24" style="101" bestFit="1" customWidth="1"/>
    <col min="15362" max="15609" width="9.1796875" style="101"/>
    <col min="15610" max="15610" width="42.1796875" style="101" bestFit="1" customWidth="1"/>
    <col min="15611" max="15611" width="7.1796875" style="101" customWidth="1"/>
    <col min="15612" max="15612" width="7.54296875" style="101" bestFit="1" customWidth="1"/>
    <col min="15613" max="15613" width="4.81640625" style="101" bestFit="1" customWidth="1"/>
    <col min="15614" max="15614" width="8.453125" style="101" bestFit="1" customWidth="1"/>
    <col min="15615" max="15615" width="9.54296875" style="101" customWidth="1"/>
    <col min="15616" max="15616" width="23.453125" style="101" customWidth="1"/>
    <col min="15617" max="15617" width="24" style="101" bestFit="1" customWidth="1"/>
    <col min="15618" max="15865" width="9.1796875" style="101"/>
    <col min="15866" max="15866" width="42.1796875" style="101" bestFit="1" customWidth="1"/>
    <col min="15867" max="15867" width="7.1796875" style="101" customWidth="1"/>
    <col min="15868" max="15868" width="7.54296875" style="101" bestFit="1" customWidth="1"/>
    <col min="15869" max="15869" width="4.81640625" style="101" bestFit="1" customWidth="1"/>
    <col min="15870" max="15870" width="8.453125" style="101" bestFit="1" customWidth="1"/>
    <col min="15871" max="15871" width="9.54296875" style="101" customWidth="1"/>
    <col min="15872" max="15872" width="23.453125" style="101" customWidth="1"/>
    <col min="15873" max="15873" width="24" style="101" bestFit="1" customWidth="1"/>
    <col min="15874" max="16121" width="9.1796875" style="101"/>
    <col min="16122" max="16122" width="42.1796875" style="101" bestFit="1" customWidth="1"/>
    <col min="16123" max="16123" width="7.1796875" style="101" customWidth="1"/>
    <col min="16124" max="16124" width="7.54296875" style="101" bestFit="1" customWidth="1"/>
    <col min="16125" max="16125" width="4.81640625" style="101" bestFit="1" customWidth="1"/>
    <col min="16126" max="16126" width="8.453125" style="101" bestFit="1" customWidth="1"/>
    <col min="16127" max="16127" width="9.54296875" style="101" customWidth="1"/>
    <col min="16128" max="16128" width="23.453125" style="101" customWidth="1"/>
    <col min="16129" max="16129" width="24" style="101" bestFit="1" customWidth="1"/>
    <col min="16130" max="16384" width="9.1796875" style="101"/>
  </cols>
  <sheetData>
    <row r="1" spans="1:7" ht="13" x14ac:dyDescent="0.3">
      <c r="A1" s="907" t="s">
        <v>1338</v>
      </c>
      <c r="B1" s="844"/>
      <c r="C1" s="844"/>
      <c r="D1" s="844"/>
      <c r="E1" s="844"/>
      <c r="F1" s="101"/>
    </row>
    <row r="2" spans="1:7" x14ac:dyDescent="0.25">
      <c r="A2" s="844" t="s">
        <v>1339</v>
      </c>
      <c r="B2" s="844"/>
      <c r="C2" s="844"/>
      <c r="D2" s="844"/>
      <c r="E2" s="844"/>
      <c r="F2" s="101"/>
    </row>
    <row r="3" spans="1:7" x14ac:dyDescent="0.25">
      <c r="A3" s="844"/>
      <c r="B3" s="844"/>
      <c r="C3" s="844"/>
      <c r="D3" s="844"/>
      <c r="E3" s="844"/>
      <c r="F3" s="101"/>
    </row>
    <row r="4" spans="1:7" ht="26.25" customHeight="1" x14ac:dyDescent="0.25">
      <c r="A4" s="1232" t="s">
        <v>1340</v>
      </c>
      <c r="B4" s="1231"/>
      <c r="C4" s="1231"/>
      <c r="D4" s="1231"/>
      <c r="E4" s="1231"/>
      <c r="F4" s="1231"/>
    </row>
    <row r="5" spans="1:7" x14ac:dyDescent="0.25">
      <c r="A5" s="844"/>
      <c r="B5" s="844"/>
      <c r="C5" s="844"/>
      <c r="D5" s="844"/>
      <c r="E5" s="844"/>
      <c r="F5" s="101"/>
    </row>
    <row r="6" spans="1:7" x14ac:dyDescent="0.25">
      <c r="A6" s="844" t="s">
        <v>1341</v>
      </c>
      <c r="B6" s="844"/>
      <c r="C6" s="844"/>
      <c r="D6" s="844"/>
      <c r="E6" s="844"/>
      <c r="F6" s="101"/>
      <c r="G6" s="1332" t="s">
        <v>862</v>
      </c>
    </row>
    <row r="7" spans="1:7" x14ac:dyDescent="0.25">
      <c r="A7" s="844"/>
      <c r="B7" s="844"/>
      <c r="C7" s="844"/>
      <c r="D7" s="844"/>
      <c r="E7" s="844"/>
      <c r="F7" s="101"/>
    </row>
    <row r="8" spans="1:7" x14ac:dyDescent="0.25">
      <c r="A8" s="844" t="s">
        <v>1342</v>
      </c>
      <c r="B8" s="844"/>
      <c r="C8" s="844"/>
      <c r="D8" s="844"/>
      <c r="E8" s="844"/>
      <c r="F8" s="101"/>
    </row>
    <row r="9" spans="1:7" x14ac:dyDescent="0.25">
      <c r="A9" s="844"/>
      <c r="B9" s="844"/>
      <c r="C9" s="844"/>
      <c r="D9" s="844"/>
      <c r="E9" s="844"/>
      <c r="F9" s="101"/>
    </row>
    <row r="10" spans="1:7" ht="12.65" customHeight="1" x14ac:dyDescent="0.25">
      <c r="A10" s="1499" t="s">
        <v>1343</v>
      </c>
      <c r="B10" s="1499"/>
      <c r="C10" s="1499"/>
      <c r="D10" s="1499"/>
      <c r="E10" s="1499"/>
      <c r="F10" s="1499"/>
    </row>
    <row r="11" spans="1:7" x14ac:dyDescent="0.25">
      <c r="A11" s="844"/>
      <c r="B11" s="844"/>
      <c r="C11" s="844"/>
      <c r="D11" s="844"/>
      <c r="E11" s="844"/>
      <c r="F11" s="101"/>
    </row>
    <row r="12" spans="1:7" ht="13" x14ac:dyDescent="0.3">
      <c r="A12" s="907" t="s">
        <v>1344</v>
      </c>
      <c r="B12" s="844"/>
      <c r="C12" s="844"/>
      <c r="D12" s="844"/>
      <c r="E12" s="844"/>
      <c r="F12" s="101"/>
    </row>
    <row r="14" spans="1:7" ht="39" x14ac:dyDescent="0.3">
      <c r="A14" s="1316" t="s">
        <v>1345</v>
      </c>
      <c r="B14" s="1316" t="s">
        <v>1346</v>
      </c>
      <c r="C14" s="1316" t="s">
        <v>1347</v>
      </c>
      <c r="D14" s="1316" t="s">
        <v>1348</v>
      </c>
      <c r="E14" s="1316" t="s">
        <v>1349</v>
      </c>
      <c r="F14" s="1316" t="s">
        <v>1350</v>
      </c>
    </row>
    <row r="15" spans="1:7" s="533" customFormat="1" ht="13" x14ac:dyDescent="0.3">
      <c r="A15" s="1363" t="s">
        <v>1351</v>
      </c>
      <c r="B15" s="1363" t="s">
        <v>154</v>
      </c>
      <c r="C15" s="1363" t="s">
        <v>1352</v>
      </c>
      <c r="D15" s="1363" t="s">
        <v>673</v>
      </c>
      <c r="E15" s="1364" t="s">
        <v>1353</v>
      </c>
      <c r="F15" s="1364" t="s">
        <v>155</v>
      </c>
      <c r="G15" s="527" t="s">
        <v>1354</v>
      </c>
    </row>
    <row r="16" spans="1:7" s="533" customFormat="1" ht="13" x14ac:dyDescent="0.3">
      <c r="A16" s="1363" t="s">
        <v>1355</v>
      </c>
      <c r="B16" s="1365" t="s">
        <v>154</v>
      </c>
      <c r="C16" s="1363" t="s">
        <v>1356</v>
      </c>
      <c r="D16" s="1363" t="s">
        <v>673</v>
      </c>
      <c r="E16" s="1364" t="s">
        <v>1353</v>
      </c>
      <c r="F16" s="1364" t="s">
        <v>155</v>
      </c>
    </row>
    <row r="17" spans="1:7" s="533" customFormat="1" ht="13" x14ac:dyDescent="0.3">
      <c r="A17" s="1363" t="s">
        <v>1357</v>
      </c>
      <c r="B17" s="1365" t="s">
        <v>154</v>
      </c>
      <c r="C17" s="1363" t="s">
        <v>1356</v>
      </c>
      <c r="D17" s="1363" t="s">
        <v>673</v>
      </c>
      <c r="E17" s="1364" t="s">
        <v>1353</v>
      </c>
      <c r="F17" s="1364" t="s">
        <v>155</v>
      </c>
    </row>
    <row r="18" spans="1:7" s="533" customFormat="1" ht="13" x14ac:dyDescent="0.3">
      <c r="A18" s="1363" t="s">
        <v>1358</v>
      </c>
      <c r="B18" s="1365" t="s">
        <v>154</v>
      </c>
      <c r="C18" s="1363" t="s">
        <v>1356</v>
      </c>
      <c r="D18" s="1363" t="s">
        <v>673</v>
      </c>
      <c r="E18" s="1364" t="s">
        <v>1353</v>
      </c>
      <c r="F18" s="1364" t="s">
        <v>155</v>
      </c>
    </row>
    <row r="19" spans="1:7" s="533" customFormat="1" ht="13" x14ac:dyDescent="0.3">
      <c r="A19" s="1363" t="s">
        <v>1359</v>
      </c>
      <c r="B19" s="1365" t="s">
        <v>154</v>
      </c>
      <c r="C19" s="1363" t="s">
        <v>1356</v>
      </c>
      <c r="D19" s="1363" t="s">
        <v>673</v>
      </c>
      <c r="E19" s="1364" t="s">
        <v>1353</v>
      </c>
      <c r="F19" s="1364" t="s">
        <v>155</v>
      </c>
    </row>
    <row r="20" spans="1:7" s="533" customFormat="1" ht="13" x14ac:dyDescent="0.3">
      <c r="A20" s="1363" t="s">
        <v>1360</v>
      </c>
      <c r="B20" s="1365" t="s">
        <v>154</v>
      </c>
      <c r="C20" s="1363" t="s">
        <v>1356</v>
      </c>
      <c r="D20" s="1363" t="s">
        <v>673</v>
      </c>
      <c r="E20" s="1364" t="s">
        <v>1353</v>
      </c>
      <c r="F20" s="1364" t="s">
        <v>155</v>
      </c>
    </row>
    <row r="21" spans="1:7" s="1257" customFormat="1" ht="13" x14ac:dyDescent="0.3">
      <c r="A21" s="1363" t="s">
        <v>1361</v>
      </c>
      <c r="B21" s="1365" t="s">
        <v>154</v>
      </c>
      <c r="C21" s="1363" t="s">
        <v>1356</v>
      </c>
      <c r="D21" s="1363" t="s">
        <v>673</v>
      </c>
      <c r="E21" s="1364" t="s">
        <v>1353</v>
      </c>
      <c r="F21" s="1364" t="s">
        <v>155</v>
      </c>
      <c r="G21" s="101"/>
    </row>
    <row r="22" spans="1:7" s="1257" customFormat="1" ht="13" x14ac:dyDescent="0.3">
      <c r="A22" s="1363" t="s">
        <v>1362</v>
      </c>
      <c r="B22" s="1365" t="s">
        <v>154</v>
      </c>
      <c r="C22" s="1363" t="s">
        <v>1356</v>
      </c>
      <c r="D22" s="1363" t="s">
        <v>673</v>
      </c>
      <c r="E22" s="1364" t="s">
        <v>1353</v>
      </c>
      <c r="F22" s="1364" t="s">
        <v>155</v>
      </c>
      <c r="G22" s="101"/>
    </row>
    <row r="23" spans="1:7" x14ac:dyDescent="0.25">
      <c r="A23" s="1363" t="s">
        <v>1363</v>
      </c>
      <c r="B23" s="1363" t="s">
        <v>154</v>
      </c>
      <c r="C23" s="1363" t="s">
        <v>1352</v>
      </c>
      <c r="D23" s="1363" t="s">
        <v>673</v>
      </c>
      <c r="E23" s="1364" t="s">
        <v>1353</v>
      </c>
      <c r="F23" s="1364" t="s">
        <v>1364</v>
      </c>
    </row>
    <row r="24" spans="1:7" s="1257" customFormat="1" ht="13" x14ac:dyDescent="0.3">
      <c r="A24" s="1363" t="s">
        <v>1365</v>
      </c>
      <c r="B24" s="1365" t="s">
        <v>154</v>
      </c>
      <c r="C24" s="1363" t="s">
        <v>1356</v>
      </c>
      <c r="D24" s="1363" t="s">
        <v>673</v>
      </c>
      <c r="E24" s="1364" t="s">
        <v>1353</v>
      </c>
      <c r="F24" s="1364" t="s">
        <v>155</v>
      </c>
      <c r="G24" s="101"/>
    </row>
    <row r="25" spans="1:7" s="1257" customFormat="1" ht="13" x14ac:dyDescent="0.3">
      <c r="A25" s="1363" t="s">
        <v>1366</v>
      </c>
      <c r="B25" s="1365" t="s">
        <v>154</v>
      </c>
      <c r="C25" s="1363" t="s">
        <v>1356</v>
      </c>
      <c r="D25" s="1363" t="s">
        <v>673</v>
      </c>
      <c r="E25" s="1364" t="s">
        <v>1353</v>
      </c>
      <c r="F25" s="1364" t="s">
        <v>155</v>
      </c>
      <c r="G25" s="101"/>
    </row>
    <row r="26" spans="1:7" s="1257" customFormat="1" ht="13" x14ac:dyDescent="0.3">
      <c r="A26" s="1363" t="s">
        <v>1367</v>
      </c>
      <c r="B26" s="1365" t="s">
        <v>154</v>
      </c>
      <c r="C26" s="1363" t="s">
        <v>1356</v>
      </c>
      <c r="D26" s="1363" t="s">
        <v>673</v>
      </c>
      <c r="E26" s="1364" t="s">
        <v>1353</v>
      </c>
      <c r="F26" s="1364" t="s">
        <v>155</v>
      </c>
      <c r="G26" s="101"/>
    </row>
    <row r="27" spans="1:7" s="1257" customFormat="1" ht="13" x14ac:dyDescent="0.3">
      <c r="A27" s="1365" t="s">
        <v>1368</v>
      </c>
      <c r="B27" s="1365" t="s">
        <v>154</v>
      </c>
      <c r="C27" s="1365" t="s">
        <v>1369</v>
      </c>
      <c r="D27" s="1365" t="s">
        <v>288</v>
      </c>
      <c r="E27" s="1364" t="s">
        <v>1353</v>
      </c>
      <c r="F27" s="1364" t="s">
        <v>155</v>
      </c>
      <c r="G27" s="101"/>
    </row>
    <row r="28" spans="1:7" s="1257" customFormat="1" ht="13" x14ac:dyDescent="0.3">
      <c r="A28" s="1363" t="s">
        <v>1370</v>
      </c>
      <c r="B28" s="1365" t="s">
        <v>154</v>
      </c>
      <c r="C28" s="1363" t="s">
        <v>1356</v>
      </c>
      <c r="D28" s="1363" t="s">
        <v>673</v>
      </c>
      <c r="E28" s="1364" t="s">
        <v>1353</v>
      </c>
      <c r="F28" s="1364" t="s">
        <v>155</v>
      </c>
      <c r="G28" s="101"/>
    </row>
    <row r="29" spans="1:7" s="1257" customFormat="1" ht="13" x14ac:dyDescent="0.3">
      <c r="A29" s="1363" t="s">
        <v>1371</v>
      </c>
      <c r="B29" s="1365" t="s">
        <v>154</v>
      </c>
      <c r="C29" s="1363" t="s">
        <v>1356</v>
      </c>
      <c r="D29" s="1363" t="s">
        <v>673</v>
      </c>
      <c r="E29" s="1364" t="s">
        <v>1353</v>
      </c>
      <c r="F29" s="1364" t="s">
        <v>155</v>
      </c>
      <c r="G29" s="101"/>
    </row>
    <row r="30" spans="1:7" s="1257" customFormat="1" ht="13" x14ac:dyDescent="0.3">
      <c r="A30" s="1363" t="s">
        <v>1372</v>
      </c>
      <c r="B30" s="1365" t="s">
        <v>154</v>
      </c>
      <c r="C30" s="1363" t="s">
        <v>1356</v>
      </c>
      <c r="D30" s="1363" t="s">
        <v>673</v>
      </c>
      <c r="E30" s="1364" t="s">
        <v>1353</v>
      </c>
      <c r="F30" s="1364" t="s">
        <v>155</v>
      </c>
      <c r="G30" s="101"/>
    </row>
    <row r="31" spans="1:7" s="1257" customFormat="1" ht="13" x14ac:dyDescent="0.3">
      <c r="A31" s="1363" t="s">
        <v>1373</v>
      </c>
      <c r="B31" s="1365" t="s">
        <v>154</v>
      </c>
      <c r="C31" s="1363" t="s">
        <v>1356</v>
      </c>
      <c r="D31" s="1363" t="s">
        <v>673</v>
      </c>
      <c r="E31" s="1364" t="s">
        <v>1353</v>
      </c>
      <c r="F31" s="1364" t="s">
        <v>155</v>
      </c>
      <c r="G31" s="101"/>
    </row>
    <row r="32" spans="1:7" s="1257" customFormat="1" ht="13" x14ac:dyDescent="0.3">
      <c r="A32" s="1363" t="s">
        <v>1374</v>
      </c>
      <c r="B32" s="1365" t="s">
        <v>154</v>
      </c>
      <c r="C32" s="1363" t="s">
        <v>1356</v>
      </c>
      <c r="D32" s="1363" t="s">
        <v>673</v>
      </c>
      <c r="E32" s="1364" t="s">
        <v>1353</v>
      </c>
      <c r="F32" s="1364" t="s">
        <v>155</v>
      </c>
      <c r="G32" s="101"/>
    </row>
    <row r="33" spans="1:7" s="1257" customFormat="1" ht="13" x14ac:dyDescent="0.3">
      <c r="A33" s="1363" t="s">
        <v>1375</v>
      </c>
      <c r="B33" s="1365" t="s">
        <v>154</v>
      </c>
      <c r="C33" s="1363" t="s">
        <v>1352</v>
      </c>
      <c r="D33" s="1363" t="s">
        <v>673</v>
      </c>
      <c r="E33" s="1364" t="s">
        <v>1353</v>
      </c>
      <c r="F33" s="1364" t="s">
        <v>155</v>
      </c>
      <c r="G33" s="101"/>
    </row>
    <row r="34" spans="1:7" x14ac:dyDescent="0.25">
      <c r="A34" s="1363" t="s">
        <v>1376</v>
      </c>
      <c r="B34" s="1365" t="s">
        <v>154</v>
      </c>
      <c r="C34" s="1363" t="s">
        <v>1369</v>
      </c>
      <c r="D34" s="1363" t="s">
        <v>673</v>
      </c>
      <c r="E34" s="1364" t="s">
        <v>1353</v>
      </c>
      <c r="F34" s="1364" t="s">
        <v>155</v>
      </c>
    </row>
    <row r="35" spans="1:7" x14ac:dyDescent="0.25">
      <c r="A35" s="1363" t="s">
        <v>1377</v>
      </c>
      <c r="B35" s="1365" t="s">
        <v>154</v>
      </c>
      <c r="C35" s="1363" t="s">
        <v>1356</v>
      </c>
      <c r="D35" s="1363" t="s">
        <v>673</v>
      </c>
      <c r="E35" s="1364" t="s">
        <v>1353</v>
      </c>
      <c r="F35" s="1364" t="s">
        <v>155</v>
      </c>
    </row>
    <row r="36" spans="1:7" s="533" customFormat="1" ht="13" x14ac:dyDescent="0.3">
      <c r="A36" s="1363" t="s">
        <v>1378</v>
      </c>
      <c r="B36" s="1365" t="s">
        <v>154</v>
      </c>
      <c r="C36" s="1363" t="s">
        <v>1356</v>
      </c>
      <c r="D36" s="1363" t="s">
        <v>673</v>
      </c>
      <c r="E36" s="1364" t="s">
        <v>1353</v>
      </c>
      <c r="F36" s="1364" t="s">
        <v>155</v>
      </c>
    </row>
    <row r="37" spans="1:7" x14ac:dyDescent="0.25">
      <c r="A37" s="1363" t="s">
        <v>1379</v>
      </c>
      <c r="B37" s="1365" t="s">
        <v>154</v>
      </c>
      <c r="C37" s="1363" t="s">
        <v>1356</v>
      </c>
      <c r="D37" s="1363" t="s">
        <v>673</v>
      </c>
      <c r="E37" s="1364" t="s">
        <v>1353</v>
      </c>
      <c r="F37" s="1364" t="s">
        <v>155</v>
      </c>
    </row>
    <row r="38" spans="1:7" x14ac:dyDescent="0.25">
      <c r="A38" s="1363" t="s">
        <v>1380</v>
      </c>
      <c r="B38" s="1365" t="s">
        <v>154</v>
      </c>
      <c r="C38" s="1363" t="s">
        <v>1356</v>
      </c>
      <c r="D38" s="1363" t="s">
        <v>288</v>
      </c>
      <c r="E38" s="1364" t="s">
        <v>1353</v>
      </c>
      <c r="F38" s="1364" t="s">
        <v>155</v>
      </c>
    </row>
    <row r="39" spans="1:7" x14ac:dyDescent="0.25">
      <c r="A39" s="1363" t="s">
        <v>1381</v>
      </c>
      <c r="B39" s="1365" t="s">
        <v>154</v>
      </c>
      <c r="C39" s="1363" t="s">
        <v>1356</v>
      </c>
      <c r="D39" s="1363" t="s">
        <v>673</v>
      </c>
      <c r="E39" s="1364" t="s">
        <v>1353</v>
      </c>
      <c r="F39" s="1364" t="s">
        <v>155</v>
      </c>
    </row>
    <row r="40" spans="1:7" s="533" customFormat="1" ht="13" x14ac:dyDescent="0.3">
      <c r="A40" s="1363" t="s">
        <v>1382</v>
      </c>
      <c r="B40" s="1365" t="s">
        <v>154</v>
      </c>
      <c r="C40" s="1363" t="s">
        <v>1356</v>
      </c>
      <c r="D40" s="1363" t="s">
        <v>673</v>
      </c>
      <c r="E40" s="1364" t="s">
        <v>1353</v>
      </c>
      <c r="F40" s="1364" t="s">
        <v>155</v>
      </c>
    </row>
    <row r="41" spans="1:7" s="533" customFormat="1" ht="13" x14ac:dyDescent="0.3">
      <c r="A41" s="1363" t="s">
        <v>1383</v>
      </c>
      <c r="B41" s="1365" t="s">
        <v>154</v>
      </c>
      <c r="C41" s="1363" t="s">
        <v>1369</v>
      </c>
      <c r="D41" s="1363" t="s">
        <v>673</v>
      </c>
      <c r="E41" s="1364" t="s">
        <v>1353</v>
      </c>
      <c r="F41" s="1364" t="s">
        <v>155</v>
      </c>
    </row>
    <row r="42" spans="1:7" s="533" customFormat="1" ht="13" x14ac:dyDescent="0.3">
      <c r="A42" s="1363" t="s">
        <v>1384</v>
      </c>
      <c r="B42" s="1365" t="s">
        <v>154</v>
      </c>
      <c r="C42" s="1363" t="s">
        <v>1352</v>
      </c>
      <c r="D42" s="1363" t="s">
        <v>673</v>
      </c>
      <c r="E42" s="1364" t="s">
        <v>1353</v>
      </c>
      <c r="F42" s="1364" t="s">
        <v>155</v>
      </c>
    </row>
    <row r="43" spans="1:7" s="1346" customFormat="1" ht="13" x14ac:dyDescent="0.3">
      <c r="A43" s="1363" t="s">
        <v>1385</v>
      </c>
      <c r="B43" s="1365" t="s">
        <v>154</v>
      </c>
      <c r="C43" s="1363" t="s">
        <v>1352</v>
      </c>
      <c r="D43" s="1363" t="s">
        <v>673</v>
      </c>
      <c r="E43" s="1364" t="s">
        <v>1353</v>
      </c>
      <c r="F43" s="1364" t="s">
        <v>155</v>
      </c>
      <c r="G43" s="296"/>
    </row>
    <row r="44" spans="1:7" s="533" customFormat="1" ht="13" x14ac:dyDescent="0.3">
      <c r="A44" s="1363" t="s">
        <v>1386</v>
      </c>
      <c r="B44" s="1365" t="s">
        <v>154</v>
      </c>
      <c r="C44" s="1363" t="s">
        <v>1356</v>
      </c>
      <c r="D44" s="1363" t="s">
        <v>673</v>
      </c>
      <c r="E44" s="1364" t="s">
        <v>1353</v>
      </c>
      <c r="F44" s="1364" t="s">
        <v>155</v>
      </c>
    </row>
    <row r="45" spans="1:7" x14ac:dyDescent="0.25">
      <c r="A45" s="1363" t="s">
        <v>1307</v>
      </c>
      <c r="B45" s="1365" t="s">
        <v>154</v>
      </c>
      <c r="C45" s="1363" t="s">
        <v>1356</v>
      </c>
      <c r="D45" s="1363" t="s">
        <v>673</v>
      </c>
      <c r="E45" s="1364" t="s">
        <v>1353</v>
      </c>
      <c r="F45" s="1364" t="s">
        <v>155</v>
      </c>
    </row>
    <row r="46" spans="1:7" x14ac:dyDescent="0.25">
      <c r="A46" s="1363" t="s">
        <v>1387</v>
      </c>
      <c r="B46" s="1365" t="s">
        <v>154</v>
      </c>
      <c r="C46" s="1363" t="s">
        <v>1356</v>
      </c>
      <c r="D46" s="1363" t="s">
        <v>673</v>
      </c>
      <c r="E46" s="1364" t="s">
        <v>1353</v>
      </c>
      <c r="F46" s="1364" t="s">
        <v>155</v>
      </c>
    </row>
    <row r="47" spans="1:7" s="1346" customFormat="1" ht="13" x14ac:dyDescent="0.3">
      <c r="A47" s="1363" t="s">
        <v>1388</v>
      </c>
      <c r="B47" s="1365" t="s">
        <v>154</v>
      </c>
      <c r="C47" s="1363" t="s">
        <v>1356</v>
      </c>
      <c r="D47" s="1363" t="s">
        <v>673</v>
      </c>
      <c r="E47" s="1364" t="s">
        <v>1353</v>
      </c>
      <c r="F47" s="1364" t="s">
        <v>155</v>
      </c>
      <c r="G47" s="296"/>
    </row>
    <row r="48" spans="1:7" x14ac:dyDescent="0.25">
      <c r="A48" s="1363" t="s">
        <v>1389</v>
      </c>
      <c r="B48" s="1365" t="s">
        <v>154</v>
      </c>
      <c r="C48" s="1363" t="s">
        <v>1356</v>
      </c>
      <c r="D48" s="1363" t="s">
        <v>673</v>
      </c>
      <c r="E48" s="1364" t="s">
        <v>1353</v>
      </c>
      <c r="F48" s="1364" t="s">
        <v>155</v>
      </c>
    </row>
    <row r="49" spans="1:7" x14ac:dyDescent="0.25">
      <c r="A49" s="1363" t="s">
        <v>1390</v>
      </c>
      <c r="B49" s="1365" t="s">
        <v>154</v>
      </c>
      <c r="C49" s="1363" t="s">
        <v>1356</v>
      </c>
      <c r="D49" s="1363" t="s">
        <v>673</v>
      </c>
      <c r="E49" s="1364" t="s">
        <v>1353</v>
      </c>
      <c r="F49" s="1364" t="s">
        <v>155</v>
      </c>
    </row>
    <row r="50" spans="1:7" x14ac:dyDescent="0.25">
      <c r="A50" s="1363" t="s">
        <v>1391</v>
      </c>
      <c r="B50" s="1365" t="s">
        <v>154</v>
      </c>
      <c r="C50" s="1363" t="s">
        <v>1356</v>
      </c>
      <c r="D50" s="1363" t="s">
        <v>288</v>
      </c>
      <c r="E50" s="1364" t="s">
        <v>1353</v>
      </c>
      <c r="F50" s="1364" t="s">
        <v>155</v>
      </c>
    </row>
    <row r="51" spans="1:7" x14ac:dyDescent="0.25">
      <c r="A51" s="1363" t="s">
        <v>1392</v>
      </c>
      <c r="B51" s="1365" t="s">
        <v>154</v>
      </c>
      <c r="C51" s="1363" t="s">
        <v>1352</v>
      </c>
      <c r="D51" s="1363" t="s">
        <v>288</v>
      </c>
      <c r="E51" s="1364" t="s">
        <v>1353</v>
      </c>
      <c r="F51" s="1364" t="s">
        <v>155</v>
      </c>
    </row>
    <row r="52" spans="1:7" x14ac:dyDescent="0.25">
      <c r="A52" s="1363" t="s">
        <v>1393</v>
      </c>
      <c r="B52" s="1365" t="s">
        <v>154</v>
      </c>
      <c r="C52" s="1363" t="s">
        <v>1352</v>
      </c>
      <c r="D52" s="1363" t="s">
        <v>288</v>
      </c>
      <c r="E52" s="1364" t="s">
        <v>1353</v>
      </c>
      <c r="F52" s="1364" t="s">
        <v>155</v>
      </c>
    </row>
    <row r="53" spans="1:7" x14ac:dyDescent="0.25">
      <c r="A53" s="1363" t="s">
        <v>1394</v>
      </c>
      <c r="B53" s="1365" t="s">
        <v>154</v>
      </c>
      <c r="C53" s="1363" t="s">
        <v>1356</v>
      </c>
      <c r="D53" s="1363" t="s">
        <v>673</v>
      </c>
      <c r="E53" s="1364" t="s">
        <v>1353</v>
      </c>
      <c r="F53" s="1364" t="s">
        <v>155</v>
      </c>
    </row>
    <row r="54" spans="1:7" x14ac:dyDescent="0.25">
      <c r="A54" s="1363" t="s">
        <v>1395</v>
      </c>
      <c r="B54" s="1365" t="s">
        <v>154</v>
      </c>
      <c r="C54" s="1363" t="s">
        <v>1356</v>
      </c>
      <c r="D54" s="1363" t="s">
        <v>673</v>
      </c>
      <c r="E54" s="1364" t="s">
        <v>1353</v>
      </c>
      <c r="F54" s="1364" t="s">
        <v>155</v>
      </c>
    </row>
    <row r="55" spans="1:7" x14ac:dyDescent="0.25">
      <c r="A55" s="1363" t="s">
        <v>1396</v>
      </c>
      <c r="B55" s="1365" t="s">
        <v>154</v>
      </c>
      <c r="C55" s="1363" t="s">
        <v>1356</v>
      </c>
      <c r="D55" s="1363" t="s">
        <v>673</v>
      </c>
      <c r="E55" s="1364" t="s">
        <v>1353</v>
      </c>
      <c r="F55" s="1364" t="s">
        <v>155</v>
      </c>
    </row>
    <row r="56" spans="1:7" x14ac:dyDescent="0.25">
      <c r="A56" s="1363" t="s">
        <v>1397</v>
      </c>
      <c r="B56" s="1365" t="s">
        <v>154</v>
      </c>
      <c r="C56" s="1363" t="s">
        <v>1356</v>
      </c>
      <c r="D56" s="1363" t="s">
        <v>673</v>
      </c>
      <c r="E56" s="1364" t="s">
        <v>1353</v>
      </c>
      <c r="F56" s="1364" t="s">
        <v>155</v>
      </c>
    </row>
    <row r="57" spans="1:7" x14ac:dyDescent="0.25">
      <c r="A57" s="1365" t="s">
        <v>1398</v>
      </c>
      <c r="B57" s="1365" t="s">
        <v>154</v>
      </c>
      <c r="C57" s="1365" t="s">
        <v>1352</v>
      </c>
      <c r="D57" s="1365" t="s">
        <v>673</v>
      </c>
      <c r="E57" s="1364" t="s">
        <v>1353</v>
      </c>
      <c r="F57" s="1364" t="s">
        <v>155</v>
      </c>
    </row>
    <row r="58" spans="1:7" x14ac:dyDescent="0.25">
      <c r="A58" s="1363" t="s">
        <v>1399</v>
      </c>
      <c r="B58" s="1365" t="s">
        <v>154</v>
      </c>
      <c r="C58" s="1363" t="s">
        <v>1352</v>
      </c>
      <c r="D58" s="1363" t="s">
        <v>673</v>
      </c>
      <c r="E58" s="1364" t="s">
        <v>1353</v>
      </c>
      <c r="F58" s="1364" t="s">
        <v>155</v>
      </c>
    </row>
    <row r="59" spans="1:7" s="1346" customFormat="1" ht="13" x14ac:dyDescent="0.3">
      <c r="A59" s="1363" t="s">
        <v>1400</v>
      </c>
      <c r="B59" s="1365" t="s">
        <v>154</v>
      </c>
      <c r="C59" s="1363" t="s">
        <v>1356</v>
      </c>
      <c r="D59" s="1363" t="s">
        <v>673</v>
      </c>
      <c r="E59" s="1364" t="s">
        <v>1353</v>
      </c>
      <c r="F59" s="1364" t="s">
        <v>155</v>
      </c>
      <c r="G59" s="296"/>
    </row>
    <row r="60" spans="1:7" x14ac:dyDescent="0.25">
      <c r="A60" s="1363" t="s">
        <v>1401</v>
      </c>
      <c r="B60" s="1365" t="s">
        <v>154</v>
      </c>
      <c r="C60" s="1363" t="s">
        <v>1356</v>
      </c>
      <c r="D60" s="1363" t="s">
        <v>673</v>
      </c>
      <c r="E60" s="1364" t="s">
        <v>1353</v>
      </c>
      <c r="F60" s="1364" t="s">
        <v>155</v>
      </c>
    </row>
    <row r="61" spans="1:7" x14ac:dyDescent="0.25">
      <c r="A61" s="1363" t="s">
        <v>1402</v>
      </c>
      <c r="B61" s="1365" t="s">
        <v>154</v>
      </c>
      <c r="C61" s="1363" t="s">
        <v>1356</v>
      </c>
      <c r="D61" s="1363" t="s">
        <v>673</v>
      </c>
      <c r="E61" s="1364" t="s">
        <v>1353</v>
      </c>
      <c r="F61" s="1364" t="s">
        <v>155</v>
      </c>
    </row>
    <row r="62" spans="1:7" x14ac:dyDescent="0.25">
      <c r="A62" s="1363" t="s">
        <v>1403</v>
      </c>
      <c r="B62" s="1365" t="s">
        <v>154</v>
      </c>
      <c r="C62" s="1363" t="s">
        <v>1356</v>
      </c>
      <c r="D62" s="1363" t="s">
        <v>288</v>
      </c>
      <c r="E62" s="1364" t="s">
        <v>1353</v>
      </c>
      <c r="F62" s="1364" t="s">
        <v>155</v>
      </c>
    </row>
    <row r="63" spans="1:7" x14ac:dyDescent="0.25">
      <c r="A63" s="1364" t="s">
        <v>1404</v>
      </c>
      <c r="B63" s="1365" t="s">
        <v>154</v>
      </c>
      <c r="C63" s="1365" t="s">
        <v>1352</v>
      </c>
      <c r="D63" s="1365" t="s">
        <v>288</v>
      </c>
      <c r="E63" s="1364" t="s">
        <v>1353</v>
      </c>
      <c r="F63" s="1364" t="s">
        <v>155</v>
      </c>
    </row>
    <row r="64" spans="1:7" x14ac:dyDescent="0.25">
      <c r="A64" s="1363" t="s">
        <v>1405</v>
      </c>
      <c r="B64" s="1365" t="s">
        <v>154</v>
      </c>
      <c r="C64" s="1363" t="s">
        <v>1356</v>
      </c>
      <c r="D64" s="1363" t="s">
        <v>673</v>
      </c>
      <c r="E64" s="1364" t="s">
        <v>1353</v>
      </c>
      <c r="F64" s="1364" t="s">
        <v>155</v>
      </c>
    </row>
    <row r="65" spans="1:6" x14ac:dyDescent="0.25">
      <c r="A65" s="1363" t="s">
        <v>1406</v>
      </c>
      <c r="B65" s="1365" t="s">
        <v>154</v>
      </c>
      <c r="C65" s="1363" t="s">
        <v>1356</v>
      </c>
      <c r="D65" s="1363" t="s">
        <v>673</v>
      </c>
      <c r="E65" s="1364" t="s">
        <v>1353</v>
      </c>
      <c r="F65" s="1364" t="s">
        <v>155</v>
      </c>
    </row>
    <row r="66" spans="1:6" x14ac:dyDescent="0.25">
      <c r="A66" s="1363" t="s">
        <v>1407</v>
      </c>
      <c r="B66" s="1365" t="s">
        <v>154</v>
      </c>
      <c r="C66" s="1363" t="s">
        <v>1356</v>
      </c>
      <c r="D66" s="1363" t="s">
        <v>673</v>
      </c>
      <c r="E66" s="1364" t="s">
        <v>1353</v>
      </c>
      <c r="F66" s="1364" t="s">
        <v>155</v>
      </c>
    </row>
    <row r="67" spans="1:6" x14ac:dyDescent="0.25">
      <c r="A67" s="1363" t="s">
        <v>1408</v>
      </c>
      <c r="B67" s="1365" t="s">
        <v>154</v>
      </c>
      <c r="C67" s="1363" t="s">
        <v>1356</v>
      </c>
      <c r="D67" s="1363" t="s">
        <v>673</v>
      </c>
      <c r="E67" s="1364" t="s">
        <v>1353</v>
      </c>
      <c r="F67" s="1364" t="s">
        <v>155</v>
      </c>
    </row>
    <row r="68" spans="1:6" x14ac:dyDescent="0.25">
      <c r="A68" s="1363" t="s">
        <v>1409</v>
      </c>
      <c r="B68" s="1365" t="s">
        <v>154</v>
      </c>
      <c r="C68" s="1363" t="s">
        <v>1356</v>
      </c>
      <c r="D68" s="1363" t="s">
        <v>673</v>
      </c>
      <c r="E68" s="1364" t="s">
        <v>1353</v>
      </c>
      <c r="F68" s="1364" t="s">
        <v>155</v>
      </c>
    </row>
    <row r="69" spans="1:6" x14ac:dyDescent="0.25">
      <c r="A69" s="1365" t="s">
        <v>1410</v>
      </c>
      <c r="B69" s="1365" t="s">
        <v>154</v>
      </c>
      <c r="C69" s="1365" t="s">
        <v>1352</v>
      </c>
      <c r="D69" s="1365" t="s">
        <v>673</v>
      </c>
      <c r="E69" s="1364" t="s">
        <v>1353</v>
      </c>
      <c r="F69" s="1364" t="s">
        <v>155</v>
      </c>
    </row>
    <row r="70" spans="1:6" x14ac:dyDescent="0.25">
      <c r="A70" s="1365" t="s">
        <v>1411</v>
      </c>
      <c r="B70" s="1365" t="s">
        <v>154</v>
      </c>
      <c r="C70" s="1365" t="s">
        <v>1369</v>
      </c>
      <c r="D70" s="1365" t="s">
        <v>673</v>
      </c>
      <c r="E70" s="1364" t="s">
        <v>1353</v>
      </c>
      <c r="F70" s="1364" t="s">
        <v>155</v>
      </c>
    </row>
    <row r="71" spans="1:6" x14ac:dyDescent="0.25">
      <c r="A71" s="1363" t="s">
        <v>1412</v>
      </c>
      <c r="B71" s="1365" t="s">
        <v>154</v>
      </c>
      <c r="C71" s="1363" t="s">
        <v>1356</v>
      </c>
      <c r="D71" s="1363" t="s">
        <v>673</v>
      </c>
      <c r="E71" s="1364" t="s">
        <v>1353</v>
      </c>
      <c r="F71" s="1364" t="s">
        <v>155</v>
      </c>
    </row>
    <row r="72" spans="1:6" x14ac:dyDescent="0.25">
      <c r="A72" s="1363" t="s">
        <v>1413</v>
      </c>
      <c r="B72" s="1365" t="s">
        <v>154</v>
      </c>
      <c r="C72" s="1363" t="s">
        <v>1356</v>
      </c>
      <c r="D72" s="1363" t="s">
        <v>673</v>
      </c>
      <c r="E72" s="1364" t="s">
        <v>1353</v>
      </c>
      <c r="F72" s="1364" t="s">
        <v>155</v>
      </c>
    </row>
    <row r="73" spans="1:6" x14ac:dyDescent="0.25">
      <c r="A73" s="1363" t="s">
        <v>1414</v>
      </c>
      <c r="B73" s="1365" t="s">
        <v>277</v>
      </c>
      <c r="C73" s="1363" t="s">
        <v>1369</v>
      </c>
      <c r="D73" s="1363" t="s">
        <v>673</v>
      </c>
      <c r="E73" s="1364" t="s">
        <v>1353</v>
      </c>
      <c r="F73" s="1364" t="s">
        <v>1415</v>
      </c>
    </row>
    <row r="74" spans="1:6" x14ac:dyDescent="0.25">
      <c r="A74" s="1366" t="s">
        <v>1416</v>
      </c>
      <c r="B74" s="1365" t="s">
        <v>154</v>
      </c>
      <c r="C74" s="1366" t="s">
        <v>1356</v>
      </c>
      <c r="D74" s="1366" t="s">
        <v>673</v>
      </c>
      <c r="E74" s="1367" t="s">
        <v>1353</v>
      </c>
      <c r="F74" s="1367" t="s">
        <v>155</v>
      </c>
    </row>
    <row r="75" spans="1:6" x14ac:dyDescent="0.25">
      <c r="A75" s="1363" t="s">
        <v>1417</v>
      </c>
      <c r="B75" s="1365" t="s">
        <v>154</v>
      </c>
      <c r="C75" s="1363" t="s">
        <v>1356</v>
      </c>
      <c r="D75" s="1363" t="s">
        <v>673</v>
      </c>
      <c r="E75" s="1364" t="s">
        <v>1353</v>
      </c>
      <c r="F75" s="1364" t="s">
        <v>155</v>
      </c>
    </row>
    <row r="76" spans="1:6" x14ac:dyDescent="0.25">
      <c r="A76" s="1364" t="s">
        <v>1418</v>
      </c>
      <c r="B76" s="1363" t="s">
        <v>154</v>
      </c>
      <c r="C76" s="1363" t="s">
        <v>1352</v>
      </c>
      <c r="D76" s="1363" t="s">
        <v>673</v>
      </c>
      <c r="E76" s="1364" t="s">
        <v>1353</v>
      </c>
      <c r="F76" s="1364" t="s">
        <v>155</v>
      </c>
    </row>
    <row r="77" spans="1:6" x14ac:dyDescent="0.25">
      <c r="A77" s="1363" t="s">
        <v>1419</v>
      </c>
      <c r="B77" s="1365" t="s">
        <v>154</v>
      </c>
      <c r="C77" s="1363" t="s">
        <v>1356</v>
      </c>
      <c r="D77" s="1363" t="s">
        <v>673</v>
      </c>
      <c r="E77" s="1364" t="s">
        <v>1353</v>
      </c>
      <c r="F77" s="1364" t="s">
        <v>155</v>
      </c>
    </row>
    <row r="78" spans="1:6" x14ac:dyDescent="0.25">
      <c r="A78" s="1363" t="s">
        <v>1420</v>
      </c>
      <c r="B78" s="1365" t="s">
        <v>154</v>
      </c>
      <c r="C78" s="1363" t="s">
        <v>1356</v>
      </c>
      <c r="D78" s="1363" t="s">
        <v>673</v>
      </c>
      <c r="E78" s="1364" t="s">
        <v>1353</v>
      </c>
      <c r="F78" s="1364" t="s">
        <v>155</v>
      </c>
    </row>
    <row r="79" spans="1:6" x14ac:dyDescent="0.25">
      <c r="A79" s="1363"/>
      <c r="B79" s="1363"/>
      <c r="C79" s="1363"/>
      <c r="D79" s="1363"/>
      <c r="E79" s="1364"/>
      <c r="F79" s="1364"/>
    </row>
    <row r="80" spans="1:6" ht="13" x14ac:dyDescent="0.3">
      <c r="A80" s="1316" t="s">
        <v>1421</v>
      </c>
      <c r="B80" s="1363"/>
      <c r="C80" s="1363"/>
      <c r="D80" s="1363"/>
      <c r="E80" s="1364"/>
      <c r="F80" s="1364"/>
    </row>
    <row r="81" spans="1:15" x14ac:dyDescent="0.25">
      <c r="A81" s="1363" t="s">
        <v>1422</v>
      </c>
      <c r="B81" s="1363" t="s">
        <v>277</v>
      </c>
      <c r="C81" s="1363" t="s">
        <v>1369</v>
      </c>
      <c r="D81" s="1363" t="s">
        <v>673</v>
      </c>
      <c r="E81" s="1364" t="s">
        <v>1353</v>
      </c>
      <c r="F81" s="1364" t="s">
        <v>1415</v>
      </c>
      <c r="G81" s="1332" t="s">
        <v>1423</v>
      </c>
    </row>
    <row r="82" spans="1:15" ht="13" x14ac:dyDescent="0.3">
      <c r="A82" s="1363" t="s">
        <v>1424</v>
      </c>
      <c r="B82" s="1363" t="s">
        <v>277</v>
      </c>
      <c r="C82" s="1363" t="s">
        <v>1369</v>
      </c>
      <c r="D82" s="1363" t="s">
        <v>673</v>
      </c>
      <c r="E82" s="1364" t="s">
        <v>1353</v>
      </c>
      <c r="F82" s="1364" t="s">
        <v>1415</v>
      </c>
      <c r="G82" s="1332" t="s">
        <v>1425</v>
      </c>
      <c r="H82" s="533"/>
      <c r="I82" s="533"/>
      <c r="J82" s="533"/>
      <c r="K82" s="533"/>
      <c r="L82" s="533"/>
      <c r="M82" s="533"/>
      <c r="N82" s="533"/>
      <c r="O82" s="533"/>
    </row>
    <row r="83" spans="1:15" x14ac:dyDescent="0.25">
      <c r="A83" s="1368" t="s">
        <v>1426</v>
      </c>
      <c r="B83" s="1363" t="s">
        <v>154</v>
      </c>
      <c r="C83" s="1363" t="s">
        <v>1356</v>
      </c>
      <c r="D83" s="1368" t="s">
        <v>673</v>
      </c>
      <c r="E83" s="1364" t="s">
        <v>1353</v>
      </c>
      <c r="F83" s="1364" t="s">
        <v>155</v>
      </c>
      <c r="G83" s="1332" t="s">
        <v>1427</v>
      </c>
    </row>
    <row r="84" spans="1:15" x14ac:dyDescent="0.25">
      <c r="A84" s="1368"/>
      <c r="B84" s="1368"/>
      <c r="C84" s="1368"/>
      <c r="D84" s="1368"/>
      <c r="E84" s="1364"/>
      <c r="F84" s="1364"/>
    </row>
    <row r="85" spans="1:15" ht="13" x14ac:dyDescent="0.3">
      <c r="A85" s="1369" t="s">
        <v>1428</v>
      </c>
      <c r="B85" s="1370"/>
      <c r="C85" s="1370"/>
      <c r="D85" s="1370"/>
      <c r="E85" s="1370"/>
      <c r="F85" s="1370"/>
    </row>
    <row r="86" spans="1:15" ht="13" x14ac:dyDescent="0.3">
      <c r="A86" s="1370" t="s">
        <v>1429</v>
      </c>
      <c r="B86" s="1365" t="s">
        <v>154</v>
      </c>
      <c r="C86" s="1365" t="s">
        <v>1352</v>
      </c>
      <c r="D86" s="1365" t="s">
        <v>288</v>
      </c>
      <c r="E86" s="1364" t="s">
        <v>1353</v>
      </c>
      <c r="F86" s="1364" t="s">
        <v>158</v>
      </c>
      <c r="G86" s="533"/>
      <c r="H86" s="533"/>
      <c r="I86" s="533"/>
      <c r="J86" s="533"/>
      <c r="K86" s="533"/>
      <c r="L86" s="533"/>
      <c r="M86" s="533"/>
      <c r="N86" s="533"/>
      <c r="O86" s="533"/>
    </row>
    <row r="87" spans="1:15" ht="13" x14ac:dyDescent="0.3">
      <c r="A87" s="1370" t="s">
        <v>256</v>
      </c>
      <c r="B87" s="1368" t="s">
        <v>154</v>
      </c>
      <c r="C87" s="1368" t="s">
        <v>1352</v>
      </c>
      <c r="D87" s="1368" t="s">
        <v>1430</v>
      </c>
      <c r="E87" s="1364" t="s">
        <v>1353</v>
      </c>
      <c r="F87" s="1364" t="s">
        <v>158</v>
      </c>
      <c r="G87" s="1267" t="s">
        <v>1431</v>
      </c>
      <c r="H87" s="533"/>
      <c r="I87" s="533"/>
      <c r="J87" s="533"/>
      <c r="K87" s="533"/>
      <c r="L87" s="533"/>
      <c r="M87" s="533"/>
      <c r="N87" s="533"/>
      <c r="O87" s="533"/>
    </row>
    <row r="88" spans="1:15" ht="13" x14ac:dyDescent="0.3">
      <c r="A88" s="1363"/>
      <c r="B88" s="1363"/>
      <c r="C88" s="1363"/>
      <c r="D88" s="1363"/>
      <c r="E88" s="1363"/>
      <c r="F88" s="1363"/>
      <c r="G88" s="533"/>
      <c r="H88" s="533"/>
      <c r="I88" s="533"/>
      <c r="J88" s="533"/>
      <c r="K88" s="533"/>
      <c r="L88" s="533"/>
      <c r="M88" s="533"/>
      <c r="N88" s="533"/>
      <c r="O88" s="533"/>
    </row>
    <row r="89" spans="1:15" ht="13" x14ac:dyDescent="0.3">
      <c r="A89" s="1371" t="s">
        <v>471</v>
      </c>
      <c r="B89" s="1363"/>
      <c r="C89" s="1363"/>
      <c r="D89" s="1363"/>
      <c r="E89" s="1363"/>
      <c r="F89" s="1363"/>
      <c r="G89" s="533"/>
      <c r="H89" s="533"/>
      <c r="I89" s="533"/>
      <c r="J89" s="533"/>
      <c r="K89" s="533"/>
      <c r="L89" s="533"/>
      <c r="M89" s="533"/>
      <c r="N89" s="533"/>
      <c r="O89" s="533"/>
    </row>
    <row r="90" spans="1:15" x14ac:dyDescent="0.25">
      <c r="A90" s="1370" t="s">
        <v>1432</v>
      </c>
      <c r="B90" s="1365" t="s">
        <v>154</v>
      </c>
      <c r="C90" s="1363" t="s">
        <v>1369</v>
      </c>
      <c r="D90" s="1363" t="s">
        <v>673</v>
      </c>
      <c r="E90" s="1364" t="s">
        <v>1353</v>
      </c>
      <c r="F90" s="1364" t="s">
        <v>1433</v>
      </c>
    </row>
    <row r="91" spans="1:15" x14ac:dyDescent="0.25">
      <c r="A91" s="1370" t="s">
        <v>1434</v>
      </c>
      <c r="B91" s="1365" t="s">
        <v>154</v>
      </c>
      <c r="C91" s="1363" t="s">
        <v>1369</v>
      </c>
      <c r="D91" s="1363" t="s">
        <v>673</v>
      </c>
      <c r="E91" s="1364" t="s">
        <v>1353</v>
      </c>
      <c r="F91" s="1364" t="s">
        <v>1433</v>
      </c>
    </row>
    <row r="92" spans="1:15" x14ac:dyDescent="0.25">
      <c r="A92" s="1370" t="s">
        <v>1435</v>
      </c>
      <c r="B92" s="1365" t="s">
        <v>154</v>
      </c>
      <c r="C92" s="1363" t="s">
        <v>1369</v>
      </c>
      <c r="D92" s="1363" t="s">
        <v>673</v>
      </c>
      <c r="E92" s="1364" t="s">
        <v>1353</v>
      </c>
      <c r="F92" s="1364" t="s">
        <v>1433</v>
      </c>
    </row>
    <row r="93" spans="1:15" x14ac:dyDescent="0.25">
      <c r="A93" s="1370" t="s">
        <v>164</v>
      </c>
      <c r="B93" s="1365" t="s">
        <v>154</v>
      </c>
      <c r="C93" s="1363" t="s">
        <v>1436</v>
      </c>
      <c r="D93" s="1363" t="s">
        <v>288</v>
      </c>
      <c r="E93" s="1364" t="s">
        <v>1437</v>
      </c>
      <c r="F93" s="1364" t="s">
        <v>164</v>
      </c>
    </row>
    <row r="94" spans="1:15" x14ac:dyDescent="0.25">
      <c r="A94" s="1370" t="s">
        <v>1438</v>
      </c>
      <c r="B94" s="1365" t="s">
        <v>154</v>
      </c>
      <c r="C94" s="1363" t="s">
        <v>1436</v>
      </c>
      <c r="D94" s="1363" t="s">
        <v>673</v>
      </c>
      <c r="E94" s="1364" t="s">
        <v>1353</v>
      </c>
      <c r="F94" s="1364" t="s">
        <v>161</v>
      </c>
      <c r="G94" s="1259" t="s">
        <v>1439</v>
      </c>
      <c r="O94" s="1258" t="s">
        <v>1440</v>
      </c>
    </row>
    <row r="95" spans="1:15" x14ac:dyDescent="0.25">
      <c r="A95" s="1370" t="s">
        <v>1441</v>
      </c>
      <c r="B95" s="1365" t="s">
        <v>154</v>
      </c>
      <c r="C95" s="1363" t="s">
        <v>1352</v>
      </c>
      <c r="D95" s="1363" t="s">
        <v>673</v>
      </c>
      <c r="E95" s="1364" t="s">
        <v>1437</v>
      </c>
      <c r="F95" s="1364" t="s">
        <v>1442</v>
      </c>
    </row>
    <row r="96" spans="1:15" x14ac:dyDescent="0.25">
      <c r="A96" s="1370" t="s">
        <v>1443</v>
      </c>
      <c r="B96" s="1365" t="s">
        <v>154</v>
      </c>
      <c r="C96" s="1363" t="s">
        <v>1352</v>
      </c>
      <c r="D96" s="1363" t="s">
        <v>673</v>
      </c>
      <c r="E96" s="1364" t="s">
        <v>1437</v>
      </c>
      <c r="F96" s="1364" t="s">
        <v>163</v>
      </c>
    </row>
    <row r="97" spans="1:6" x14ac:dyDescent="0.25">
      <c r="A97" s="1370" t="s">
        <v>1444</v>
      </c>
      <c r="B97" s="1365" t="s">
        <v>154</v>
      </c>
      <c r="C97" s="1363" t="s">
        <v>1352</v>
      </c>
      <c r="D97" s="1363" t="s">
        <v>673</v>
      </c>
      <c r="E97" s="1364" t="s">
        <v>1437</v>
      </c>
      <c r="F97" s="1364" t="s">
        <v>165</v>
      </c>
    </row>
    <row r="98" spans="1:6" x14ac:dyDescent="0.25">
      <c r="A98" s="1370" t="s">
        <v>1445</v>
      </c>
      <c r="B98" s="1365" t="s">
        <v>154</v>
      </c>
      <c r="C98" s="1363" t="s">
        <v>1352</v>
      </c>
      <c r="D98" s="1370" t="s">
        <v>626</v>
      </c>
      <c r="E98" s="1364" t="s">
        <v>1437</v>
      </c>
      <c r="F98" s="1364" t="s">
        <v>1446</v>
      </c>
    </row>
    <row r="99" spans="1:6" x14ac:dyDescent="0.25">
      <c r="A99" s="1370" t="s">
        <v>1447</v>
      </c>
      <c r="B99" s="1365" t="s">
        <v>154</v>
      </c>
      <c r="C99" s="1370" t="s">
        <v>1352</v>
      </c>
      <c r="D99" s="1370" t="s">
        <v>626</v>
      </c>
      <c r="E99" s="1364" t="s">
        <v>1437</v>
      </c>
      <c r="F99" s="1364" t="s">
        <v>1448</v>
      </c>
    </row>
    <row r="100" spans="1:6" x14ac:dyDescent="0.25">
      <c r="A100" s="1370" t="s">
        <v>1449</v>
      </c>
      <c r="B100" s="1365" t="s">
        <v>154</v>
      </c>
      <c r="C100" s="1370" t="s">
        <v>1369</v>
      </c>
      <c r="D100" s="1370" t="s">
        <v>626</v>
      </c>
      <c r="E100" s="1364" t="s">
        <v>1437</v>
      </c>
      <c r="F100" s="1364" t="s">
        <v>1446</v>
      </c>
    </row>
    <row r="101" spans="1:6" x14ac:dyDescent="0.25">
      <c r="A101" s="296"/>
      <c r="B101" s="1372"/>
      <c r="C101" s="296"/>
      <c r="D101" s="296"/>
      <c r="E101" s="416"/>
    </row>
    <row r="102" spans="1:6" ht="13" x14ac:dyDescent="0.3">
      <c r="A102" s="538" t="s">
        <v>1450</v>
      </c>
      <c r="B102" s="1372"/>
      <c r="C102" s="296"/>
      <c r="D102" s="296"/>
      <c r="E102" s="416"/>
    </row>
    <row r="103" spans="1:6" ht="27" customHeight="1" x14ac:dyDescent="0.25">
      <c r="A103" s="1893" t="s">
        <v>1451</v>
      </c>
      <c r="B103" s="1893"/>
      <c r="C103" s="1893"/>
      <c r="D103" s="1893"/>
      <c r="E103" s="1893"/>
      <c r="F103" s="1893"/>
    </row>
    <row r="104" spans="1:6" x14ac:dyDescent="0.25">
      <c r="A104" s="296"/>
      <c r="B104" s="1372"/>
      <c r="C104" s="296"/>
      <c r="D104" s="296"/>
      <c r="E104" s="416"/>
    </row>
    <row r="105" spans="1:6" ht="13" x14ac:dyDescent="0.3">
      <c r="A105" s="538" t="s">
        <v>1452</v>
      </c>
      <c r="B105" s="1372"/>
      <c r="C105" s="296"/>
      <c r="D105" s="296"/>
      <c r="E105" s="416"/>
    </row>
    <row r="106" spans="1:6" ht="25.5" customHeight="1" x14ac:dyDescent="0.25">
      <c r="A106" s="1893" t="s">
        <v>1453</v>
      </c>
      <c r="B106" s="1893"/>
      <c r="C106" s="1893"/>
      <c r="D106" s="1893"/>
      <c r="E106" s="1893"/>
      <c r="F106" s="1893"/>
    </row>
  </sheetData>
  <mergeCells count="3">
    <mergeCell ref="A10:F10"/>
    <mergeCell ref="A103:F103"/>
    <mergeCell ref="A106:F106"/>
  </mergeCells>
  <hyperlinks>
    <hyperlink ref="O94" r:id="rId1" xr:uid="{5B6B474B-8371-4CDF-90C8-676B30AB2EF0}"/>
    <hyperlink ref="G81" r:id="rId2" xr:uid="{1FD4437C-ED1C-4F1A-B033-89C209731FF1}"/>
    <hyperlink ref="G82" r:id="rId3" xr:uid="{D25269FB-5281-4711-A190-19E675D54DC4}"/>
    <hyperlink ref="G83" r:id="rId4" xr:uid="{C22547A5-4904-41F3-A063-91FA867940A1}"/>
    <hyperlink ref="G6" r:id="rId5" location="managing-finances-for-equipment-1" xr:uid="{577B1175-B757-44A5-AE1B-E2416259504E}"/>
    <hyperlink ref="G15" r:id="rId6" display="https://web-assets.education.govt.nz/s3fs-public/2025-01/Core Component Rates 2024-2025 v1.2.pdf?VersionId=VeCI..B93ZKU3Ywpan2KtKWLUN7NezSI" xr:uid="{18773114-20C9-4F8E-A243-D282A4100B5D}"/>
  </hyperlinks>
  <pageMargins left="0.7" right="0.7" top="0.75" bottom="0.75" header="0.3" footer="0.3"/>
  <pageSetup paperSize="8" orientation="landscape" r:id="rId7"/>
  <headerFooter>
    <oddHeader>&amp;C&amp;"Calibri"&amp;10&amp;K000000 [UNCLASSIFIED]&amp;1#_x000D_</oddHeader>
    <oddFooter>&amp;C_x000D_&amp;1#&amp;"Calibri"&amp;10&amp;K000000 [UNCLASSIFIED]</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7">
    <tabColor rgb="FFFFC000"/>
  </sheetPr>
  <dimension ref="A1:H674"/>
  <sheetViews>
    <sheetView zoomScale="90" zoomScaleNormal="90" workbookViewId="0"/>
  </sheetViews>
  <sheetFormatPr defaultColWidth="9.1796875" defaultRowHeight="12.5" x14ac:dyDescent="0.25"/>
  <cols>
    <col min="1" max="1" width="1.26953125" style="182" customWidth="1"/>
    <col min="2" max="2" width="17.7265625" style="182" customWidth="1"/>
    <col min="3" max="3" width="49.7265625" style="182" customWidth="1"/>
    <col min="4" max="4" width="14.54296875" style="247" bestFit="1" customWidth="1"/>
    <col min="5" max="5" width="13.54296875" style="247" customWidth="1"/>
    <col min="6" max="6" width="10.7265625" style="247" customWidth="1"/>
    <col min="7" max="7" width="9.1796875" style="182"/>
    <col min="8" max="8" width="21.7265625" style="182" customWidth="1"/>
    <col min="9" max="16384" width="9.1796875" style="182"/>
  </cols>
  <sheetData>
    <row r="1" spans="2:6" s="185" customFormat="1" ht="18.75" customHeight="1" x14ac:dyDescent="0.25">
      <c r="B1" s="223" t="s">
        <v>150</v>
      </c>
      <c r="C1" s="224" t="s">
        <v>1454</v>
      </c>
      <c r="D1" s="251" t="str">
        <f>FY&amp;" Amount"</f>
        <v>2026 Amount</v>
      </c>
      <c r="E1" s="248" t="str">
        <f>FY&amp;" Budget"</f>
        <v>2026 Budget</v>
      </c>
      <c r="F1" s="248" t="s">
        <v>1455</v>
      </c>
    </row>
    <row r="2" spans="2:6" ht="14" x14ac:dyDescent="0.25">
      <c r="B2" s="218">
        <v>200</v>
      </c>
      <c r="C2" s="1274" t="s">
        <v>1456</v>
      </c>
      <c r="D2" s="252">
        <f>'Title Page'!E20</f>
        <v>9999</v>
      </c>
      <c r="E2" s="249"/>
      <c r="F2" s="249"/>
    </row>
    <row r="3" spans="2:6" ht="14" x14ac:dyDescent="0.25">
      <c r="B3" s="218"/>
      <c r="C3" s="1274"/>
      <c r="D3" s="252"/>
      <c r="E3" s="249"/>
      <c r="F3" s="249"/>
    </row>
    <row r="4" spans="2:6" ht="28" x14ac:dyDescent="0.25">
      <c r="B4" s="219">
        <v>500</v>
      </c>
      <c r="C4" s="1275" t="s">
        <v>9</v>
      </c>
      <c r="D4" s="253"/>
      <c r="E4" s="250"/>
      <c r="F4" s="250"/>
    </row>
    <row r="5" spans="2:6" ht="14" x14ac:dyDescent="0.25">
      <c r="B5" s="220"/>
      <c r="C5" s="1276"/>
      <c r="D5" s="252"/>
      <c r="E5" s="249"/>
      <c r="F5" s="249"/>
    </row>
    <row r="6" spans="2:6" ht="14" x14ac:dyDescent="0.25">
      <c r="B6" s="220">
        <v>1050</v>
      </c>
      <c r="C6" s="1276" t="s">
        <v>154</v>
      </c>
      <c r="D6" s="252"/>
      <c r="E6" s="249"/>
      <c r="F6" s="249"/>
    </row>
    <row r="7" spans="2:6" ht="14" x14ac:dyDescent="0.25">
      <c r="B7" s="220"/>
      <c r="C7" s="1276"/>
      <c r="D7" s="252"/>
      <c r="E7" s="249"/>
      <c r="F7" s="249"/>
    </row>
    <row r="8" spans="2:6" s="184" customFormat="1" ht="14" x14ac:dyDescent="0.3">
      <c r="B8" s="220">
        <v>1100</v>
      </c>
      <c r="C8" s="1276" t="s">
        <v>1037</v>
      </c>
      <c r="D8" s="252"/>
      <c r="E8" s="249"/>
      <c r="F8" s="249"/>
    </row>
    <row r="9" spans="2:6" ht="14" x14ac:dyDescent="0.25">
      <c r="B9" s="218">
        <v>1120</v>
      </c>
      <c r="C9" s="1274" t="s">
        <v>155</v>
      </c>
      <c r="D9" s="252">
        <f>ROUND(SUMIFS('Group Inputs'!G:G,'Group Inputs'!A:A,'Kiwi Park Data'!B9),0)</f>
        <v>0</v>
      </c>
      <c r="E9" s="252">
        <f>ROUND(SUMIFS('Group Inputs'!H:H,'Group Inputs'!A:A,'Kiwi Park Data'!B9),0)</f>
        <v>0</v>
      </c>
      <c r="F9" s="249"/>
    </row>
    <row r="10" spans="2:6" ht="14" x14ac:dyDescent="0.25">
      <c r="B10" s="218">
        <v>1130</v>
      </c>
      <c r="C10" s="1274" t="s">
        <v>1457</v>
      </c>
      <c r="D10" s="252">
        <f>ROUND(SUMIFS('Group Inputs'!G:G,'Group Inputs'!A:A,'Kiwi Park Data'!B10),0)</f>
        <v>0</v>
      </c>
      <c r="E10" s="252">
        <f>ROUND(SUMIFS('Group Inputs'!H:H,'Group Inputs'!A:A,'Kiwi Park Data'!B10),0)</f>
        <v>0</v>
      </c>
      <c r="F10" s="249"/>
    </row>
    <row r="11" spans="2:6" ht="14" x14ac:dyDescent="0.25">
      <c r="B11" s="218">
        <v>1160</v>
      </c>
      <c r="C11" s="1274" t="s">
        <v>1458</v>
      </c>
      <c r="D11" s="252">
        <f>ROUND(SUMIFS('Group Inputs'!G:G,'Group Inputs'!A:A,'Kiwi Park Data'!B11),0)</f>
        <v>0</v>
      </c>
      <c r="E11" s="252">
        <f>ROUND(SUMIFS('Group Inputs'!H:H,'Group Inputs'!A:A,'Kiwi Park Data'!B11),0)</f>
        <v>0</v>
      </c>
      <c r="F11" s="249"/>
    </row>
    <row r="12" spans="2:6" ht="14" x14ac:dyDescent="0.25">
      <c r="B12" s="218">
        <v>1170</v>
      </c>
      <c r="C12" s="1274" t="s">
        <v>1459</v>
      </c>
      <c r="D12" s="252">
        <f>ROUND(SUMIFS('Group Inputs'!G:G,'Group Inputs'!A:A,'Kiwi Park Data'!B12),0)</f>
        <v>0</v>
      </c>
      <c r="E12" s="252">
        <f>ROUND(SUMIFS('Group Inputs'!H:H,'Group Inputs'!A:A,'Kiwi Park Data'!B12),0)</f>
        <v>0</v>
      </c>
      <c r="F12" s="249"/>
    </row>
    <row r="13" spans="2:6" ht="14" x14ac:dyDescent="0.25">
      <c r="B13" s="218">
        <v>1180</v>
      </c>
      <c r="C13" s="1274" t="s">
        <v>1460</v>
      </c>
      <c r="D13" s="252">
        <f>ROUND(SUMIFS('Group Inputs'!G:G,'Group Inputs'!A:A,'Kiwi Park Data'!B13),0)</f>
        <v>0</v>
      </c>
      <c r="E13" s="252">
        <f>ROUND(SUMIFS('Group Inputs'!H:H,'Group Inputs'!A:A,'Kiwi Park Data'!B13),0)</f>
        <v>0</v>
      </c>
      <c r="F13" s="249"/>
    </row>
    <row r="14" spans="2:6" ht="14" x14ac:dyDescent="0.25">
      <c r="B14" s="1317">
        <v>1181</v>
      </c>
      <c r="C14" s="1318" t="s">
        <v>124</v>
      </c>
      <c r="D14" s="1269">
        <f>ROUND(SUMIFS('Group Inputs'!G:G,'Group Inputs'!A:A,'Kiwi Park Data'!B14),0)</f>
        <v>0</v>
      </c>
      <c r="E14" s="1269">
        <f>ROUND(SUMIFS('Group Inputs'!H:H,'Group Inputs'!A:A,'Kiwi Park Data'!B14),0)</f>
        <v>0</v>
      </c>
      <c r="F14" s="1100"/>
    </row>
    <row r="15" spans="2:6" ht="14" x14ac:dyDescent="0.25">
      <c r="B15" s="218">
        <v>1191</v>
      </c>
      <c r="C15" s="1274" t="s">
        <v>1461</v>
      </c>
      <c r="D15" s="252">
        <f>ROUND(SUMIFS('Group Inputs'!G:G,'Group Inputs'!A:A,'Kiwi Park Data'!B15),0)</f>
        <v>0</v>
      </c>
      <c r="E15" s="252">
        <f>ROUND(SUMIFS('Group Inputs'!H:H,'Group Inputs'!A:A,'Kiwi Park Data'!B15),0)</f>
        <v>0</v>
      </c>
      <c r="F15" s="249"/>
    </row>
    <row r="16" spans="2:6" ht="14" x14ac:dyDescent="0.25">
      <c r="B16" s="218"/>
      <c r="C16" s="1274"/>
      <c r="D16" s="252"/>
      <c r="E16" s="252"/>
      <c r="F16" s="249"/>
    </row>
    <row r="17" spans="2:8" s="183" customFormat="1" ht="14.5" x14ac:dyDescent="0.3">
      <c r="B17" s="490">
        <v>1198</v>
      </c>
      <c r="C17" s="1277" t="s">
        <v>965</v>
      </c>
      <c r="D17" s="491">
        <f>SUM(D8:D16)</f>
        <v>0</v>
      </c>
      <c r="E17" s="491">
        <f>SUM(E8:E16)</f>
        <v>0</v>
      </c>
      <c r="F17" s="492"/>
    </row>
    <row r="18" spans="2:8" ht="14" x14ac:dyDescent="0.25">
      <c r="B18" s="220"/>
      <c r="C18" s="1276"/>
      <c r="D18" s="252"/>
      <c r="E18" s="249"/>
      <c r="F18" s="249"/>
    </row>
    <row r="19" spans="2:8" ht="14" x14ac:dyDescent="0.25">
      <c r="B19" s="1319">
        <v>1200</v>
      </c>
      <c r="C19" s="1276" t="s">
        <v>1462</v>
      </c>
      <c r="D19" s="252"/>
      <c r="E19" s="249"/>
      <c r="F19" s="249"/>
    </row>
    <row r="20" spans="2:8" ht="14" x14ac:dyDescent="0.3">
      <c r="B20" s="218">
        <v>1211</v>
      </c>
      <c r="C20" s="1278" t="s">
        <v>1305</v>
      </c>
      <c r="D20" s="1270">
        <f>ROUND(SUMIFS('Group Inputs'!G:G,'Group Inputs'!A:A,'Kiwi Park Data'!B20),0)</f>
        <v>0</v>
      </c>
      <c r="E20" s="1270">
        <f>ROUND(SUMIFS('Group Inputs'!H:H,'Group Inputs'!A:A,'Kiwi Park Data'!B20),0)</f>
        <v>0</v>
      </c>
      <c r="F20" s="249"/>
      <c r="G20" s="958"/>
      <c r="H20" s="1179" t="s">
        <v>1463</v>
      </c>
    </row>
    <row r="21" spans="2:8" ht="14" x14ac:dyDescent="0.25">
      <c r="B21" s="218">
        <v>1212</v>
      </c>
      <c r="C21" s="1278" t="s">
        <v>1306</v>
      </c>
      <c r="D21" s="1270">
        <f>ROUND(SUMIFS('Group Inputs'!G:G,'Group Inputs'!A:A,'Kiwi Park Data'!B21),0)</f>
        <v>0</v>
      </c>
      <c r="E21" s="1270">
        <f>ROUND(SUMIFS('Group Inputs'!H:H,'Group Inputs'!A:A,'Kiwi Park Data'!B21),0)</f>
        <v>0</v>
      </c>
      <c r="F21" s="249"/>
    </row>
    <row r="22" spans="2:8" ht="14" x14ac:dyDescent="0.25">
      <c r="B22" s="218">
        <v>1213</v>
      </c>
      <c r="C22" s="1278" t="s">
        <v>1307</v>
      </c>
      <c r="D22" s="1270">
        <f>ROUND(SUMIFS('Group Inputs'!G:G,'Group Inputs'!A:A,'Kiwi Park Data'!B22),0)</f>
        <v>0</v>
      </c>
      <c r="E22" s="1270">
        <f>ROUND(SUMIFS('Group Inputs'!H:H,'Group Inputs'!A:A,'Kiwi Park Data'!B22),0)</f>
        <v>0</v>
      </c>
      <c r="F22" s="249"/>
    </row>
    <row r="23" spans="2:8" ht="14" x14ac:dyDescent="0.25">
      <c r="B23" s="218">
        <v>1214</v>
      </c>
      <c r="C23" s="1278" t="s">
        <v>1308</v>
      </c>
      <c r="D23" s="1270">
        <f>ROUND(SUMIFS('Group Inputs'!G:G,'Group Inputs'!A:A,'Kiwi Park Data'!B23),0)</f>
        <v>0</v>
      </c>
      <c r="E23" s="1270">
        <f>ROUND(SUMIFS('Group Inputs'!H:H,'Group Inputs'!A:A,'Kiwi Park Data'!B23),0)</f>
        <v>0</v>
      </c>
      <c r="F23" s="249"/>
    </row>
    <row r="24" spans="2:8" ht="14" x14ac:dyDescent="0.25">
      <c r="B24" s="218">
        <v>1215</v>
      </c>
      <c r="C24" s="1278" t="s">
        <v>1464</v>
      </c>
      <c r="D24" s="1270">
        <f>ROUND(SUMIFS('Group Inputs'!G:G,'Group Inputs'!A:A,'Kiwi Park Data'!B24),0)</f>
        <v>0</v>
      </c>
      <c r="E24" s="1270">
        <f>ROUND(SUMIFS('Group Inputs'!H:H,'Group Inputs'!A:A,'Kiwi Park Data'!B24),0)</f>
        <v>0</v>
      </c>
      <c r="F24" s="249"/>
    </row>
    <row r="25" spans="2:8" ht="14" x14ac:dyDescent="0.25">
      <c r="B25" s="218">
        <v>1216</v>
      </c>
      <c r="C25" s="1278" t="s">
        <v>1465</v>
      </c>
      <c r="D25" s="1270">
        <f>ROUND(SUMIFS('Group Inputs'!G:G,'Group Inputs'!A:A,'Kiwi Park Data'!B25),0)</f>
        <v>0</v>
      </c>
      <c r="E25" s="1270">
        <f>ROUND(SUMIFS('Group Inputs'!H:H,'Group Inputs'!A:A,'Kiwi Park Data'!B25),0)</f>
        <v>0</v>
      </c>
      <c r="F25" s="249"/>
    </row>
    <row r="26" spans="2:8" ht="14" x14ac:dyDescent="0.25">
      <c r="B26" s="218">
        <v>1217</v>
      </c>
      <c r="C26" s="1278" t="s">
        <v>1466</v>
      </c>
      <c r="D26" s="1270">
        <f>ROUND(SUMIFS('Group Inputs'!G:G,'Group Inputs'!A:A,'Kiwi Park Data'!B26),0)</f>
        <v>0</v>
      </c>
      <c r="E26" s="1270">
        <f>ROUND(SUMIFS('Group Inputs'!H:H,'Group Inputs'!A:A,'Kiwi Park Data'!B26),0)</f>
        <v>0</v>
      </c>
      <c r="F26" s="249"/>
    </row>
    <row r="27" spans="2:8" ht="14" x14ac:dyDescent="0.25">
      <c r="B27" s="218">
        <v>1218</v>
      </c>
      <c r="C27" s="1278" t="s">
        <v>1467</v>
      </c>
      <c r="D27" s="1270">
        <f>ROUND(SUMIFS('Group Inputs'!G:G,'Group Inputs'!A:A,'Kiwi Park Data'!B27),0)</f>
        <v>0</v>
      </c>
      <c r="E27" s="1270">
        <f>ROUND(SUMIFS('Group Inputs'!H:H,'Group Inputs'!A:A,'Kiwi Park Data'!B27),0)</f>
        <v>0</v>
      </c>
      <c r="F27" s="249"/>
    </row>
    <row r="28" spans="2:8" ht="14" x14ac:dyDescent="0.25">
      <c r="B28" s="218"/>
      <c r="C28" s="1274"/>
      <c r="D28" s="252"/>
      <c r="E28" s="249"/>
      <c r="F28" s="249"/>
    </row>
    <row r="29" spans="2:8" s="183" customFormat="1" ht="14.5" x14ac:dyDescent="0.3">
      <c r="B29" s="490">
        <v>1220</v>
      </c>
      <c r="C29" s="1277" t="s">
        <v>965</v>
      </c>
      <c r="D29" s="491">
        <f>SUM(D19:D28)</f>
        <v>0</v>
      </c>
      <c r="E29" s="491">
        <f>SUM(E19:E28)</f>
        <v>0</v>
      </c>
      <c r="F29" s="492"/>
    </row>
    <row r="30" spans="2:8" s="183" customFormat="1" ht="14.5" x14ac:dyDescent="0.3">
      <c r="B30" s="1268"/>
      <c r="C30" s="1279"/>
      <c r="D30" s="1269"/>
      <c r="E30" s="1269"/>
      <c r="F30" s="1100"/>
    </row>
    <row r="31" spans="2:8" ht="14" x14ac:dyDescent="0.25">
      <c r="B31" s="220">
        <v>1300</v>
      </c>
      <c r="C31" s="1276" t="s">
        <v>558</v>
      </c>
      <c r="D31" s="252"/>
      <c r="E31" s="249"/>
      <c r="F31" s="249"/>
    </row>
    <row r="32" spans="2:8" ht="14" x14ac:dyDescent="0.25">
      <c r="B32" s="218">
        <v>1310</v>
      </c>
      <c r="C32" s="1274" t="s">
        <v>1468</v>
      </c>
      <c r="D32" s="252">
        <f>ROUND(SUMIFS('Group Inputs'!G:G,'Group Inputs'!A:A,'Kiwi Park Data'!B32),0)</f>
        <v>0</v>
      </c>
      <c r="E32" s="252">
        <f>ROUND(SUMIFS('Group Inputs'!H:H,'Group Inputs'!A:A,'Kiwi Park Data'!B32),0)</f>
        <v>0</v>
      </c>
      <c r="F32" s="249"/>
    </row>
    <row r="33" spans="2:5" ht="14" x14ac:dyDescent="0.25">
      <c r="B33" s="218">
        <v>1320</v>
      </c>
      <c r="C33" s="1274" t="s">
        <v>125</v>
      </c>
      <c r="D33" s="252">
        <f>ROUND(SUMIFS('Group Inputs'!G:G,'Group Inputs'!A:A,'Kiwi Park Data'!B33),0)</f>
        <v>0</v>
      </c>
      <c r="E33" s="252">
        <f>ROUND(SUMIFS('Group Inputs'!H:H,'Group Inputs'!A:A,'Kiwi Park Data'!B33),0)</f>
        <v>0</v>
      </c>
    </row>
    <row r="34" spans="2:5" ht="14" x14ac:dyDescent="0.25">
      <c r="B34" s="218">
        <v>1330</v>
      </c>
      <c r="C34" s="1274" t="s">
        <v>1469</v>
      </c>
      <c r="D34" s="252">
        <f>ROUND(SUMIFS('Group Inputs'!G:G,'Group Inputs'!A:A,'Kiwi Park Data'!B34),0)</f>
        <v>0</v>
      </c>
      <c r="E34" s="252">
        <f>ROUND(SUMIFS('Group Inputs'!H:H,'Group Inputs'!A:A,'Kiwi Park Data'!B34),0)</f>
        <v>0</v>
      </c>
    </row>
    <row r="35" spans="2:5" ht="14" x14ac:dyDescent="0.25">
      <c r="B35" s="218"/>
      <c r="C35" s="1274"/>
      <c r="D35" s="252"/>
      <c r="E35" s="249"/>
    </row>
    <row r="36" spans="2:5" s="183" customFormat="1" ht="14.5" x14ac:dyDescent="0.3">
      <c r="B36" s="490">
        <v>1398</v>
      </c>
      <c r="C36" s="1277" t="s">
        <v>965</v>
      </c>
      <c r="D36" s="491">
        <f>SUM(D31:D35)</f>
        <v>0</v>
      </c>
      <c r="E36" s="491">
        <f>SUM(E31:E35)</f>
        <v>0</v>
      </c>
    </row>
    <row r="37" spans="2:5" ht="14" x14ac:dyDescent="0.25">
      <c r="B37" s="220"/>
      <c r="C37" s="1276"/>
      <c r="D37" s="252"/>
      <c r="E37" s="249"/>
    </row>
    <row r="38" spans="2:5" ht="14" x14ac:dyDescent="0.25">
      <c r="B38" s="220">
        <v>1400</v>
      </c>
      <c r="C38" s="1276" t="s">
        <v>1470</v>
      </c>
      <c r="D38" s="252"/>
      <c r="E38" s="249"/>
    </row>
    <row r="39" spans="2:5" ht="14" x14ac:dyDescent="0.25">
      <c r="B39" s="218">
        <v>1410</v>
      </c>
      <c r="C39" s="1274" t="s">
        <v>1471</v>
      </c>
      <c r="D39" s="252">
        <f>ROUND(SUMIFS('Group Inputs'!G:G,'Group Inputs'!A:A,'Kiwi Park Data'!B39),0)</f>
        <v>0</v>
      </c>
      <c r="E39" s="252">
        <f>ROUND(SUMIFS('Group Inputs'!H:H,'Group Inputs'!A:A,'Kiwi Park Data'!B39),0)</f>
        <v>0</v>
      </c>
    </row>
    <row r="40" spans="2:5" ht="14" x14ac:dyDescent="0.25">
      <c r="B40" s="218">
        <v>1420</v>
      </c>
      <c r="C40" s="1274" t="s">
        <v>163</v>
      </c>
      <c r="D40" s="252">
        <f>ROUND(SUMIFS('Group Inputs'!G:G,'Group Inputs'!A:A,'Kiwi Park Data'!B40),0)</f>
        <v>0</v>
      </c>
      <c r="E40" s="252">
        <f>ROUND(SUMIFS('Group Inputs'!H:H,'Group Inputs'!A:A,'Kiwi Park Data'!B40),0)</f>
        <v>0</v>
      </c>
    </row>
    <row r="41" spans="2:5" ht="14" x14ac:dyDescent="0.25">
      <c r="B41" s="218">
        <v>1430</v>
      </c>
      <c r="C41" s="1274" t="s">
        <v>1059</v>
      </c>
      <c r="D41" s="252">
        <f>ROUND(SUMIFS('Group Inputs'!G:G,'Group Inputs'!A:A,'Kiwi Park Data'!B41),0)</f>
        <v>0</v>
      </c>
      <c r="E41" s="252">
        <f>ROUND(SUMIFS('Group Inputs'!H:H,'Group Inputs'!A:A,'Kiwi Park Data'!B41),0)</f>
        <v>0</v>
      </c>
    </row>
    <row r="42" spans="2:5" ht="14" x14ac:dyDescent="0.25">
      <c r="B42" s="218">
        <v>1440</v>
      </c>
      <c r="C42" s="1274" t="s">
        <v>346</v>
      </c>
      <c r="D42" s="252">
        <f>ROUND(SUMIFS('Group Inputs'!G:G,'Group Inputs'!A:A,'Kiwi Park Data'!B42),0)</f>
        <v>0</v>
      </c>
      <c r="E42" s="252">
        <f>ROUND(SUMIFS('Group Inputs'!H:H,'Group Inputs'!A:A,'Kiwi Park Data'!B42),0)</f>
        <v>0</v>
      </c>
    </row>
    <row r="43" spans="2:5" ht="14" x14ac:dyDescent="0.25">
      <c r="B43" s="218">
        <v>1450</v>
      </c>
      <c r="C43" s="1274" t="s">
        <v>1472</v>
      </c>
      <c r="D43" s="252">
        <f>ROUND(SUMIFS('Group Inputs'!G:G,'Group Inputs'!A:A,'Kiwi Park Data'!B43),0)</f>
        <v>0</v>
      </c>
      <c r="E43" s="252">
        <f>ROUND(SUMIFS('Group Inputs'!H:H,'Group Inputs'!A:A,'Kiwi Park Data'!B43),0)</f>
        <v>0</v>
      </c>
    </row>
    <row r="44" spans="2:5" ht="14" x14ac:dyDescent="0.25">
      <c r="B44" s="218"/>
      <c r="C44" s="1274"/>
      <c r="D44" s="252"/>
      <c r="E44" s="249"/>
    </row>
    <row r="45" spans="2:5" s="183" customFormat="1" ht="14.5" x14ac:dyDescent="0.3">
      <c r="B45" s="490">
        <v>1458</v>
      </c>
      <c r="C45" s="1277" t="s">
        <v>965</v>
      </c>
      <c r="D45" s="491">
        <f>SUM(D38:D44)</f>
        <v>0</v>
      </c>
      <c r="E45" s="491">
        <f>SUM(E38:E44)</f>
        <v>0</v>
      </c>
    </row>
    <row r="46" spans="2:5" ht="14" x14ac:dyDescent="0.25">
      <c r="B46" s="220"/>
      <c r="C46" s="1276"/>
      <c r="D46" s="252"/>
      <c r="E46" s="249"/>
    </row>
    <row r="47" spans="2:5" ht="14" x14ac:dyDescent="0.25">
      <c r="B47" s="220">
        <v>1470</v>
      </c>
      <c r="C47" s="1276" t="s">
        <v>591</v>
      </c>
      <c r="D47" s="252"/>
      <c r="E47" s="249"/>
    </row>
    <row r="48" spans="2:5" ht="14" x14ac:dyDescent="0.25">
      <c r="B48" s="218">
        <v>1473</v>
      </c>
      <c r="C48" s="1274" t="s">
        <v>1473</v>
      </c>
      <c r="D48" s="252">
        <f>ROUND(SUMIFS('Group Inputs'!G:G,'Group Inputs'!A:A,'Kiwi Park Data'!B48),0)</f>
        <v>0</v>
      </c>
      <c r="E48" s="252">
        <f>ROUND(SUMIFS('Group Inputs'!H:H,'Group Inputs'!A:A,'Kiwi Park Data'!B48),0)</f>
        <v>0</v>
      </c>
    </row>
    <row r="49" spans="2:5" ht="14" x14ac:dyDescent="0.25">
      <c r="B49" s="218">
        <v>1476</v>
      </c>
      <c r="C49" s="1274" t="s">
        <v>1474</v>
      </c>
      <c r="D49" s="252">
        <f>ROUND(SUMIFS('Group Inputs'!G:G,'Group Inputs'!A:A,'Kiwi Park Data'!B49),0)</f>
        <v>0</v>
      </c>
      <c r="E49" s="252">
        <f>ROUND(SUMIFS('Group Inputs'!H:H,'Group Inputs'!A:A,'Kiwi Park Data'!B49),0)</f>
        <v>0</v>
      </c>
    </row>
    <row r="50" spans="2:5" ht="14" x14ac:dyDescent="0.25">
      <c r="B50" s="218"/>
      <c r="C50" s="1274"/>
      <c r="D50" s="252"/>
      <c r="E50" s="249"/>
    </row>
    <row r="51" spans="2:5" ht="14" x14ac:dyDescent="0.25">
      <c r="B51" s="220">
        <v>1500</v>
      </c>
      <c r="C51" s="1276" t="s">
        <v>471</v>
      </c>
      <c r="D51" s="252"/>
      <c r="E51" s="249"/>
    </row>
    <row r="52" spans="2:5" ht="14" x14ac:dyDescent="0.25">
      <c r="B52" s="218">
        <v>1510</v>
      </c>
      <c r="C52" s="1280" t="s">
        <v>164</v>
      </c>
      <c r="D52" s="252">
        <f>ROUND(SUMIFS('Group Inputs'!G:G,'Group Inputs'!A:A,'Kiwi Park Data'!B52),0)</f>
        <v>0</v>
      </c>
      <c r="E52" s="252">
        <f>ROUND(SUMIFS('Group Inputs'!H:H,'Group Inputs'!A:A,'Kiwi Park Data'!B52),0)</f>
        <v>0</v>
      </c>
    </row>
    <row r="53" spans="2:5" ht="14" x14ac:dyDescent="0.25">
      <c r="B53" s="218">
        <v>1520</v>
      </c>
      <c r="C53" s="1280" t="s">
        <v>344</v>
      </c>
      <c r="D53" s="252">
        <f>ROUND(SUMIFS('Group Inputs'!G:G,'Group Inputs'!A:A,'Kiwi Park Data'!B53),0)</f>
        <v>0</v>
      </c>
      <c r="E53" s="252">
        <f>ROUND(SUMIFS('Group Inputs'!H:H,'Group Inputs'!A:A,'Kiwi Park Data'!B53),0)</f>
        <v>0</v>
      </c>
    </row>
    <row r="54" spans="2:5" ht="14" x14ac:dyDescent="0.25">
      <c r="B54" s="218">
        <v>1530</v>
      </c>
      <c r="C54" s="1280" t="s">
        <v>161</v>
      </c>
      <c r="D54" s="252">
        <f>ROUND(SUMIFS('Group Inputs'!G:G,'Group Inputs'!A:A,'Kiwi Park Data'!B54),0)</f>
        <v>0</v>
      </c>
      <c r="E54" s="252">
        <f>ROUND(SUMIFS('Group Inputs'!H:H,'Group Inputs'!A:A,'Kiwi Park Data'!B54),0)</f>
        <v>0</v>
      </c>
    </row>
    <row r="55" spans="2:5" ht="14" x14ac:dyDescent="0.25">
      <c r="B55" s="218">
        <v>1540</v>
      </c>
      <c r="C55" s="1280" t="s">
        <v>1475</v>
      </c>
      <c r="D55" s="252">
        <f>ROUND(SUMIFS('Group Inputs'!G:G,'Group Inputs'!A:A,'Kiwi Park Data'!B55),0)</f>
        <v>0</v>
      </c>
      <c r="E55" s="252">
        <f>ROUND(SUMIFS('Group Inputs'!H:H,'Group Inputs'!A:A,'Kiwi Park Data'!B55),0)</f>
        <v>0</v>
      </c>
    </row>
    <row r="56" spans="2:5" ht="14" x14ac:dyDescent="0.25">
      <c r="B56" s="218">
        <v>1555</v>
      </c>
      <c r="C56" s="1280" t="s">
        <v>1476</v>
      </c>
      <c r="D56" s="252">
        <f>ROUND(SUMIFS('Group Inputs'!G:G,'Group Inputs'!A:A,'Kiwi Park Data'!B56),0)</f>
        <v>0</v>
      </c>
      <c r="E56" s="252">
        <f>ROUND(SUMIFS('Group Inputs'!H:H,'Group Inputs'!A:A,'Kiwi Park Data'!B56),0)</f>
        <v>0</v>
      </c>
    </row>
    <row r="57" spans="2:5" ht="14" x14ac:dyDescent="0.25">
      <c r="B57" s="218">
        <v>1560</v>
      </c>
      <c r="C57" s="1280" t="s">
        <v>163</v>
      </c>
      <c r="D57" s="252">
        <f>ROUND(SUMIFS('Group Inputs'!G:G,'Group Inputs'!A:A,'Kiwi Park Data'!B57),0)</f>
        <v>0</v>
      </c>
      <c r="E57" s="252">
        <f>ROUND(SUMIFS('Group Inputs'!H:H,'Group Inputs'!A:A,'Kiwi Park Data'!B57),0)</f>
        <v>0</v>
      </c>
    </row>
    <row r="58" spans="2:5" ht="14" x14ac:dyDescent="0.25">
      <c r="B58" s="218">
        <v>1570</v>
      </c>
      <c r="C58" s="1280" t="s">
        <v>1477</v>
      </c>
      <c r="D58" s="252">
        <f>ROUND(SUMIFS('Group Inputs'!G:G,'Group Inputs'!A:A,'Kiwi Park Data'!B58),0)</f>
        <v>0</v>
      </c>
      <c r="E58" s="252">
        <f>ROUND(SUMIFS('Group Inputs'!H:H,'Group Inputs'!A:A,'Kiwi Park Data'!B58),0)</f>
        <v>0</v>
      </c>
    </row>
    <row r="59" spans="2:5" ht="28" x14ac:dyDescent="0.25">
      <c r="B59" s="218">
        <v>1571</v>
      </c>
      <c r="C59" s="1280" t="s">
        <v>1442</v>
      </c>
      <c r="D59" s="252">
        <f>ROUND(SUMIFS('Group Inputs'!G:G,'Group Inputs'!A:A,'Kiwi Park Data'!B59),0)</f>
        <v>0</v>
      </c>
      <c r="E59" s="252">
        <f>ROUND(SUMIFS('Group Inputs'!H:H,'Group Inputs'!A:A,'Kiwi Park Data'!B59),0)</f>
        <v>0</v>
      </c>
    </row>
    <row r="60" spans="2:5" ht="14" x14ac:dyDescent="0.25">
      <c r="B60" s="218"/>
      <c r="C60" s="1274"/>
      <c r="D60" s="252"/>
      <c r="E60" s="249"/>
    </row>
    <row r="61" spans="2:5" s="183" customFormat="1" ht="14.5" x14ac:dyDescent="0.3">
      <c r="B61" s="490">
        <v>1598</v>
      </c>
      <c r="C61" s="1277" t="s">
        <v>965</v>
      </c>
      <c r="D61" s="491">
        <f>SUM(D47:D60)</f>
        <v>0</v>
      </c>
      <c r="E61" s="491">
        <f>SUM(E47:E60)</f>
        <v>0</v>
      </c>
    </row>
    <row r="62" spans="2:5" ht="14" x14ac:dyDescent="0.25">
      <c r="B62" s="220"/>
      <c r="C62" s="1276"/>
      <c r="D62" s="252"/>
      <c r="E62" s="249"/>
    </row>
    <row r="63" spans="2:5" ht="14" x14ac:dyDescent="0.25">
      <c r="B63" s="220">
        <v>1700</v>
      </c>
      <c r="C63" s="1276" t="s">
        <v>1478</v>
      </c>
      <c r="D63" s="252"/>
      <c r="E63" s="249"/>
    </row>
    <row r="64" spans="2:5" ht="14" x14ac:dyDescent="0.25">
      <c r="B64" s="218">
        <v>1703</v>
      </c>
      <c r="C64" s="1274" t="s">
        <v>1479</v>
      </c>
      <c r="D64" s="252">
        <f>ROUND(SUMIFS('Group Inputs'!G:G,'Group Inputs'!A:A,'Kiwi Park Data'!B64),0)</f>
        <v>0</v>
      </c>
      <c r="E64" s="252">
        <f>ROUND(SUMIFS('Group Inputs'!H:H,'Group Inputs'!A:A,'Kiwi Park Data'!B64),0)</f>
        <v>0</v>
      </c>
    </row>
    <row r="65" spans="2:8" ht="14" x14ac:dyDescent="0.25">
      <c r="B65" s="218">
        <v>1710</v>
      </c>
      <c r="C65" s="1274" t="s">
        <v>1480</v>
      </c>
      <c r="D65" s="252">
        <f>ROUND(SUMIFS('Group Inputs'!G:G,'Group Inputs'!A:A,'Kiwi Park Data'!B65),0)</f>
        <v>0</v>
      </c>
      <c r="E65" s="252">
        <f>ROUND(SUMIFS('Group Inputs'!H:H,'Group Inputs'!A:A,'Kiwi Park Data'!B65),0)</f>
        <v>0</v>
      </c>
      <c r="F65" s="249"/>
    </row>
    <row r="66" spans="2:8" ht="14" x14ac:dyDescent="0.25">
      <c r="B66" s="218">
        <v>1720</v>
      </c>
      <c r="C66" s="1274" t="s">
        <v>1478</v>
      </c>
      <c r="D66" s="252">
        <f>ROUND(SUMIFS('Group Inputs'!G:G,'Group Inputs'!A:A,'Kiwi Park Data'!B66),0)</f>
        <v>0</v>
      </c>
      <c r="E66" s="252">
        <f>ROUND(SUMIFS('Group Inputs'!H:H,'Group Inputs'!A:A,'Kiwi Park Data'!B66),0)</f>
        <v>0</v>
      </c>
      <c r="F66" s="249"/>
    </row>
    <row r="67" spans="2:8" ht="14" x14ac:dyDescent="0.25">
      <c r="B67" s="218"/>
      <c r="C67" s="1274"/>
      <c r="D67" s="252"/>
      <c r="E67" s="249"/>
      <c r="F67" s="249"/>
    </row>
    <row r="68" spans="2:8" s="183" customFormat="1" ht="14.5" x14ac:dyDescent="0.3">
      <c r="B68" s="490">
        <v>1798</v>
      </c>
      <c r="C68" s="1277" t="s">
        <v>965</v>
      </c>
      <c r="D68" s="491">
        <f>SUM(D63:D67)</f>
        <v>0</v>
      </c>
      <c r="E68" s="491">
        <f>SUM(E63:E67)</f>
        <v>0</v>
      </c>
      <c r="F68" s="492"/>
    </row>
    <row r="69" spans="2:8" ht="14" x14ac:dyDescent="0.25">
      <c r="B69" s="220"/>
      <c r="C69" s="1276"/>
      <c r="D69" s="252"/>
      <c r="E69" s="249"/>
      <c r="F69" s="249"/>
    </row>
    <row r="70" spans="2:8" s="183" customFormat="1" ht="14" x14ac:dyDescent="0.3">
      <c r="B70" s="493">
        <v>1999</v>
      </c>
      <c r="C70" s="1281" t="s">
        <v>468</v>
      </c>
      <c r="D70" s="491">
        <f ca="1">SUMIF($C$6:$C$70,C68,$D$6:$D$69)</f>
        <v>0</v>
      </c>
      <c r="E70" s="491">
        <f ca="1">SUMIF($C$6:$C$70,C68,$E$6:$E$69)</f>
        <v>0</v>
      </c>
      <c r="F70" s="492"/>
    </row>
    <row r="71" spans="2:8" ht="14" x14ac:dyDescent="0.25">
      <c r="B71" s="220"/>
      <c r="C71" s="1276"/>
      <c r="D71" s="252"/>
      <c r="E71" s="249"/>
      <c r="F71" s="249"/>
    </row>
    <row r="72" spans="2:8" ht="14" x14ac:dyDescent="0.25">
      <c r="B72" s="220"/>
      <c r="C72" s="1276"/>
      <c r="D72" s="252"/>
      <c r="E72" s="249"/>
      <c r="F72" s="249"/>
    </row>
    <row r="73" spans="2:8" ht="14" x14ac:dyDescent="0.25">
      <c r="B73" s="220">
        <v>2001</v>
      </c>
      <c r="C73" s="1276" t="s">
        <v>166</v>
      </c>
      <c r="D73" s="252"/>
      <c r="E73" s="249"/>
      <c r="F73" s="249"/>
    </row>
    <row r="74" spans="2:8" ht="14" x14ac:dyDescent="0.25">
      <c r="B74" s="1319"/>
      <c r="C74" s="1276"/>
      <c r="D74" s="252"/>
      <c r="E74" s="249"/>
      <c r="F74" s="249"/>
    </row>
    <row r="75" spans="2:8" ht="14" x14ac:dyDescent="0.25">
      <c r="B75" s="218">
        <v>2002</v>
      </c>
      <c r="C75" s="1276" t="s">
        <v>1462</v>
      </c>
      <c r="D75" s="252"/>
      <c r="E75" s="252"/>
      <c r="F75" s="249"/>
    </row>
    <row r="76" spans="2:8" ht="14" x14ac:dyDescent="0.3">
      <c r="B76" s="218">
        <v>2011</v>
      </c>
      <c r="C76" s="1278" t="s">
        <v>473</v>
      </c>
      <c r="D76" s="1270">
        <f>ROUND(SUMIFS('Group Inputs'!G:G,'Group Inputs'!A:A,'Kiwi Park Data'!B76),0)</f>
        <v>0</v>
      </c>
      <c r="E76" s="1270">
        <f>ROUND(SUMIFS('Group Inputs'!H:H,'Group Inputs'!A:A,'Kiwi Park Data'!B76),0)</f>
        <v>0</v>
      </c>
      <c r="F76" s="249"/>
      <c r="G76" s="958"/>
      <c r="H76" s="1179" t="s">
        <v>1463</v>
      </c>
    </row>
    <row r="77" spans="2:8" ht="14" x14ac:dyDescent="0.25">
      <c r="B77" s="218">
        <v>2012</v>
      </c>
      <c r="C77" s="1278" t="s">
        <v>1311</v>
      </c>
      <c r="D77" s="1270">
        <f>ROUND(SUMIFS('Group Inputs'!G:G,'Group Inputs'!A:A,'Kiwi Park Data'!B77),0)</f>
        <v>0</v>
      </c>
      <c r="E77" s="1270">
        <f>ROUND(SUMIFS('Group Inputs'!H:H,'Group Inputs'!A:A,'Kiwi Park Data'!B77),0)</f>
        <v>0</v>
      </c>
      <c r="F77" s="249"/>
    </row>
    <row r="78" spans="2:8" ht="14" x14ac:dyDescent="0.25">
      <c r="B78" s="218">
        <v>2013</v>
      </c>
      <c r="C78" s="1278" t="s">
        <v>130</v>
      </c>
      <c r="D78" s="1270">
        <f>ROUND(SUMIFS('Group Inputs'!G:G,'Group Inputs'!A:A,'Kiwi Park Data'!B78),0)</f>
        <v>0</v>
      </c>
      <c r="E78" s="1270">
        <f>ROUND(SUMIFS('Group Inputs'!H:H,'Group Inputs'!A:A,'Kiwi Park Data'!B78),0)</f>
        <v>0</v>
      </c>
      <c r="F78" s="249"/>
    </row>
    <row r="79" spans="2:8" ht="14" x14ac:dyDescent="0.25">
      <c r="B79" s="218">
        <v>2014</v>
      </c>
      <c r="C79" s="1278" t="s">
        <v>1481</v>
      </c>
      <c r="D79" s="1270">
        <f>ROUND(SUMIFS('Group Inputs'!G:G,'Group Inputs'!A:A,'Kiwi Park Data'!B79),0)</f>
        <v>0</v>
      </c>
      <c r="E79" s="1270">
        <f>ROUND(SUMIFS('Group Inputs'!H:H,'Group Inputs'!A:A,'Kiwi Park Data'!B79),0)</f>
        <v>0</v>
      </c>
      <c r="F79" s="249"/>
    </row>
    <row r="80" spans="2:8" ht="14" x14ac:dyDescent="0.25">
      <c r="B80" s="218">
        <v>2015</v>
      </c>
      <c r="C80" s="1278" t="s">
        <v>177</v>
      </c>
      <c r="D80" s="1270">
        <f>ROUND(SUMIFS('Group Inputs'!G:G,'Group Inputs'!A:A,'Kiwi Park Data'!B80),0)</f>
        <v>0</v>
      </c>
      <c r="E80" s="1270">
        <f>ROUND(SUMIFS('Group Inputs'!H:H,'Group Inputs'!A:A,'Kiwi Park Data'!B80),0)</f>
        <v>0</v>
      </c>
      <c r="F80" s="249"/>
    </row>
    <row r="81" spans="2:7" ht="14" x14ac:dyDescent="0.25">
      <c r="B81" s="218">
        <v>2016</v>
      </c>
      <c r="C81" s="1278" t="s">
        <v>1467</v>
      </c>
      <c r="D81" s="1270">
        <f>ROUND(SUMIFS('Group Inputs'!G:G,'Group Inputs'!A:A,'Kiwi Park Data'!B81),0)</f>
        <v>0</v>
      </c>
      <c r="E81" s="1270">
        <f>ROUND(SUMIFS('Group Inputs'!H:H,'Group Inputs'!A:A,'Kiwi Park Data'!B81),0)</f>
        <v>0</v>
      </c>
      <c r="F81" s="249"/>
    </row>
    <row r="82" spans="2:7" ht="14" x14ac:dyDescent="0.25">
      <c r="B82" s="218">
        <v>2017</v>
      </c>
      <c r="C82" s="1278" t="s">
        <v>1482</v>
      </c>
      <c r="D82" s="1270">
        <f>ROUND(SUMIFS('Group Inputs'!G:G,'Group Inputs'!A:A,'Kiwi Park Data'!B82),0)</f>
        <v>0</v>
      </c>
      <c r="E82" s="1270">
        <f>ROUND(SUMIFS('Group Inputs'!H:H,'Group Inputs'!A:A,'Kiwi Park Data'!B82),0)</f>
        <v>0</v>
      </c>
      <c r="F82" s="249"/>
    </row>
    <row r="83" spans="2:7" ht="14" x14ac:dyDescent="0.25">
      <c r="B83" s="218"/>
      <c r="C83" s="1274"/>
      <c r="D83" s="252"/>
      <c r="E83" s="249"/>
      <c r="F83" s="249"/>
    </row>
    <row r="84" spans="2:7" s="183" customFormat="1" ht="14.5" x14ac:dyDescent="0.3">
      <c r="B84" s="221">
        <v>2019</v>
      </c>
      <c r="C84" s="1277" t="s">
        <v>965</v>
      </c>
      <c r="D84" s="491">
        <f>SUM(D76:D83)</f>
        <v>0</v>
      </c>
      <c r="E84" s="491">
        <f>SUM(E76:E83)</f>
        <v>0</v>
      </c>
      <c r="F84" s="249"/>
      <c r="G84" s="182"/>
    </row>
    <row r="85" spans="2:7" s="183" customFormat="1" ht="14.5" x14ac:dyDescent="0.3">
      <c r="B85" s="1268"/>
      <c r="C85" s="1279"/>
      <c r="D85" s="1269"/>
      <c r="E85" s="1269"/>
      <c r="F85" s="249"/>
      <c r="G85" s="182"/>
    </row>
    <row r="86" spans="2:7" ht="14" x14ac:dyDescent="0.25">
      <c r="B86" s="220">
        <v>2020</v>
      </c>
      <c r="C86" s="1276" t="s">
        <v>209</v>
      </c>
      <c r="D86" s="252"/>
      <c r="E86" s="249"/>
      <c r="F86" s="249"/>
    </row>
    <row r="87" spans="2:7" ht="14" x14ac:dyDescent="0.25">
      <c r="B87" s="218">
        <v>2022</v>
      </c>
      <c r="C87" s="1274" t="s">
        <v>1483</v>
      </c>
      <c r="D87" s="252">
        <f>ROUND(SUMIFS('Group Inputs'!G:G,'Group Inputs'!A:A,'Kiwi Park Data'!B87),0)</f>
        <v>0</v>
      </c>
      <c r="E87" s="252">
        <f>ROUND(SUMIFS('Group Inputs'!H:H,'Group Inputs'!A:A,'Kiwi Park Data'!B87),0)</f>
        <v>0</v>
      </c>
      <c r="F87" s="249"/>
    </row>
    <row r="88" spans="2:7" ht="14" x14ac:dyDescent="0.25">
      <c r="B88" s="218">
        <v>2024</v>
      </c>
      <c r="C88" s="1274" t="s">
        <v>348</v>
      </c>
      <c r="D88" s="252">
        <f>ROUND(SUMIFS('Group Inputs'!G:G,'Group Inputs'!A:A,'Kiwi Park Data'!B88),0)</f>
        <v>0</v>
      </c>
      <c r="E88" s="252">
        <f>ROUND(SUMIFS('Group Inputs'!H:H,'Group Inputs'!A:A,'Kiwi Park Data'!B88),0)</f>
        <v>0</v>
      </c>
      <c r="F88" s="249"/>
    </row>
    <row r="89" spans="2:7" ht="14" x14ac:dyDescent="0.25">
      <c r="B89" s="218">
        <v>2026</v>
      </c>
      <c r="C89" s="1274" t="s">
        <v>1484</v>
      </c>
      <c r="D89" s="252">
        <f>ROUND(SUMIFS('Group Inputs'!G:G,'Group Inputs'!A:A,'Kiwi Park Data'!B89),0)</f>
        <v>0</v>
      </c>
      <c r="E89" s="252">
        <f>ROUND(SUMIFS('Group Inputs'!H:H,'Group Inputs'!A:A,'Kiwi Park Data'!B89),0)</f>
        <v>0</v>
      </c>
      <c r="F89" s="249"/>
    </row>
    <row r="90" spans="2:7" ht="14" x14ac:dyDescent="0.25">
      <c r="B90" s="218">
        <v>2028</v>
      </c>
      <c r="C90" s="1274" t="s">
        <v>1485</v>
      </c>
      <c r="D90" s="252">
        <f>ROUND(SUMIFS('Group Inputs'!G:G,'Group Inputs'!A:A,'Kiwi Park Data'!B90),0)</f>
        <v>0</v>
      </c>
      <c r="E90" s="252">
        <f>ROUND(SUMIFS('Group Inputs'!H:H,'Group Inputs'!A:A,'Kiwi Park Data'!B90),0)</f>
        <v>0</v>
      </c>
      <c r="F90" s="249"/>
    </row>
    <row r="91" spans="2:7" ht="14" x14ac:dyDescent="0.25">
      <c r="B91" s="218">
        <v>2030</v>
      </c>
      <c r="C91" s="1274" t="s">
        <v>1486</v>
      </c>
      <c r="D91" s="252">
        <f>ROUND(SUMIFS('Group Inputs'!G:G,'Group Inputs'!A:A,'Kiwi Park Data'!B91),0)</f>
        <v>0</v>
      </c>
      <c r="E91" s="252">
        <f>ROUND(SUMIFS('Group Inputs'!H:H,'Group Inputs'!A:A,'Kiwi Park Data'!B91),0)</f>
        <v>0</v>
      </c>
      <c r="F91" s="249"/>
    </row>
    <row r="92" spans="2:7" ht="14" x14ac:dyDescent="0.25">
      <c r="B92" s="218">
        <v>2032</v>
      </c>
      <c r="C92" s="1274" t="s">
        <v>473</v>
      </c>
      <c r="D92" s="252">
        <f>ROUND(SUMIFS('Group Inputs'!G:G,'Group Inputs'!A:A,'Kiwi Park Data'!B92),0)</f>
        <v>0</v>
      </c>
      <c r="E92" s="252">
        <f>ROUND(SUMIFS('Group Inputs'!H:H,'Group Inputs'!A:A,'Kiwi Park Data'!B92),0)</f>
        <v>0</v>
      </c>
      <c r="F92" s="249"/>
    </row>
    <row r="93" spans="2:7" ht="14" x14ac:dyDescent="0.25">
      <c r="B93" s="218">
        <v>2034</v>
      </c>
      <c r="C93" s="1274" t="s">
        <v>475</v>
      </c>
      <c r="D93" s="252">
        <f>ROUND(SUMIFS('Group Inputs'!G:G,'Group Inputs'!A:A,'Kiwi Park Data'!B93),0)</f>
        <v>0</v>
      </c>
      <c r="E93" s="252">
        <f>ROUND(SUMIFS('Group Inputs'!H:H,'Group Inputs'!A:A,'Kiwi Park Data'!B93),0)</f>
        <v>0</v>
      </c>
      <c r="F93" s="249"/>
    </row>
    <row r="94" spans="2:7" ht="14" x14ac:dyDescent="0.25">
      <c r="B94" s="218">
        <v>2036</v>
      </c>
      <c r="C94" s="1274" t="s">
        <v>1487</v>
      </c>
      <c r="D94" s="252">
        <f>ROUND(SUMIFS('Group Inputs'!G:G,'Group Inputs'!A:A,'Kiwi Park Data'!B94),0)</f>
        <v>0</v>
      </c>
      <c r="E94" s="252">
        <f>ROUND(SUMIFS('Group Inputs'!H:H,'Group Inputs'!A:A,'Kiwi Park Data'!B94),0)</f>
        <v>0</v>
      </c>
      <c r="F94" s="249"/>
    </row>
    <row r="95" spans="2:7" ht="14" x14ac:dyDescent="0.25">
      <c r="B95" s="218">
        <v>2038</v>
      </c>
      <c r="C95" s="1274" t="s">
        <v>1488</v>
      </c>
      <c r="D95" s="252">
        <f>ROUND(SUMIFS('Group Inputs'!G:G,'Group Inputs'!A:A,'Kiwi Park Data'!B95),0)</f>
        <v>0</v>
      </c>
      <c r="E95" s="252">
        <f>ROUND(SUMIFS('Group Inputs'!H:H,'Group Inputs'!A:A,'Kiwi Park Data'!B95),0)</f>
        <v>0</v>
      </c>
      <c r="F95" s="249"/>
    </row>
    <row r="96" spans="2:7" ht="14" x14ac:dyDescent="0.25">
      <c r="B96" s="218">
        <v>2040</v>
      </c>
      <c r="C96" s="1274" t="s">
        <v>163</v>
      </c>
      <c r="D96" s="252">
        <f>ROUND(SUMIFS('Group Inputs'!G:G,'Group Inputs'!A:A,'Kiwi Park Data'!B96),0)</f>
        <v>0</v>
      </c>
      <c r="E96" s="252">
        <f>ROUND(SUMIFS('Group Inputs'!H:H,'Group Inputs'!A:A,'Kiwi Park Data'!B96),0)</f>
        <v>0</v>
      </c>
      <c r="F96" s="249"/>
    </row>
    <row r="97" spans="2:7" ht="14" x14ac:dyDescent="0.25">
      <c r="B97" s="218">
        <v>2042</v>
      </c>
      <c r="C97" s="1274" t="s">
        <v>1489</v>
      </c>
      <c r="D97" s="252">
        <f>ROUND(SUMIFS('Group Inputs'!G:G,'Group Inputs'!A:A,'Kiwi Park Data'!B97),0)</f>
        <v>0</v>
      </c>
      <c r="E97" s="252">
        <f>ROUND(SUMIFS('Group Inputs'!H:H,'Group Inputs'!A:A,'Kiwi Park Data'!B97),0)</f>
        <v>0</v>
      </c>
      <c r="F97" s="249"/>
    </row>
    <row r="98" spans="2:7" ht="14" x14ac:dyDescent="0.25">
      <c r="B98" s="218"/>
      <c r="C98" s="1274"/>
      <c r="D98" s="252"/>
      <c r="E98" s="249"/>
      <c r="F98" s="249"/>
    </row>
    <row r="99" spans="2:7" s="183" customFormat="1" ht="14.5" x14ac:dyDescent="0.3">
      <c r="B99" s="490">
        <v>2048</v>
      </c>
      <c r="C99" s="1277" t="s">
        <v>965</v>
      </c>
      <c r="D99" s="491">
        <f>SUM(D87:D98)</f>
        <v>0</v>
      </c>
      <c r="E99" s="491">
        <f>SUM(E87:E98)</f>
        <v>0</v>
      </c>
      <c r="F99" s="249"/>
      <c r="G99" s="182"/>
    </row>
    <row r="100" spans="2:7" ht="14" x14ac:dyDescent="0.25">
      <c r="B100" s="220"/>
      <c r="C100" s="1276"/>
      <c r="D100" s="252"/>
      <c r="E100" s="249"/>
      <c r="F100" s="249"/>
    </row>
    <row r="101" spans="2:7" ht="14" x14ac:dyDescent="0.25">
      <c r="B101" s="220"/>
      <c r="C101" s="1276"/>
      <c r="D101" s="252"/>
      <c r="E101" s="252"/>
      <c r="F101" s="249"/>
    </row>
    <row r="102" spans="2:7" ht="14" x14ac:dyDescent="0.25">
      <c r="B102" s="218">
        <v>2070</v>
      </c>
      <c r="C102" s="1274" t="s">
        <v>1490</v>
      </c>
      <c r="D102" s="252">
        <f>ROUND(SUMIFS('Group Inputs'!G:G,'Group Inputs'!A:A,'Kiwi Park Data'!B102),0)</f>
        <v>0</v>
      </c>
      <c r="E102" s="252">
        <f>ROUND(SUMIFS('Group Inputs'!H:H,'Group Inputs'!A:A,'Kiwi Park Data'!B102),0)</f>
        <v>0</v>
      </c>
      <c r="F102" s="249"/>
    </row>
    <row r="103" spans="2:7" ht="14" x14ac:dyDescent="0.25">
      <c r="B103" s="220"/>
      <c r="C103" s="1276"/>
      <c r="D103" s="252"/>
      <c r="E103" s="249"/>
      <c r="F103" s="249"/>
    </row>
    <row r="104" spans="2:7" ht="14" x14ac:dyDescent="0.25">
      <c r="B104" s="219">
        <v>2080</v>
      </c>
      <c r="C104" s="1275" t="s">
        <v>843</v>
      </c>
      <c r="D104" s="253"/>
      <c r="E104" s="253"/>
      <c r="F104" s="249"/>
    </row>
    <row r="105" spans="2:7" ht="14" x14ac:dyDescent="0.25">
      <c r="B105" s="220"/>
      <c r="C105" s="1276"/>
      <c r="D105" s="252"/>
      <c r="E105" s="249"/>
      <c r="F105" s="249"/>
    </row>
    <row r="106" spans="2:7" ht="14" x14ac:dyDescent="0.25">
      <c r="B106" s="218">
        <v>2082</v>
      </c>
      <c r="C106" s="1274" t="s">
        <v>1491</v>
      </c>
      <c r="D106" s="252">
        <f>ROUND(SUMIFS('Group Inputs'!G:G,'Group Inputs'!A:A,'Kiwi Park Data'!B106),0)</f>
        <v>0</v>
      </c>
      <c r="E106" s="252">
        <f>ROUND(SUMIFS('Group Inputs'!H:H,'Group Inputs'!A:A,'Kiwi Park Data'!B106),0)</f>
        <v>0</v>
      </c>
      <c r="F106" s="249"/>
    </row>
    <row r="107" spans="2:7" ht="14" x14ac:dyDescent="0.25">
      <c r="B107" s="218">
        <v>2084</v>
      </c>
      <c r="C107" s="1274" t="s">
        <v>1492</v>
      </c>
      <c r="D107" s="252">
        <f>ROUND(SUMIFS('Group Inputs'!G:G,'Group Inputs'!A:A,'Kiwi Park Data'!B107),0)</f>
        <v>0</v>
      </c>
      <c r="E107" s="252">
        <f>ROUND(SUMIFS('Group Inputs'!H:H,'Group Inputs'!A:A,'Kiwi Park Data'!B107),0)</f>
        <v>0</v>
      </c>
      <c r="F107" s="249"/>
    </row>
    <row r="108" spans="2:7" ht="14" x14ac:dyDescent="0.25">
      <c r="B108" s="218">
        <v>2086</v>
      </c>
      <c r="C108" s="1274" t="s">
        <v>1493</v>
      </c>
      <c r="D108" s="252">
        <f>ROUND(SUMIFS('Group Inputs'!G:G,'Group Inputs'!A:A,'Kiwi Park Data'!B108),0)</f>
        <v>0</v>
      </c>
      <c r="E108" s="252">
        <f>ROUND(SUMIFS('Group Inputs'!H:H,'Group Inputs'!A:A,'Kiwi Park Data'!B108),0)</f>
        <v>0</v>
      </c>
      <c r="F108" s="249"/>
    </row>
    <row r="109" spans="2:7" ht="14" x14ac:dyDescent="0.25">
      <c r="B109" s="218"/>
      <c r="C109" s="1274"/>
      <c r="D109" s="252"/>
      <c r="E109" s="249"/>
      <c r="F109" s="249"/>
    </row>
    <row r="110" spans="2:7" s="183" customFormat="1" ht="14.5" x14ac:dyDescent="0.3">
      <c r="B110" s="490">
        <v>2088</v>
      </c>
      <c r="C110" s="1277" t="s">
        <v>965</v>
      </c>
      <c r="D110" s="491">
        <f>SUM(D104:D109)</f>
        <v>0</v>
      </c>
      <c r="E110" s="491">
        <f>SUM(E104:E109)</f>
        <v>0</v>
      </c>
      <c r="F110" s="249"/>
      <c r="G110" s="182"/>
    </row>
    <row r="111" spans="2:7" ht="14" x14ac:dyDescent="0.25">
      <c r="B111" s="220"/>
      <c r="C111" s="1276"/>
      <c r="D111" s="252"/>
      <c r="E111" s="249"/>
      <c r="F111" s="249"/>
    </row>
    <row r="112" spans="2:7" ht="14" x14ac:dyDescent="0.25">
      <c r="B112" s="218">
        <v>2090</v>
      </c>
      <c r="C112" s="1274" t="s">
        <v>1494</v>
      </c>
      <c r="D112" s="252">
        <f>ROUND(SUMIFS('Group Inputs'!G:G,'Group Inputs'!A:A,'Kiwi Park Data'!B112),0)</f>
        <v>0</v>
      </c>
      <c r="E112" s="252">
        <f>ROUND(SUMIFS('Group Inputs'!H:H,'Group Inputs'!A:A,'Kiwi Park Data'!B112),0)</f>
        <v>0</v>
      </c>
      <c r="F112" s="249"/>
    </row>
    <row r="113" spans="2:6" ht="14" x14ac:dyDescent="0.25">
      <c r="F113" s="249"/>
    </row>
    <row r="114" spans="2:6" ht="14" x14ac:dyDescent="0.25">
      <c r="B114" s="220">
        <v>2100</v>
      </c>
      <c r="C114" s="1276" t="s">
        <v>473</v>
      </c>
      <c r="D114" s="252"/>
      <c r="E114" s="249"/>
      <c r="F114" s="249"/>
    </row>
    <row r="115" spans="2:6" ht="14" x14ac:dyDescent="0.25">
      <c r="B115" s="218">
        <v>2105</v>
      </c>
      <c r="C115" s="1274" t="s">
        <v>1495</v>
      </c>
      <c r="D115" s="252">
        <f>ROUND(SUMIFS('Group Inputs'!G:G,'Group Inputs'!A:A,'Kiwi Park Data'!B115),0)</f>
        <v>0</v>
      </c>
      <c r="E115" s="252">
        <f>ROUND(SUMIFS('Group Inputs'!H:H,'Group Inputs'!A:A,'Kiwi Park Data'!B115),0)</f>
        <v>0</v>
      </c>
      <c r="F115" s="249"/>
    </row>
    <row r="116" spans="2:6" ht="14" x14ac:dyDescent="0.25">
      <c r="B116" s="218">
        <v>2110</v>
      </c>
      <c r="C116" s="1274" t="s">
        <v>1496</v>
      </c>
      <c r="D116" s="252">
        <f>ROUND(SUMIFS('Group Inputs'!G:G,'Group Inputs'!A:A,'Kiwi Park Data'!B116),0)</f>
        <v>0</v>
      </c>
      <c r="E116" s="252">
        <f>ROUND(SUMIFS('Group Inputs'!H:H,'Group Inputs'!A:A,'Kiwi Park Data'!B116),0)</f>
        <v>0</v>
      </c>
      <c r="F116" s="249"/>
    </row>
    <row r="117" spans="2:6" ht="14" x14ac:dyDescent="0.25">
      <c r="B117" s="218">
        <v>2120</v>
      </c>
      <c r="C117" s="1274" t="s">
        <v>1497</v>
      </c>
      <c r="D117" s="252">
        <f>ROUND(SUMIFS('Group Inputs'!G:G,'Group Inputs'!A:A,'Kiwi Park Data'!B117),0)</f>
        <v>0</v>
      </c>
      <c r="E117" s="252">
        <f>ROUND(SUMIFS('Group Inputs'!H:H,'Group Inputs'!A:A,'Kiwi Park Data'!B117),0)</f>
        <v>0</v>
      </c>
      <c r="F117" s="249"/>
    </row>
    <row r="118" spans="2:6" ht="14" x14ac:dyDescent="0.25">
      <c r="B118" s="218">
        <v>2130</v>
      </c>
      <c r="C118" s="1274" t="s">
        <v>1498</v>
      </c>
      <c r="D118" s="252">
        <f>ROUND(SUMIFS('Group Inputs'!G:G,'Group Inputs'!A:A,'Kiwi Park Data'!B118),0)</f>
        <v>0</v>
      </c>
      <c r="E118" s="252">
        <f>ROUND(SUMIFS('Group Inputs'!H:H,'Group Inputs'!A:A,'Kiwi Park Data'!B118),0)</f>
        <v>0</v>
      </c>
      <c r="F118" s="249"/>
    </row>
    <row r="119" spans="2:6" ht="14" x14ac:dyDescent="0.25">
      <c r="B119" s="218">
        <v>2135</v>
      </c>
      <c r="C119" s="1274" t="s">
        <v>1499</v>
      </c>
      <c r="D119" s="252">
        <f>ROUND(SUMIFS('Group Inputs'!G:G,'Group Inputs'!A:A,'Kiwi Park Data'!B119),0)</f>
        <v>0</v>
      </c>
      <c r="E119" s="252">
        <f>ROUND(SUMIFS('Group Inputs'!H:H,'Group Inputs'!A:A,'Kiwi Park Data'!B119),0)</f>
        <v>0</v>
      </c>
      <c r="F119" s="249"/>
    </row>
    <row r="120" spans="2:6" ht="14" x14ac:dyDescent="0.25">
      <c r="B120" s="218">
        <v>2136</v>
      </c>
      <c r="C120" s="1274" t="s">
        <v>131</v>
      </c>
      <c r="D120" s="252">
        <f>ROUND(SUMIFS('Group Inputs'!G:G,'Group Inputs'!A:A,'Kiwi Park Data'!B120),0)</f>
        <v>0</v>
      </c>
      <c r="E120" s="252">
        <f>ROUND(SUMIFS('Group Inputs'!H:H,'Group Inputs'!A:A,'Kiwi Park Data'!B120),0)</f>
        <v>0</v>
      </c>
      <c r="F120" s="249"/>
    </row>
    <row r="121" spans="2:6" ht="14" x14ac:dyDescent="0.25">
      <c r="B121" s="218">
        <v>2140</v>
      </c>
      <c r="C121" s="1274" t="s">
        <v>1500</v>
      </c>
      <c r="D121" s="252">
        <f>ROUND(SUMIFS('Group Inputs'!G:G,'Group Inputs'!A:A,'Kiwi Park Data'!B121),0)</f>
        <v>0</v>
      </c>
      <c r="E121" s="252">
        <f>ROUND(SUMIFS('Group Inputs'!H:H,'Group Inputs'!A:A,'Kiwi Park Data'!B121),0)</f>
        <v>0</v>
      </c>
      <c r="F121" s="249"/>
    </row>
    <row r="122" spans="2:6" ht="14" x14ac:dyDescent="0.25">
      <c r="B122" s="218">
        <v>2150</v>
      </c>
      <c r="C122" s="1274" t="s">
        <v>1501</v>
      </c>
      <c r="D122" s="252">
        <f>ROUND(SUMIFS('Group Inputs'!G:G,'Group Inputs'!A:A,'Kiwi Park Data'!B122),0)</f>
        <v>0</v>
      </c>
      <c r="E122" s="252">
        <f>ROUND(SUMIFS('Group Inputs'!H:H,'Group Inputs'!A:A,'Kiwi Park Data'!B122),0)</f>
        <v>0</v>
      </c>
      <c r="F122" s="249"/>
    </row>
    <row r="123" spans="2:6" ht="14" x14ac:dyDescent="0.25">
      <c r="B123" s="218">
        <v>2155</v>
      </c>
      <c r="C123" s="1274" t="s">
        <v>1502</v>
      </c>
      <c r="D123" s="252">
        <f>ROUND(SUMIFS('Group Inputs'!G:G,'Group Inputs'!A:A,'Kiwi Park Data'!B123),0)</f>
        <v>0</v>
      </c>
      <c r="E123" s="252">
        <f>ROUND(SUMIFS('Group Inputs'!H:H,'Group Inputs'!A:A,'Kiwi Park Data'!B123),0)</f>
        <v>0</v>
      </c>
      <c r="F123" s="249"/>
    </row>
    <row r="124" spans="2:6" ht="14" x14ac:dyDescent="0.25">
      <c r="B124" s="218">
        <v>2160</v>
      </c>
      <c r="C124" s="1274" t="s">
        <v>1503</v>
      </c>
      <c r="D124" s="252">
        <f>ROUND(SUMIFS('Group Inputs'!G:G,'Group Inputs'!A:A,'Kiwi Park Data'!B124),0)</f>
        <v>0</v>
      </c>
      <c r="E124" s="252">
        <f>ROUND(SUMIFS('Group Inputs'!H:H,'Group Inputs'!A:A,'Kiwi Park Data'!B124),0)</f>
        <v>0</v>
      </c>
      <c r="F124" s="249"/>
    </row>
    <row r="125" spans="2:6" ht="14" x14ac:dyDescent="0.25">
      <c r="B125" s="218">
        <v>2170</v>
      </c>
      <c r="C125" s="1274" t="s">
        <v>1504</v>
      </c>
      <c r="D125" s="252">
        <f>ROUND(SUMIFS('Group Inputs'!G:G,'Group Inputs'!A:A,'Kiwi Park Data'!B125),0)</f>
        <v>0</v>
      </c>
      <c r="E125" s="252">
        <f>ROUND(SUMIFS('Group Inputs'!H:H,'Group Inputs'!A:A,'Kiwi Park Data'!B125),0)</f>
        <v>0</v>
      </c>
      <c r="F125" s="249"/>
    </row>
    <row r="126" spans="2:6" ht="14" x14ac:dyDescent="0.25">
      <c r="B126" s="218">
        <v>2175</v>
      </c>
      <c r="C126" s="1274" t="s">
        <v>129</v>
      </c>
      <c r="D126" s="252">
        <f>ROUND(SUMIFS('Group Inputs'!G:G,'Group Inputs'!A:A,'Kiwi Park Data'!B126),0)</f>
        <v>0</v>
      </c>
      <c r="E126" s="252">
        <f>ROUND(SUMIFS('Group Inputs'!H:H,'Group Inputs'!A:A,'Kiwi Park Data'!B126),0)</f>
        <v>0</v>
      </c>
      <c r="F126" s="249"/>
    </row>
    <row r="127" spans="2:6" ht="14" x14ac:dyDescent="0.25">
      <c r="B127" s="218">
        <v>2180</v>
      </c>
      <c r="C127" s="1274" t="s">
        <v>1061</v>
      </c>
      <c r="D127" s="252">
        <f>ROUND(SUMIFS('Group Inputs'!G:G,'Group Inputs'!A:A,'Kiwi Park Data'!B127),0)</f>
        <v>0</v>
      </c>
      <c r="E127" s="252">
        <f>ROUND(SUMIFS('Group Inputs'!H:H,'Group Inputs'!A:A,'Kiwi Park Data'!B127),0)</f>
        <v>0</v>
      </c>
      <c r="F127" s="249"/>
    </row>
    <row r="128" spans="2:6" ht="14" x14ac:dyDescent="0.25">
      <c r="B128" s="218">
        <v>2185</v>
      </c>
      <c r="C128" s="1274" t="s">
        <v>1505</v>
      </c>
      <c r="D128" s="252">
        <f>ROUND(SUMIFS('Group Inputs'!G:G,'Group Inputs'!A:A,'Kiwi Park Data'!B128),0)</f>
        <v>0</v>
      </c>
      <c r="E128" s="252">
        <f>ROUND(SUMIFS('Group Inputs'!H:H,'Group Inputs'!A:A,'Kiwi Park Data'!B128),0)</f>
        <v>0</v>
      </c>
      <c r="F128" s="249"/>
    </row>
    <row r="129" spans="2:7" ht="14" x14ac:dyDescent="0.25">
      <c r="B129" s="218">
        <v>2195</v>
      </c>
      <c r="C129" s="1274" t="s">
        <v>132</v>
      </c>
      <c r="D129" s="252">
        <f>ROUND(SUMIFS('Group Inputs'!G:G,'Group Inputs'!A:A,'Kiwi Park Data'!B129),0)</f>
        <v>0</v>
      </c>
      <c r="E129" s="252">
        <f>ROUND(SUMIFS('Group Inputs'!H:H,'Group Inputs'!A:A,'Kiwi Park Data'!B129),0)</f>
        <v>0</v>
      </c>
      <c r="F129" s="249"/>
    </row>
    <row r="130" spans="2:7" ht="14" x14ac:dyDescent="0.25">
      <c r="B130" s="1317">
        <v>2196</v>
      </c>
      <c r="C130" s="1318" t="s">
        <v>124</v>
      </c>
      <c r="D130" s="1269">
        <f>ROUND(SUMIFS('Group Inputs'!G:G,'Group Inputs'!A:A,'Kiwi Park Data'!B130),0)</f>
        <v>0</v>
      </c>
      <c r="E130" s="1269">
        <f>ROUND(SUMIFS('Group Inputs'!H:H,'Group Inputs'!A:A,'Kiwi Park Data'!B130),0)</f>
        <v>0</v>
      </c>
      <c r="F130" s="249"/>
    </row>
    <row r="131" spans="2:7" ht="14" x14ac:dyDescent="0.25">
      <c r="B131" s="218"/>
      <c r="C131" s="1274"/>
      <c r="D131" s="252"/>
      <c r="E131" s="249"/>
      <c r="F131" s="249"/>
    </row>
    <row r="132" spans="2:7" s="183" customFormat="1" ht="14.5" x14ac:dyDescent="0.3">
      <c r="B132" s="490">
        <v>2198</v>
      </c>
      <c r="C132" s="1277" t="s">
        <v>965</v>
      </c>
      <c r="D132" s="491">
        <f>SUM(D114:D131)</f>
        <v>0</v>
      </c>
      <c r="E132" s="491">
        <f>SUM(E114:E131)</f>
        <v>0</v>
      </c>
      <c r="F132" s="249"/>
      <c r="G132" s="182"/>
    </row>
    <row r="133" spans="2:7" ht="14" x14ac:dyDescent="0.25">
      <c r="B133" s="220"/>
      <c r="C133" s="1276"/>
      <c r="D133" s="252"/>
      <c r="E133" s="249"/>
      <c r="F133" s="249"/>
    </row>
    <row r="134" spans="2:7" ht="14" x14ac:dyDescent="0.25">
      <c r="B134" s="220">
        <v>2200</v>
      </c>
      <c r="C134" s="1276" t="s">
        <v>815</v>
      </c>
      <c r="D134" s="252"/>
      <c r="E134" s="249"/>
      <c r="F134" s="249"/>
    </row>
    <row r="135" spans="2:7" ht="14" x14ac:dyDescent="0.25">
      <c r="B135" s="218">
        <v>2210</v>
      </c>
      <c r="C135" s="1274" t="s">
        <v>1506</v>
      </c>
      <c r="D135" s="252">
        <f>ROUND(SUMIFS('Group Inputs'!G:G,'Group Inputs'!A:A,'Kiwi Park Data'!B135),0)</f>
        <v>0</v>
      </c>
      <c r="E135" s="252">
        <f>ROUND(SUMIFS('Group Inputs'!H:H,'Group Inputs'!A:A,'Kiwi Park Data'!B135),0)</f>
        <v>0</v>
      </c>
      <c r="F135" s="249"/>
    </row>
    <row r="136" spans="2:7" ht="14" x14ac:dyDescent="0.25">
      <c r="B136" s="218">
        <v>2215</v>
      </c>
      <c r="C136" s="1274" t="s">
        <v>234</v>
      </c>
      <c r="D136" s="252">
        <f>ROUND(SUMIFS('Group Inputs'!G:G,'Group Inputs'!A:A,'Kiwi Park Data'!B136),0)</f>
        <v>0</v>
      </c>
      <c r="E136" s="252">
        <f>ROUND(SUMIFS('Group Inputs'!H:H,'Group Inputs'!A:A,'Kiwi Park Data'!B136),0)</f>
        <v>0</v>
      </c>
      <c r="F136" s="249"/>
    </row>
    <row r="137" spans="2:7" ht="14" x14ac:dyDescent="0.25">
      <c r="B137" s="218">
        <v>2216</v>
      </c>
      <c r="C137" s="1274" t="s">
        <v>209</v>
      </c>
      <c r="D137" s="252">
        <f>ROUND(SUMIFS('Group Inputs'!G:G,'Group Inputs'!A:A,'Kiwi Park Data'!B137),0)</f>
        <v>0</v>
      </c>
      <c r="E137" s="252">
        <f>ROUND(SUMIFS('Group Inputs'!H:H,'Group Inputs'!A:A,'Kiwi Park Data'!B137),0)</f>
        <v>0</v>
      </c>
      <c r="F137" s="249"/>
    </row>
    <row r="138" spans="2:7" ht="14" x14ac:dyDescent="0.25">
      <c r="B138" s="218">
        <v>2220</v>
      </c>
      <c r="C138" s="1274" t="s">
        <v>1507</v>
      </c>
      <c r="D138" s="252">
        <f>ROUND(SUMIFS('Group Inputs'!G:G,'Group Inputs'!A:A,'Kiwi Park Data'!B138),0)</f>
        <v>0</v>
      </c>
      <c r="E138" s="252">
        <f>ROUND(SUMIFS('Group Inputs'!H:H,'Group Inputs'!A:A,'Kiwi Park Data'!B138),0)</f>
        <v>0</v>
      </c>
      <c r="F138" s="249"/>
    </row>
    <row r="139" spans="2:7" ht="14" x14ac:dyDescent="0.25">
      <c r="B139" s="218">
        <v>2230</v>
      </c>
      <c r="C139" s="1274" t="s">
        <v>1067</v>
      </c>
      <c r="D139" s="252">
        <f>ROUND(SUMIFS('Group Inputs'!G:G,'Group Inputs'!A:A,'Kiwi Park Data'!B139),0)</f>
        <v>0</v>
      </c>
      <c r="E139" s="252">
        <f>ROUND(SUMIFS('Group Inputs'!H:H,'Group Inputs'!A:A,'Kiwi Park Data'!B139),0)</f>
        <v>0</v>
      </c>
      <c r="F139" s="249"/>
    </row>
    <row r="140" spans="2:7" ht="14" x14ac:dyDescent="0.25">
      <c r="B140" s="218">
        <v>2250</v>
      </c>
      <c r="C140" s="1274" t="s">
        <v>1070</v>
      </c>
      <c r="D140" s="252">
        <f>ROUND(SUMIFS('Group Inputs'!G:G,'Group Inputs'!A:A,'Kiwi Park Data'!B140),0)</f>
        <v>0</v>
      </c>
      <c r="E140" s="252">
        <f>ROUND(SUMIFS('Group Inputs'!H:H,'Group Inputs'!A:A,'Kiwi Park Data'!B140),0)</f>
        <v>0</v>
      </c>
      <c r="F140" s="249"/>
    </row>
    <row r="141" spans="2:7" ht="14" x14ac:dyDescent="0.25">
      <c r="B141" s="218">
        <v>2253</v>
      </c>
      <c r="C141" s="1274" t="s">
        <v>142</v>
      </c>
      <c r="D141" s="252">
        <f>ROUND(SUMIFS('Group Inputs'!G:G,'Group Inputs'!A:A,'Kiwi Park Data'!B141),0)</f>
        <v>0</v>
      </c>
      <c r="E141" s="252">
        <f>ROUND(SUMIFS('Group Inputs'!H:H,'Group Inputs'!A:A,'Kiwi Park Data'!B141),0)</f>
        <v>0</v>
      </c>
      <c r="F141" s="249"/>
    </row>
    <row r="142" spans="2:7" ht="14" x14ac:dyDescent="0.25">
      <c r="B142" s="218">
        <v>2255</v>
      </c>
      <c r="C142" s="1274" t="s">
        <v>1068</v>
      </c>
      <c r="D142" s="252">
        <f>ROUND(SUMIFS('Group Inputs'!G:G,'Group Inputs'!A:A,'Kiwi Park Data'!B142),0)</f>
        <v>0</v>
      </c>
      <c r="E142" s="252">
        <f>ROUND(SUMIFS('Group Inputs'!H:H,'Group Inputs'!A:A,'Kiwi Park Data'!B142),0)</f>
        <v>0</v>
      </c>
      <c r="F142" s="249"/>
    </row>
    <row r="143" spans="2:7" ht="14" x14ac:dyDescent="0.25">
      <c r="B143" s="218">
        <v>2256</v>
      </c>
      <c r="C143" s="1274" t="s">
        <v>140</v>
      </c>
      <c r="D143" s="252">
        <f>ROUND(SUMIFS('Group Inputs'!G:G,'Group Inputs'!A:A,'Kiwi Park Data'!B143),0)</f>
        <v>0</v>
      </c>
      <c r="E143" s="252">
        <f>ROUND(SUMIFS('Group Inputs'!H:H,'Group Inputs'!A:A,'Kiwi Park Data'!B143),0)</f>
        <v>0</v>
      </c>
      <c r="F143" s="249"/>
    </row>
    <row r="144" spans="2:7" ht="14" x14ac:dyDescent="0.25">
      <c r="B144" s="218">
        <v>2260</v>
      </c>
      <c r="C144" s="1274" t="s">
        <v>1508</v>
      </c>
      <c r="D144" s="252">
        <f>ROUND(SUMIFS('Group Inputs'!G:G,'Group Inputs'!A:A,'Kiwi Park Data'!B144),0)</f>
        <v>0</v>
      </c>
      <c r="E144" s="252">
        <f>ROUND(SUMIFS('Group Inputs'!H:H,'Group Inputs'!A:A,'Kiwi Park Data'!B144),0)</f>
        <v>0</v>
      </c>
      <c r="F144" s="249"/>
    </row>
    <row r="145" spans="2:7" ht="14" x14ac:dyDescent="0.25">
      <c r="B145" s="218">
        <v>2270</v>
      </c>
      <c r="C145" s="1274" t="s">
        <v>1509</v>
      </c>
      <c r="D145" s="252">
        <f>ROUND(SUMIFS('Group Inputs'!G:G,'Group Inputs'!A:A,'Kiwi Park Data'!B145),0)</f>
        <v>0</v>
      </c>
      <c r="E145" s="252">
        <f>ROUND(SUMIFS('Group Inputs'!H:H,'Group Inputs'!A:A,'Kiwi Park Data'!B145),0)</f>
        <v>0</v>
      </c>
      <c r="F145" s="249"/>
    </row>
    <row r="146" spans="2:7" ht="14" x14ac:dyDescent="0.25">
      <c r="B146" s="218">
        <v>2280</v>
      </c>
      <c r="C146" s="1274" t="s">
        <v>1510</v>
      </c>
      <c r="D146" s="252">
        <f>ROUND(SUMIFS('Group Inputs'!G:G,'Group Inputs'!A:A,'Kiwi Park Data'!B146),0)</f>
        <v>0</v>
      </c>
      <c r="E146" s="252">
        <f>ROUND(SUMIFS('Group Inputs'!H:H,'Group Inputs'!A:A,'Kiwi Park Data'!B146),0)</f>
        <v>0</v>
      </c>
      <c r="F146" s="249"/>
    </row>
    <row r="147" spans="2:7" ht="14" x14ac:dyDescent="0.25">
      <c r="B147" s="218"/>
      <c r="C147" s="1274"/>
      <c r="D147" s="252"/>
      <c r="E147" s="249"/>
      <c r="F147" s="249"/>
    </row>
    <row r="148" spans="2:7" s="183" customFormat="1" ht="14.5" x14ac:dyDescent="0.3">
      <c r="B148" s="490">
        <v>2298</v>
      </c>
      <c r="C148" s="1277" t="s">
        <v>965</v>
      </c>
      <c r="D148" s="491">
        <f>SUM(D134:D147)</f>
        <v>0</v>
      </c>
      <c r="E148" s="491">
        <f>SUM(E134:E147)</f>
        <v>0</v>
      </c>
      <c r="F148" s="249"/>
      <c r="G148" s="182"/>
    </row>
    <row r="149" spans="2:7" ht="14" x14ac:dyDescent="0.25">
      <c r="B149" s="220"/>
      <c r="C149" s="1276"/>
      <c r="D149" s="252"/>
      <c r="E149" s="249"/>
      <c r="F149" s="249"/>
    </row>
    <row r="150" spans="2:7" ht="14" x14ac:dyDescent="0.25">
      <c r="B150" s="220">
        <v>2300</v>
      </c>
      <c r="C150" s="1276" t="s">
        <v>1511</v>
      </c>
      <c r="D150" s="252"/>
      <c r="E150" s="249"/>
      <c r="F150" s="249"/>
    </row>
    <row r="151" spans="2:7" ht="14" x14ac:dyDescent="0.25">
      <c r="B151" s="218">
        <v>2310</v>
      </c>
      <c r="C151" s="1274" t="s">
        <v>1512</v>
      </c>
      <c r="D151" s="252">
        <f>ROUND(SUMIFS('Group Inputs'!G:G,'Group Inputs'!A:A,'Kiwi Park Data'!B151),0)</f>
        <v>0</v>
      </c>
      <c r="E151" s="252">
        <f>ROUND(SUMIFS('Group Inputs'!H:H,'Group Inputs'!A:A,'Kiwi Park Data'!B151),0)</f>
        <v>0</v>
      </c>
      <c r="F151" s="249"/>
    </row>
    <row r="152" spans="2:7" ht="14" x14ac:dyDescent="0.25">
      <c r="B152" s="218">
        <v>2320</v>
      </c>
      <c r="C152" s="1274" t="s">
        <v>1513</v>
      </c>
      <c r="D152" s="252">
        <f>ROUND(SUMIFS('Group Inputs'!G:G,'Group Inputs'!A:A,'Kiwi Park Data'!B152),0)</f>
        <v>0</v>
      </c>
      <c r="E152" s="252">
        <f>ROUND(SUMIFS('Group Inputs'!H:H,'Group Inputs'!A:A,'Kiwi Park Data'!B152),0)</f>
        <v>0</v>
      </c>
      <c r="F152" s="249"/>
    </row>
    <row r="153" spans="2:7" ht="14" x14ac:dyDescent="0.25">
      <c r="B153" s="218">
        <v>2324</v>
      </c>
      <c r="C153" s="1274" t="s">
        <v>1514</v>
      </c>
      <c r="D153" s="252">
        <f>ROUND(SUMIFS('Group Inputs'!G:G,'Group Inputs'!A:A,'Kiwi Park Data'!B153),0)</f>
        <v>0</v>
      </c>
      <c r="E153" s="252">
        <f>ROUND(SUMIFS('Group Inputs'!H:H,'Group Inputs'!A:A,'Kiwi Park Data'!B153),0)</f>
        <v>0</v>
      </c>
      <c r="F153" s="249"/>
    </row>
    <row r="154" spans="2:7" ht="14" x14ac:dyDescent="0.25">
      <c r="B154" s="218">
        <v>2325</v>
      </c>
      <c r="C154" s="1274" t="s">
        <v>1060</v>
      </c>
      <c r="D154" s="252">
        <f>ROUND(SUMIFS('Group Inputs'!G:G,'Group Inputs'!A:A,'Kiwi Park Data'!B154),0)</f>
        <v>0</v>
      </c>
      <c r="E154" s="252">
        <f>ROUND(SUMIFS('Group Inputs'!H:H,'Group Inputs'!A:A,'Kiwi Park Data'!B154),0)</f>
        <v>0</v>
      </c>
      <c r="F154" s="249"/>
    </row>
    <row r="155" spans="2:7" ht="14" x14ac:dyDescent="0.25">
      <c r="B155" s="218">
        <v>2350</v>
      </c>
      <c r="C155" s="1274" t="s">
        <v>1070</v>
      </c>
      <c r="D155" s="252">
        <f>ROUND(SUMIFS('Group Inputs'!G:G,'Group Inputs'!A:A,'Kiwi Park Data'!B155),0)</f>
        <v>0</v>
      </c>
      <c r="E155" s="252">
        <f>ROUND(SUMIFS('Group Inputs'!H:H,'Group Inputs'!A:A,'Kiwi Park Data'!B155),0)</f>
        <v>0</v>
      </c>
      <c r="F155" s="249"/>
    </row>
    <row r="156" spans="2:7" ht="14" x14ac:dyDescent="0.25">
      <c r="B156" s="218">
        <v>2360</v>
      </c>
      <c r="C156" s="1274" t="s">
        <v>1515</v>
      </c>
      <c r="D156" s="252">
        <f>ROUND(SUMIFS('Group Inputs'!G:G,'Group Inputs'!A:A,'Kiwi Park Data'!B156),0)</f>
        <v>0</v>
      </c>
      <c r="E156" s="252">
        <f>ROUND(SUMIFS('Group Inputs'!H:H,'Group Inputs'!A:A,'Kiwi Park Data'!B156),0)</f>
        <v>0</v>
      </c>
      <c r="F156" s="249"/>
    </row>
    <row r="157" spans="2:7" ht="14" x14ac:dyDescent="0.25">
      <c r="B157" s="218">
        <v>2370</v>
      </c>
      <c r="C157" s="1274" t="s">
        <v>1061</v>
      </c>
      <c r="D157" s="252">
        <f>ROUND(SUMIFS('Group Inputs'!G:G,'Group Inputs'!A:A,'Kiwi Park Data'!B157),0)</f>
        <v>0</v>
      </c>
      <c r="E157" s="252">
        <f>ROUND(SUMIFS('Group Inputs'!H:H,'Group Inputs'!A:A,'Kiwi Park Data'!B157),0)</f>
        <v>0</v>
      </c>
      <c r="F157" s="249"/>
    </row>
    <row r="158" spans="2:7" ht="14" x14ac:dyDescent="0.25">
      <c r="B158" s="218">
        <v>2380</v>
      </c>
      <c r="C158" s="1274" t="s">
        <v>1062</v>
      </c>
      <c r="D158" s="252">
        <f>ROUND(SUMIFS('Group Inputs'!G:G,'Group Inputs'!A:A,'Kiwi Park Data'!B158),0)</f>
        <v>0</v>
      </c>
      <c r="E158" s="252">
        <f>ROUND(SUMIFS('Group Inputs'!H:H,'Group Inputs'!A:A,'Kiwi Park Data'!B158),0)</f>
        <v>0</v>
      </c>
      <c r="F158" s="249"/>
    </row>
    <row r="159" spans="2:7" ht="14" x14ac:dyDescent="0.25">
      <c r="B159" s="218"/>
      <c r="C159" s="1274"/>
      <c r="D159" s="252"/>
      <c r="E159" s="249"/>
      <c r="F159" s="249"/>
    </row>
    <row r="160" spans="2:7" s="183" customFormat="1" ht="14.5" x14ac:dyDescent="0.3">
      <c r="B160" s="490">
        <v>2398</v>
      </c>
      <c r="C160" s="1277" t="s">
        <v>965</v>
      </c>
      <c r="D160" s="491">
        <f>SUM(D150:D159)</f>
        <v>0</v>
      </c>
      <c r="E160" s="491">
        <f>SUM(E150:E159)</f>
        <v>0</v>
      </c>
      <c r="F160" s="249"/>
      <c r="G160" s="182"/>
    </row>
    <row r="161" spans="2:6" ht="14" x14ac:dyDescent="0.25">
      <c r="F161" s="249"/>
    </row>
    <row r="162" spans="2:6" ht="14" x14ac:dyDescent="0.25">
      <c r="B162" s="220">
        <v>2050</v>
      </c>
      <c r="C162" s="1276" t="s">
        <v>591</v>
      </c>
      <c r="D162" s="252"/>
      <c r="E162" s="249"/>
      <c r="F162" s="249"/>
    </row>
    <row r="163" spans="2:6" ht="14" x14ac:dyDescent="0.25">
      <c r="B163" s="218">
        <v>2052</v>
      </c>
      <c r="C163" s="1274" t="s">
        <v>1516</v>
      </c>
      <c r="D163" s="252">
        <f>ROUND(SUMIFS('Group Inputs'!G:G,'Group Inputs'!A:A,'Kiwi Park Data'!B163),0)</f>
        <v>0</v>
      </c>
      <c r="E163" s="252">
        <f>ROUND(SUMIFS('Group Inputs'!H:H,'Group Inputs'!A:A,'Kiwi Park Data'!B163),0)</f>
        <v>0</v>
      </c>
      <c r="F163" s="249"/>
    </row>
    <row r="164" spans="2:6" ht="14" x14ac:dyDescent="0.25">
      <c r="B164" s="218">
        <v>2054</v>
      </c>
      <c r="C164" s="1274" t="s">
        <v>1517</v>
      </c>
      <c r="D164" s="252">
        <f>ROUND(SUMIFS('Group Inputs'!G:G,'Group Inputs'!A:A,'Kiwi Park Data'!B164),0)</f>
        <v>0</v>
      </c>
      <c r="E164" s="252">
        <f>ROUND(SUMIFS('Group Inputs'!H:H,'Group Inputs'!A:A,'Kiwi Park Data'!B164),0)</f>
        <v>0</v>
      </c>
      <c r="F164" s="249"/>
    </row>
    <row r="165" spans="2:6" ht="14" x14ac:dyDescent="0.25">
      <c r="B165" s="218">
        <v>2056</v>
      </c>
      <c r="C165" s="1274" t="s">
        <v>1518</v>
      </c>
      <c r="D165" s="252">
        <f>ROUND(SUMIFS('Group Inputs'!G:G,'Group Inputs'!A:A,'Kiwi Park Data'!B165),0)</f>
        <v>0</v>
      </c>
      <c r="E165" s="252">
        <f>ROUND(SUMIFS('Group Inputs'!H:H,'Group Inputs'!A:A,'Kiwi Park Data'!B165),0)</f>
        <v>0</v>
      </c>
      <c r="F165" s="249"/>
    </row>
    <row r="166" spans="2:6" ht="14" x14ac:dyDescent="0.25">
      <c r="B166" s="218">
        <v>2058</v>
      </c>
      <c r="C166" s="1274" t="s">
        <v>1519</v>
      </c>
      <c r="D166" s="252">
        <f>ROUND(SUMIFS('Group Inputs'!G:G,'Group Inputs'!A:A,'Kiwi Park Data'!B166),0)</f>
        <v>0</v>
      </c>
      <c r="E166" s="252">
        <f>ROUND(SUMIFS('Group Inputs'!H:H,'Group Inputs'!A:A,'Kiwi Park Data'!B166),0)</f>
        <v>0</v>
      </c>
      <c r="F166" s="249"/>
    </row>
    <row r="167" spans="2:6" ht="14" x14ac:dyDescent="0.25">
      <c r="B167" s="218">
        <v>2060</v>
      </c>
      <c r="C167" s="1274" t="s">
        <v>1520</v>
      </c>
      <c r="D167" s="252">
        <f>ROUND(SUMIFS('Group Inputs'!G:G,'Group Inputs'!A:A,'Kiwi Park Data'!B167),0)</f>
        <v>0</v>
      </c>
      <c r="E167" s="252">
        <f>ROUND(SUMIFS('Group Inputs'!H:H,'Group Inputs'!A:A,'Kiwi Park Data'!B167),0)</f>
        <v>0</v>
      </c>
      <c r="F167" s="249"/>
    </row>
    <row r="168" spans="2:6" ht="14" x14ac:dyDescent="0.25">
      <c r="B168" s="218">
        <v>2062</v>
      </c>
      <c r="C168" s="1274" t="s">
        <v>1521</v>
      </c>
      <c r="D168" s="252">
        <f>ROUND(SUMIFS('Group Inputs'!G:G,'Group Inputs'!A:A,'Kiwi Park Data'!B168),0)</f>
        <v>0</v>
      </c>
      <c r="E168" s="252">
        <f>ROUND(SUMIFS('Group Inputs'!H:H,'Group Inputs'!A:A,'Kiwi Park Data'!B168),0)</f>
        <v>0</v>
      </c>
      <c r="F168" s="249"/>
    </row>
    <row r="169" spans="2:6" ht="14" x14ac:dyDescent="0.25">
      <c r="B169" s="218"/>
      <c r="C169" s="1274"/>
      <c r="D169" s="252"/>
      <c r="E169" s="249"/>
      <c r="F169" s="249"/>
    </row>
    <row r="170" spans="2:6" ht="14.5" x14ac:dyDescent="0.25">
      <c r="B170" s="490">
        <v>2068</v>
      </c>
      <c r="C170" s="1277" t="s">
        <v>965</v>
      </c>
      <c r="D170" s="491">
        <f>SUM(D162:D169)</f>
        <v>0</v>
      </c>
      <c r="E170" s="491">
        <f>SUM(E162:E169)</f>
        <v>0</v>
      </c>
      <c r="F170" s="249"/>
    </row>
    <row r="171" spans="2:6" ht="14" x14ac:dyDescent="0.25">
      <c r="B171" s="220"/>
      <c r="C171" s="1276"/>
      <c r="D171" s="252"/>
      <c r="E171" s="249"/>
      <c r="F171" s="249"/>
    </row>
    <row r="172" spans="2:6" ht="14" x14ac:dyDescent="0.25">
      <c r="B172" s="220">
        <v>2400</v>
      </c>
      <c r="C172" s="1276" t="s">
        <v>1522</v>
      </c>
      <c r="D172" s="252"/>
      <c r="E172" s="249"/>
      <c r="F172" s="249"/>
    </row>
    <row r="173" spans="2:6" ht="14" x14ac:dyDescent="0.25">
      <c r="B173" s="218">
        <v>2410</v>
      </c>
      <c r="C173" s="1274" t="s">
        <v>346</v>
      </c>
      <c r="D173" s="252">
        <f>ROUND(SUMIFS('Group Inputs'!G:G,'Group Inputs'!A:A,'Kiwi Park Data'!B173),0)</f>
        <v>0</v>
      </c>
      <c r="E173" s="252">
        <f>ROUND(SUMIFS('Group Inputs'!H:H,'Group Inputs'!A:A,'Kiwi Park Data'!B173),0)</f>
        <v>0</v>
      </c>
      <c r="F173" s="249"/>
    </row>
    <row r="174" spans="2:6" ht="14" x14ac:dyDescent="0.25">
      <c r="B174" s="218">
        <v>2420</v>
      </c>
      <c r="C174" s="1274" t="s">
        <v>1438</v>
      </c>
      <c r="D174" s="252">
        <f>ROUND(SUMIFS('Group Inputs'!G:G,'Group Inputs'!A:A,'Kiwi Park Data'!B174),0)</f>
        <v>0</v>
      </c>
      <c r="E174" s="252">
        <f>ROUND(SUMIFS('Group Inputs'!H:H,'Group Inputs'!A:A,'Kiwi Park Data'!B174),0)</f>
        <v>0</v>
      </c>
      <c r="F174" s="249"/>
    </row>
    <row r="175" spans="2:6" ht="14" x14ac:dyDescent="0.25">
      <c r="B175" s="218">
        <v>2425</v>
      </c>
      <c r="C175" s="1274" t="s">
        <v>1523</v>
      </c>
      <c r="D175" s="252">
        <f>ROUND(SUMIFS('Group Inputs'!G:G,'Group Inputs'!A:A,'Kiwi Park Data'!B175),0)</f>
        <v>0</v>
      </c>
      <c r="E175" s="252">
        <f>ROUND(SUMIFS('Group Inputs'!H:H,'Group Inputs'!A:A,'Kiwi Park Data'!B175),0)</f>
        <v>0</v>
      </c>
      <c r="F175" s="249"/>
    </row>
    <row r="176" spans="2:6" ht="14" x14ac:dyDescent="0.25">
      <c r="B176" s="218">
        <v>2430</v>
      </c>
      <c r="C176" s="1274" t="s">
        <v>1524</v>
      </c>
      <c r="D176" s="252">
        <f>ROUND(SUMIFS('Group Inputs'!G:G,'Group Inputs'!A:A,'Kiwi Park Data'!B176),0)</f>
        <v>0</v>
      </c>
      <c r="E176" s="252">
        <f>ROUND(SUMIFS('Group Inputs'!H:H,'Group Inputs'!A:A,'Kiwi Park Data'!B176),0)</f>
        <v>0</v>
      </c>
      <c r="F176" s="249"/>
    </row>
    <row r="177" spans="2:7" ht="14" x14ac:dyDescent="0.25">
      <c r="B177" s="218">
        <v>2440</v>
      </c>
      <c r="C177" s="1274" t="s">
        <v>1525</v>
      </c>
      <c r="D177" s="252">
        <f>ROUND(SUMIFS('Group Inputs'!G:G,'Group Inputs'!A:A,'Kiwi Park Data'!B177),0)</f>
        <v>0</v>
      </c>
      <c r="E177" s="252">
        <f>ROUND(SUMIFS('Group Inputs'!H:H,'Group Inputs'!A:A,'Kiwi Park Data'!B177),0)</f>
        <v>0</v>
      </c>
      <c r="F177" s="249"/>
    </row>
    <row r="178" spans="2:7" ht="14" x14ac:dyDescent="0.25">
      <c r="B178" s="218">
        <v>2445</v>
      </c>
      <c r="C178" s="1274" t="s">
        <v>1476</v>
      </c>
      <c r="D178" s="252">
        <f>ROUND(SUMIFS('Group Inputs'!G:G,'Group Inputs'!A:A,'Kiwi Park Data'!B178),0)</f>
        <v>0</v>
      </c>
      <c r="E178" s="252">
        <f>ROUND(SUMIFS('Group Inputs'!H:H,'Group Inputs'!A:A,'Kiwi Park Data'!B178),0)</f>
        <v>0</v>
      </c>
      <c r="F178" s="249"/>
    </row>
    <row r="179" spans="2:7" ht="14" x14ac:dyDescent="0.25">
      <c r="B179" s="218"/>
      <c r="C179" s="1274"/>
      <c r="D179" s="252"/>
      <c r="E179" s="249"/>
      <c r="F179" s="249"/>
    </row>
    <row r="180" spans="2:7" s="183" customFormat="1" ht="14.5" x14ac:dyDescent="0.3">
      <c r="B180" s="490">
        <v>2498</v>
      </c>
      <c r="C180" s="1277" t="s">
        <v>965</v>
      </c>
      <c r="D180" s="491">
        <f>SUM(D172:D179)</f>
        <v>0</v>
      </c>
      <c r="E180" s="491">
        <f>SUM(E172:E179)</f>
        <v>0</v>
      </c>
      <c r="F180" s="249"/>
      <c r="G180" s="182"/>
    </row>
    <row r="181" spans="2:7" ht="14" x14ac:dyDescent="0.25">
      <c r="B181" s="220"/>
      <c r="C181" s="1276"/>
      <c r="D181" s="252"/>
      <c r="E181" s="249"/>
      <c r="F181" s="249"/>
    </row>
    <row r="182" spans="2:7" ht="14" x14ac:dyDescent="0.25">
      <c r="B182" s="220">
        <v>2500</v>
      </c>
      <c r="C182" s="1276" t="s">
        <v>475</v>
      </c>
      <c r="D182" s="252"/>
      <c r="E182" s="249"/>
      <c r="F182" s="249"/>
    </row>
    <row r="183" spans="2:7" ht="14" x14ac:dyDescent="0.25">
      <c r="B183" s="218">
        <v>2510</v>
      </c>
      <c r="C183" s="1274" t="s">
        <v>1526</v>
      </c>
      <c r="D183" s="252">
        <f>ROUND(SUMIFS('Group Inputs'!G:G,'Group Inputs'!A:A,'Kiwi Park Data'!B183),0)</f>
        <v>0</v>
      </c>
      <c r="E183" s="252">
        <f>ROUND(SUMIFS('Group Inputs'!H:H,'Group Inputs'!A:A,'Kiwi Park Data'!B183),0)</f>
        <v>0</v>
      </c>
      <c r="F183" s="249"/>
    </row>
    <row r="184" spans="2:7" ht="14" x14ac:dyDescent="0.25">
      <c r="B184" s="218">
        <v>2520</v>
      </c>
      <c r="C184" s="1274" t="s">
        <v>1527</v>
      </c>
      <c r="D184" s="252">
        <f>ROUND(SUMIFS('Group Inputs'!G:G,'Group Inputs'!A:A,'Kiwi Park Data'!B184),0)</f>
        <v>0</v>
      </c>
      <c r="E184" s="252">
        <f>ROUND(SUMIFS('Group Inputs'!H:H,'Group Inputs'!A:A,'Kiwi Park Data'!B184),0)</f>
        <v>0</v>
      </c>
      <c r="F184" s="249"/>
    </row>
    <row r="185" spans="2:7" ht="14" x14ac:dyDescent="0.25">
      <c r="B185" s="218">
        <v>2530</v>
      </c>
      <c r="C185" s="1274" t="s">
        <v>1528</v>
      </c>
      <c r="D185" s="252">
        <f>ROUND(SUMIFS('Group Inputs'!G:G,'Group Inputs'!A:A,'Kiwi Park Data'!B185),0)</f>
        <v>0</v>
      </c>
      <c r="E185" s="252">
        <f>ROUND(SUMIFS('Group Inputs'!H:H,'Group Inputs'!A:A,'Kiwi Park Data'!B185),0)</f>
        <v>0</v>
      </c>
      <c r="F185" s="249"/>
    </row>
    <row r="186" spans="2:7" ht="14" x14ac:dyDescent="0.25">
      <c r="B186" s="218">
        <v>2540</v>
      </c>
      <c r="C186" s="1274" t="s">
        <v>1288</v>
      </c>
      <c r="D186" s="252">
        <f>ROUND(SUMIFS('Group Inputs'!G:G,'Group Inputs'!A:A,'Kiwi Park Data'!B186),0)</f>
        <v>0</v>
      </c>
      <c r="E186" s="252">
        <f>ROUND(SUMIFS('Group Inputs'!H:H,'Group Inputs'!A:A,'Kiwi Park Data'!B186),0)</f>
        <v>0</v>
      </c>
      <c r="F186" s="249"/>
    </row>
    <row r="187" spans="2:7" ht="14" x14ac:dyDescent="0.25">
      <c r="B187" s="218">
        <v>2550</v>
      </c>
      <c r="C187" s="1274" t="s">
        <v>1529</v>
      </c>
      <c r="D187" s="252">
        <f>ROUND(SUMIFS('Group Inputs'!G:G,'Group Inputs'!A:A,'Kiwi Park Data'!B187),0)</f>
        <v>0</v>
      </c>
      <c r="E187" s="252">
        <f>ROUND(SUMIFS('Group Inputs'!H:H,'Group Inputs'!A:A,'Kiwi Park Data'!B187),0)</f>
        <v>0</v>
      </c>
      <c r="F187" s="249"/>
    </row>
    <row r="188" spans="2:7" ht="14" x14ac:dyDescent="0.25">
      <c r="B188" s="218">
        <v>2560</v>
      </c>
      <c r="C188" s="1274" t="s">
        <v>1530</v>
      </c>
      <c r="D188" s="252">
        <f>ROUND(SUMIFS('Group Inputs'!G:G,'Group Inputs'!A:A,'Kiwi Park Data'!B188),0)</f>
        <v>0</v>
      </c>
      <c r="E188" s="252">
        <f>ROUND(SUMIFS('Group Inputs'!H:H,'Group Inputs'!A:A,'Kiwi Park Data'!B188),0)</f>
        <v>0</v>
      </c>
      <c r="F188" s="249"/>
    </row>
    <row r="189" spans="2:7" ht="14" x14ac:dyDescent="0.25">
      <c r="B189" s="218">
        <v>2570</v>
      </c>
      <c r="C189" s="1274" t="s">
        <v>1061</v>
      </c>
      <c r="D189" s="252">
        <f>ROUND(SUMIFS('Group Inputs'!G:G,'Group Inputs'!A:A,'Kiwi Park Data'!B189),0)</f>
        <v>0</v>
      </c>
      <c r="E189" s="252">
        <f>ROUND(SUMIFS('Group Inputs'!H:H,'Group Inputs'!A:A,'Kiwi Park Data'!B189),0)</f>
        <v>0</v>
      </c>
      <c r="F189" s="249"/>
    </row>
    <row r="190" spans="2:7" ht="14" x14ac:dyDescent="0.25">
      <c r="B190" s="218">
        <v>2575</v>
      </c>
      <c r="C190" s="1274" t="s">
        <v>135</v>
      </c>
      <c r="D190" s="252">
        <f>ROUND(SUMIFS('Group Inputs'!G:G,'Group Inputs'!A:A,'Kiwi Park Data'!B190),0)</f>
        <v>0</v>
      </c>
      <c r="E190" s="252">
        <f>ROUND(SUMIFS('Group Inputs'!H:H,'Group Inputs'!A:A,'Kiwi Park Data'!B190),0)</f>
        <v>0</v>
      </c>
      <c r="F190" s="249"/>
    </row>
    <row r="191" spans="2:7" ht="14" x14ac:dyDescent="0.25">
      <c r="B191" s="218">
        <v>2580</v>
      </c>
      <c r="C191" s="1274" t="s">
        <v>1531</v>
      </c>
      <c r="D191" s="252">
        <f>ROUND(SUMIFS('Group Inputs'!G:G,'Group Inputs'!A:A,'Kiwi Park Data'!B191),0)</f>
        <v>0</v>
      </c>
      <c r="E191" s="252">
        <f>ROUND(SUMIFS('Group Inputs'!H:H,'Group Inputs'!A:A,'Kiwi Park Data'!B191),0)</f>
        <v>0</v>
      </c>
      <c r="F191" s="249"/>
    </row>
    <row r="192" spans="2:7" ht="14" x14ac:dyDescent="0.25">
      <c r="B192" s="218">
        <v>2585</v>
      </c>
      <c r="C192" s="1274" t="s">
        <v>1532</v>
      </c>
      <c r="D192" s="252">
        <f>ROUND(SUMIFS('Group Inputs'!G:G,'Group Inputs'!A:A,'Kiwi Park Data'!B192),0)</f>
        <v>0</v>
      </c>
      <c r="E192" s="252">
        <f>ROUND(SUMIFS('Group Inputs'!H:H,'Group Inputs'!A:A,'Kiwi Park Data'!B192),0)</f>
        <v>0</v>
      </c>
      <c r="F192" s="249"/>
    </row>
    <row r="193" spans="2:6" ht="14" x14ac:dyDescent="0.25">
      <c r="B193" s="218">
        <v>2590</v>
      </c>
      <c r="C193" s="1274" t="s">
        <v>134</v>
      </c>
      <c r="D193" s="252">
        <f>ROUND(SUMIFS('Group Inputs'!G:G,'Group Inputs'!A:A,'Kiwi Park Data'!B193),0)</f>
        <v>0</v>
      </c>
      <c r="E193" s="252">
        <f>ROUND(SUMIFS('Group Inputs'!H:H,'Group Inputs'!A:A,'Kiwi Park Data'!B193),0)</f>
        <v>0</v>
      </c>
      <c r="F193" s="249"/>
    </row>
    <row r="194" spans="2:6" ht="14" x14ac:dyDescent="0.25">
      <c r="B194" s="218"/>
      <c r="C194" s="1274"/>
      <c r="D194" s="252"/>
      <c r="E194" s="249"/>
      <c r="F194" s="249"/>
    </row>
    <row r="195" spans="2:6" s="183" customFormat="1" ht="14.5" x14ac:dyDescent="0.3">
      <c r="B195" s="490">
        <v>2595</v>
      </c>
      <c r="C195" s="1277" t="s">
        <v>965</v>
      </c>
      <c r="D195" s="491">
        <f>SUM(D182:D194)</f>
        <v>0</v>
      </c>
      <c r="E195" s="491">
        <f>SUM(E182:E194)</f>
        <v>0</v>
      </c>
      <c r="F195" s="492"/>
    </row>
    <row r="196" spans="2:6" ht="14" x14ac:dyDescent="0.25">
      <c r="B196" s="220"/>
      <c r="C196" s="1276"/>
      <c r="D196" s="252"/>
      <c r="E196" s="249"/>
      <c r="F196" s="249"/>
    </row>
    <row r="197" spans="2:6" ht="14" x14ac:dyDescent="0.25">
      <c r="B197" s="218">
        <v>2598</v>
      </c>
      <c r="C197" s="1274" t="s">
        <v>1058</v>
      </c>
      <c r="D197" s="252">
        <f>ROUND(SUMIFS('Group Inputs'!G:G,'Group Inputs'!A:A,'Kiwi Park Data'!B197),0)</f>
        <v>0</v>
      </c>
      <c r="E197" s="252">
        <f>ROUND(SUMIFS('Group Inputs'!H:H,'Group Inputs'!A:A,'Kiwi Park Data'!B197),0)</f>
        <v>0</v>
      </c>
      <c r="F197" s="249"/>
    </row>
    <row r="198" spans="2:6" ht="14" x14ac:dyDescent="0.25">
      <c r="B198" s="220"/>
      <c r="C198" s="1276"/>
      <c r="D198" s="252"/>
      <c r="E198" s="249"/>
      <c r="F198" s="249"/>
    </row>
    <row r="199" spans="2:6" s="183" customFormat="1" ht="14" x14ac:dyDescent="0.3">
      <c r="B199" s="493">
        <v>2600</v>
      </c>
      <c r="C199" s="1281" t="s">
        <v>1533</v>
      </c>
      <c r="D199" s="491">
        <f ca="1">SUMIF($C$73:$C$199,C195,$D$73:$D$198)+D112+D197+D102+D144+D145</f>
        <v>0</v>
      </c>
      <c r="E199" s="491">
        <f ca="1">SUMIF($C$73:$C$199,C195,$E$73:$E$198)+E112+E197+E102+E144+E145</f>
        <v>0</v>
      </c>
      <c r="F199" s="492"/>
    </row>
    <row r="200" spans="2:6" ht="14" x14ac:dyDescent="0.25">
      <c r="B200" s="220"/>
      <c r="C200" s="1276"/>
      <c r="D200" s="252"/>
      <c r="E200" s="249"/>
      <c r="F200" s="249"/>
    </row>
    <row r="201" spans="2:6" s="183" customFormat="1" ht="14" x14ac:dyDescent="0.3">
      <c r="B201" s="222">
        <v>2700</v>
      </c>
      <c r="C201" s="1282" t="s">
        <v>1534</v>
      </c>
      <c r="D201" s="252">
        <f ca="1">D70-D199</f>
        <v>0</v>
      </c>
      <c r="E201" s="252">
        <f ca="1">E70-E199</f>
        <v>0</v>
      </c>
      <c r="F201" s="249"/>
    </row>
    <row r="202" spans="2:6" ht="14" x14ac:dyDescent="0.25">
      <c r="B202" s="220"/>
      <c r="C202" s="1276"/>
      <c r="D202" s="252"/>
      <c r="E202" s="249"/>
      <c r="F202" s="249"/>
    </row>
    <row r="203" spans="2:6" ht="14" x14ac:dyDescent="0.25">
      <c r="B203" s="218">
        <v>2840</v>
      </c>
      <c r="C203" s="1274" t="s">
        <v>1535</v>
      </c>
      <c r="D203" s="252">
        <f>ROUND(SUMIFS('Group Inputs'!G:G,'Group Inputs'!A:A,'Kiwi Park Data'!B203),0)</f>
        <v>0</v>
      </c>
      <c r="E203" s="252">
        <f>ROUND(SUMIFS('Group Inputs'!H:H,'Group Inputs'!A:A,'Kiwi Park Data'!B203),0)</f>
        <v>0</v>
      </c>
      <c r="F203" s="249"/>
    </row>
    <row r="204" spans="2:6" ht="14" x14ac:dyDescent="0.25">
      <c r="B204" s="220"/>
      <c r="C204" s="1276"/>
      <c r="D204" s="252"/>
      <c r="E204" s="249"/>
      <c r="F204" s="249"/>
    </row>
    <row r="205" spans="2:6" s="183" customFormat="1" ht="14" x14ac:dyDescent="0.3">
      <c r="B205" s="222">
        <v>2900</v>
      </c>
      <c r="C205" s="1282" t="s">
        <v>1536</v>
      </c>
      <c r="D205" s="252">
        <f ca="1">D201+D203</f>
        <v>0</v>
      </c>
      <c r="E205" s="252">
        <f ca="1">E201+E203</f>
        <v>0</v>
      </c>
      <c r="F205" s="494">
        <f ca="1">SUM(D205:E205)-ROUNDDOWN(SUM('St of Comprehensive Rev. &amp; Exp.'!H41:I41),0)</f>
        <v>0</v>
      </c>
    </row>
    <row r="206" spans="2:6" ht="14" x14ac:dyDescent="0.25">
      <c r="B206" s="222"/>
      <c r="C206" s="1282"/>
      <c r="D206" s="252"/>
      <c r="E206" s="252"/>
      <c r="F206" s="249"/>
    </row>
    <row r="207" spans="2:6" ht="14" x14ac:dyDescent="0.25">
      <c r="B207" s="222"/>
      <c r="C207" s="1282"/>
      <c r="D207" s="252"/>
      <c r="E207" s="252"/>
      <c r="F207" s="249"/>
    </row>
    <row r="208" spans="2:6" ht="14" x14ac:dyDescent="0.25">
      <c r="B208" s="222"/>
      <c r="C208" s="1282"/>
      <c r="D208" s="252"/>
      <c r="E208" s="252"/>
      <c r="F208" s="249"/>
    </row>
    <row r="209" spans="1:8" ht="14" x14ac:dyDescent="0.25">
      <c r="B209" s="219">
        <v>3000</v>
      </c>
      <c r="C209" s="1275" t="s">
        <v>1537</v>
      </c>
      <c r="D209" s="495"/>
      <c r="E209" s="496"/>
      <c r="F209" s="250"/>
    </row>
    <row r="210" spans="1:8" ht="14" x14ac:dyDescent="0.25">
      <c r="B210" s="220"/>
      <c r="C210" s="1276"/>
      <c r="D210" s="252"/>
      <c r="E210" s="249"/>
      <c r="F210" s="249"/>
    </row>
    <row r="211" spans="1:8" ht="14" x14ac:dyDescent="0.25">
      <c r="B211" s="220">
        <v>3100</v>
      </c>
      <c r="C211" s="1276" t="s">
        <v>1538</v>
      </c>
      <c r="D211" s="252"/>
      <c r="E211" s="249"/>
      <c r="F211" s="249"/>
    </row>
    <row r="212" spans="1:8" ht="14" x14ac:dyDescent="0.25">
      <c r="B212" s="220"/>
      <c r="C212" s="1276"/>
      <c r="D212" s="252"/>
      <c r="E212" s="249"/>
      <c r="F212" s="249"/>
    </row>
    <row r="213" spans="1:8" ht="14" x14ac:dyDescent="0.25">
      <c r="B213" s="218">
        <v>3200</v>
      </c>
      <c r="C213" s="1274" t="s">
        <v>1539</v>
      </c>
      <c r="D213" s="252">
        <f>ROUND(SUMIFS('Group Inputs'!G:G,'Group Inputs'!A:A,'Kiwi Park Data'!B213),0)</f>
        <v>0</v>
      </c>
      <c r="E213" s="252">
        <f>ROUND(SUMIFS('Group Inputs'!H:H,'Group Inputs'!A:A,'Kiwi Park Data'!B213),0)</f>
        <v>0</v>
      </c>
      <c r="F213" s="249"/>
    </row>
    <row r="214" spans="1:8" ht="14" x14ac:dyDescent="0.25">
      <c r="B214" s="218">
        <v>3210</v>
      </c>
      <c r="C214" s="1274" t="s">
        <v>1536</v>
      </c>
      <c r="D214" s="497">
        <f ca="1">D205</f>
        <v>0</v>
      </c>
      <c r="E214" s="252">
        <f ca="1">E205</f>
        <v>0</v>
      </c>
      <c r="F214" s="249"/>
    </row>
    <row r="215" spans="1:8" ht="14" x14ac:dyDescent="0.25">
      <c r="B215" s="218">
        <v>3220</v>
      </c>
      <c r="C215" s="1274" t="s">
        <v>1540</v>
      </c>
      <c r="D215" s="252">
        <f>ROUND(SUMIFS('Group Inputs'!G:G,'Group Inputs'!A:A,'Kiwi Park Data'!B215),0)</f>
        <v>0</v>
      </c>
      <c r="E215" s="252">
        <f>ROUND(SUMIFS('Group Inputs'!H:H,'Group Inputs'!A:A,'Kiwi Park Data'!B215),0)</f>
        <v>0</v>
      </c>
      <c r="F215" s="249"/>
    </row>
    <row r="216" spans="1:8" ht="14" x14ac:dyDescent="0.25">
      <c r="B216" s="218">
        <v>3230</v>
      </c>
      <c r="C216" s="1274" t="s">
        <v>279</v>
      </c>
      <c r="D216" s="497">
        <f>ROUND(SUMIFS('Group Inputs'!G:G,'Group Inputs'!A:A,'Kiwi Park Data'!B216),0)</f>
        <v>0</v>
      </c>
      <c r="E216" s="252">
        <f>ROUND(SUMIFS('Group Inputs'!H:H,'Group Inputs'!A:A,'Kiwi Park Data'!B216),0)</f>
        <v>0</v>
      </c>
      <c r="F216" s="249"/>
      <c r="H216" s="182" t="s">
        <v>1541</v>
      </c>
    </row>
    <row r="217" spans="1:8" ht="14" x14ac:dyDescent="0.25">
      <c r="B217" s="218">
        <v>3240</v>
      </c>
      <c r="C217" s="1274" t="s">
        <v>1542</v>
      </c>
      <c r="D217" s="497">
        <f>ROUND(SUMIFS('Group Inputs'!G:G,'Group Inputs'!A:A,'Kiwi Park Data'!B217),0)</f>
        <v>0</v>
      </c>
      <c r="E217" s="252">
        <f>ROUND(SUMIFS('Group Inputs'!H:H,'Group Inputs'!A:A,'Kiwi Park Data'!B217),0)</f>
        <v>0</v>
      </c>
      <c r="F217" s="249"/>
      <c r="H217" s="182" t="s">
        <v>1543</v>
      </c>
    </row>
    <row r="218" spans="1:8" ht="14" x14ac:dyDescent="0.25">
      <c r="B218" s="218">
        <v>3250</v>
      </c>
      <c r="C218" s="1274" t="s">
        <v>1544</v>
      </c>
      <c r="D218" s="497">
        <f ca="1">SUM(D214:D217)</f>
        <v>0</v>
      </c>
      <c r="E218" s="252">
        <f ca="1">SUM(E214:E217)</f>
        <v>0</v>
      </c>
      <c r="F218" s="249"/>
    </row>
    <row r="219" spans="1:8" ht="14" x14ac:dyDescent="0.25">
      <c r="B219" s="218">
        <v>3260</v>
      </c>
      <c r="C219" s="1274" t="s">
        <v>537</v>
      </c>
      <c r="D219" s="252">
        <f ca="1">D218+D213</f>
        <v>0</v>
      </c>
      <c r="E219" s="252">
        <f ca="1">E218+E213</f>
        <v>0</v>
      </c>
      <c r="F219" s="249"/>
    </row>
    <row r="220" spans="1:8" ht="14" x14ac:dyDescent="0.25">
      <c r="B220" s="220"/>
      <c r="C220" s="1276"/>
      <c r="D220" s="252"/>
      <c r="E220" s="249"/>
      <c r="F220" s="249"/>
    </row>
    <row r="221" spans="1:8" s="183" customFormat="1" ht="14" x14ac:dyDescent="0.3">
      <c r="B221" s="222">
        <v>3800</v>
      </c>
      <c r="C221" s="1282" t="s">
        <v>1545</v>
      </c>
      <c r="D221" s="252">
        <f ca="1">D219</f>
        <v>0</v>
      </c>
      <c r="E221" s="252">
        <f ca="1">E219</f>
        <v>0</v>
      </c>
      <c r="F221" s="249"/>
    </row>
    <row r="222" spans="1:8" ht="14" x14ac:dyDescent="0.3">
      <c r="A222" s="183"/>
      <c r="B222" s="222"/>
      <c r="C222" s="1282"/>
      <c r="D222" s="252"/>
      <c r="E222" s="252"/>
      <c r="F222" s="249"/>
      <c r="G222" s="183"/>
    </row>
    <row r="223" spans="1:8" ht="14" x14ac:dyDescent="0.3">
      <c r="A223" s="183"/>
      <c r="B223" s="222"/>
      <c r="C223" s="1282"/>
      <c r="D223" s="252"/>
      <c r="E223" s="252"/>
      <c r="F223" s="249"/>
      <c r="G223" s="183"/>
    </row>
    <row r="224" spans="1:8" ht="14" x14ac:dyDescent="0.3">
      <c r="A224" s="183"/>
      <c r="B224" s="222"/>
      <c r="C224" s="1282"/>
      <c r="D224" s="252"/>
      <c r="E224" s="252"/>
      <c r="F224" s="249"/>
      <c r="G224" s="183"/>
    </row>
    <row r="225" spans="2:7" ht="14" x14ac:dyDescent="0.3">
      <c r="B225" s="219">
        <v>4000</v>
      </c>
      <c r="C225" s="1275" t="s">
        <v>1546</v>
      </c>
      <c r="D225" s="253">
        <f>ROUND(SUMIFS('Group Inputs'!G:G,'Group Inputs'!A:A,'Kiwi Park Data'!B225),0)</f>
        <v>0</v>
      </c>
      <c r="E225" s="253">
        <f>ROUND(SUMIFS('Group Inputs'!H:H,'Group Inputs'!B:B,'Kiwi Park Data'!C225),0)</f>
        <v>0</v>
      </c>
      <c r="F225" s="249"/>
      <c r="G225" s="183"/>
    </row>
    <row r="226" spans="2:7" ht="14" x14ac:dyDescent="0.3">
      <c r="B226" s="220"/>
      <c r="C226" s="1276"/>
      <c r="D226" s="252"/>
      <c r="E226" s="249"/>
      <c r="F226" s="249"/>
      <c r="G226" s="183"/>
    </row>
    <row r="227" spans="2:7" ht="14" x14ac:dyDescent="0.3">
      <c r="B227" s="220">
        <v>4100</v>
      </c>
      <c r="C227" s="1276" t="s">
        <v>1547</v>
      </c>
      <c r="D227" s="252"/>
      <c r="E227" s="249"/>
      <c r="F227" s="249"/>
      <c r="G227" s="183"/>
    </row>
    <row r="228" spans="2:7" ht="14" x14ac:dyDescent="0.3">
      <c r="B228" s="220"/>
      <c r="C228" s="1276"/>
      <c r="D228" s="252"/>
      <c r="E228" s="249"/>
      <c r="F228" s="249"/>
      <c r="G228" s="183"/>
    </row>
    <row r="229" spans="2:7" ht="14" x14ac:dyDescent="0.3">
      <c r="B229" s="218">
        <v>4125</v>
      </c>
      <c r="C229" s="1274" t="s">
        <v>1538</v>
      </c>
      <c r="D229" s="252">
        <f ca="1">D221</f>
        <v>0</v>
      </c>
      <c r="E229" s="252">
        <f ca="1">E221</f>
        <v>0</v>
      </c>
      <c r="F229" s="249"/>
      <c r="G229" s="183"/>
    </row>
    <row r="230" spans="2:7" ht="14" x14ac:dyDescent="0.3">
      <c r="B230" s="220"/>
      <c r="C230" s="1276"/>
      <c r="D230" s="252"/>
      <c r="E230" s="249"/>
      <c r="F230" s="249"/>
      <c r="G230" s="183"/>
    </row>
    <row r="231" spans="2:7" s="183" customFormat="1" ht="14" x14ac:dyDescent="0.3">
      <c r="B231" s="222">
        <v>4195</v>
      </c>
      <c r="C231" s="1282" t="s">
        <v>1545</v>
      </c>
      <c r="D231" s="252">
        <f ca="1">D229</f>
        <v>0</v>
      </c>
      <c r="E231" s="252">
        <f ca="1">E229</f>
        <v>0</v>
      </c>
      <c r="F231" s="249"/>
    </row>
    <row r="232" spans="2:7" ht="14" x14ac:dyDescent="0.3">
      <c r="B232" s="220"/>
      <c r="C232" s="1276"/>
      <c r="D232" s="252"/>
      <c r="E232" s="249"/>
      <c r="F232" s="249"/>
      <c r="G232" s="183"/>
    </row>
    <row r="233" spans="2:7" ht="14" x14ac:dyDescent="0.3">
      <c r="B233" s="220">
        <v>5000</v>
      </c>
      <c r="C233" s="1276" t="s">
        <v>1548</v>
      </c>
      <c r="D233" s="252"/>
      <c r="E233" s="249"/>
      <c r="F233" s="249"/>
      <c r="G233" s="183"/>
    </row>
    <row r="234" spans="2:7" ht="14" x14ac:dyDescent="0.3">
      <c r="B234" s="220"/>
      <c r="C234" s="1276"/>
      <c r="D234" s="252"/>
      <c r="E234" s="249"/>
      <c r="F234" s="249"/>
      <c r="G234" s="183"/>
    </row>
    <row r="235" spans="2:7" ht="14" x14ac:dyDescent="0.3">
      <c r="B235" s="220">
        <v>5100</v>
      </c>
      <c r="C235" s="1276" t="s">
        <v>1549</v>
      </c>
      <c r="D235" s="252"/>
      <c r="E235" s="249"/>
      <c r="F235" s="249"/>
      <c r="G235" s="183"/>
    </row>
    <row r="236" spans="2:7" ht="14" x14ac:dyDescent="0.3">
      <c r="B236" s="220"/>
      <c r="C236" s="1276"/>
      <c r="D236" s="252"/>
      <c r="E236" s="249"/>
      <c r="F236" s="249"/>
      <c r="G236" s="183"/>
    </row>
    <row r="237" spans="2:7" ht="14" x14ac:dyDescent="0.3">
      <c r="B237" s="220">
        <v>5105</v>
      </c>
      <c r="C237" s="1276" t="s">
        <v>1550</v>
      </c>
      <c r="D237" s="252"/>
      <c r="E237" s="249"/>
      <c r="F237" s="249"/>
      <c r="G237" s="183"/>
    </row>
    <row r="238" spans="2:7" ht="14" x14ac:dyDescent="0.3">
      <c r="B238" s="220"/>
      <c r="C238" s="1276"/>
      <c r="D238" s="252"/>
      <c r="E238" s="249"/>
      <c r="F238" s="249"/>
      <c r="G238" s="183"/>
    </row>
    <row r="239" spans="2:7" ht="14" x14ac:dyDescent="0.3">
      <c r="B239" s="218">
        <v>5109</v>
      </c>
      <c r="C239" s="1274" t="s">
        <v>1551</v>
      </c>
      <c r="D239" s="252">
        <f>ROUND(SUMIFS('Group Inputs'!G:G,'Group Inputs'!A:A,'Kiwi Park Data'!B239),0)</f>
        <v>0</v>
      </c>
      <c r="E239" s="252">
        <f>ROUND(SUMIFS('Group Inputs'!H:H,'Group Inputs'!A:A,'Kiwi Park Data'!B239),0)</f>
        <v>0</v>
      </c>
      <c r="F239" s="249"/>
      <c r="G239" s="183"/>
    </row>
    <row r="240" spans="2:7" ht="14" x14ac:dyDescent="0.3">
      <c r="B240" s="218">
        <v>5110</v>
      </c>
      <c r="C240" s="1274" t="s">
        <v>1552</v>
      </c>
      <c r="D240" s="252">
        <f>ROUND(SUMIFS('Group Inputs'!G:G,'Group Inputs'!A:A,'Kiwi Park Data'!B240),0)</f>
        <v>0</v>
      </c>
      <c r="E240" s="252">
        <f>ROUND(SUMIFS('Group Inputs'!H:H,'Group Inputs'!A:A,'Kiwi Park Data'!B240),0)</f>
        <v>0</v>
      </c>
      <c r="F240" s="249"/>
      <c r="G240" s="183"/>
    </row>
    <row r="241" spans="2:7" ht="14" x14ac:dyDescent="0.3">
      <c r="B241" s="218">
        <v>5115</v>
      </c>
      <c r="C241" s="1274" t="s">
        <v>1553</v>
      </c>
      <c r="D241" s="252">
        <f>ROUND(SUMIFS('Group Inputs'!G:G,'Group Inputs'!A:A,'Kiwi Park Data'!B241),0)</f>
        <v>0</v>
      </c>
      <c r="E241" s="252">
        <f>ROUND(SUMIFS('Group Inputs'!H:H,'Group Inputs'!A:A,'Kiwi Park Data'!B241),0)</f>
        <v>0</v>
      </c>
      <c r="F241" s="249"/>
      <c r="G241" s="183"/>
    </row>
    <row r="242" spans="2:7" ht="14" x14ac:dyDescent="0.3">
      <c r="B242" s="218">
        <v>5120</v>
      </c>
      <c r="C242" s="1274" t="s">
        <v>1554</v>
      </c>
      <c r="D242" s="252">
        <f>ROUND(SUMIFS('Group Inputs'!G:G,'Group Inputs'!A:A,'Kiwi Park Data'!B242),0)</f>
        <v>0</v>
      </c>
      <c r="E242" s="252">
        <f>ROUND(SUMIFS('Group Inputs'!H:H,'Group Inputs'!A:A,'Kiwi Park Data'!B242),0)</f>
        <v>0</v>
      </c>
      <c r="F242" s="249"/>
      <c r="G242" s="183"/>
    </row>
    <row r="243" spans="2:7" ht="14" x14ac:dyDescent="0.3">
      <c r="B243" s="218"/>
      <c r="C243" s="1274"/>
      <c r="D243" s="252"/>
      <c r="E243" s="252"/>
      <c r="F243" s="249"/>
      <c r="G243" s="183"/>
    </row>
    <row r="244" spans="2:7" ht="14" x14ac:dyDescent="0.3">
      <c r="B244" s="218"/>
      <c r="C244" s="1274"/>
      <c r="D244" s="252"/>
      <c r="E244" s="249"/>
      <c r="F244" s="249"/>
      <c r="G244" s="183"/>
    </row>
    <row r="245" spans="2:7" s="183" customFormat="1" ht="14.5" x14ac:dyDescent="0.3">
      <c r="B245" s="490">
        <v>5125</v>
      </c>
      <c r="C245" s="1277" t="s">
        <v>965</v>
      </c>
      <c r="D245" s="491">
        <f>SUM(D237:D244)</f>
        <v>0</v>
      </c>
      <c r="E245" s="491">
        <f>SUM(E237:E244)</f>
        <v>0</v>
      </c>
      <c r="F245" s="249"/>
    </row>
    <row r="246" spans="2:7" s="183" customFormat="1" ht="14.5" x14ac:dyDescent="0.3">
      <c r="B246" s="221"/>
      <c r="C246" s="1283"/>
      <c r="D246" s="252"/>
      <c r="E246" s="249"/>
      <c r="F246" s="249"/>
    </row>
    <row r="247" spans="2:7" ht="14" x14ac:dyDescent="0.3">
      <c r="B247" s="220">
        <v>5127</v>
      </c>
      <c r="C247" s="1276" t="s">
        <v>138</v>
      </c>
      <c r="D247" s="252"/>
      <c r="E247" s="249"/>
      <c r="F247" s="249"/>
      <c r="G247" s="183"/>
    </row>
    <row r="248" spans="2:7" ht="14" x14ac:dyDescent="0.3">
      <c r="B248" s="220"/>
      <c r="C248" s="1276"/>
      <c r="D248" s="252"/>
      <c r="E248" s="249"/>
      <c r="F248" s="249"/>
      <c r="G248" s="183"/>
    </row>
    <row r="249" spans="2:7" ht="14" x14ac:dyDescent="0.3">
      <c r="B249" s="218">
        <v>5128</v>
      </c>
      <c r="C249" s="1274" t="s">
        <v>1555</v>
      </c>
      <c r="D249" s="252">
        <f>ROUND(SUMIFS('Group Inputs'!G:G,'Group Inputs'!A:A,'Kiwi Park Data'!B249),0)</f>
        <v>0</v>
      </c>
      <c r="E249" s="252">
        <f>ROUND(SUMIFS('Group Inputs'!H:H,'Group Inputs'!A:A,'Kiwi Park Data'!B249),0)</f>
        <v>0</v>
      </c>
      <c r="F249" s="249"/>
      <c r="G249" s="183"/>
    </row>
    <row r="250" spans="2:7" ht="14" x14ac:dyDescent="0.3">
      <c r="B250" s="218">
        <v>5129</v>
      </c>
      <c r="C250" s="1274" t="s">
        <v>1556</v>
      </c>
      <c r="D250" s="252">
        <f>ROUND(SUMIFS('Group Inputs'!G:G,'Group Inputs'!A:A,'Kiwi Park Data'!B250),0)</f>
        <v>0</v>
      </c>
      <c r="E250" s="252">
        <f>ROUND(SUMIFS('Group Inputs'!H:H,'Group Inputs'!A:A,'Kiwi Park Data'!B250),0)</f>
        <v>0</v>
      </c>
      <c r="F250" s="249"/>
      <c r="G250" s="183"/>
    </row>
    <row r="251" spans="2:7" ht="14" x14ac:dyDescent="0.3">
      <c r="B251" s="218">
        <v>5130</v>
      </c>
      <c r="C251" s="1274" t="s">
        <v>1557</v>
      </c>
      <c r="D251" s="252">
        <f>ROUND(SUMIFS('Group Inputs'!G:G,'Group Inputs'!A:A,'Kiwi Park Data'!B251),0)</f>
        <v>0</v>
      </c>
      <c r="E251" s="252">
        <f>ROUND(SUMIFS('Group Inputs'!H:H,'Group Inputs'!A:A,'Kiwi Park Data'!B251),0)</f>
        <v>0</v>
      </c>
      <c r="F251" s="249"/>
      <c r="G251" s="183"/>
    </row>
    <row r="252" spans="2:7" ht="14" x14ac:dyDescent="0.3">
      <c r="B252" s="218">
        <v>5131</v>
      </c>
      <c r="C252" s="1274" t="s">
        <v>243</v>
      </c>
      <c r="D252" s="252">
        <f>ROUND(SUMIFS('Group Inputs'!G:G,'Group Inputs'!A:A,'Kiwi Park Data'!B252),0)</f>
        <v>0</v>
      </c>
      <c r="E252" s="252">
        <f>ROUND(SUMIFS('Group Inputs'!H:H,'Group Inputs'!A:A,'Kiwi Park Data'!B252),0)</f>
        <v>0</v>
      </c>
      <c r="F252" s="249"/>
      <c r="G252" s="183"/>
    </row>
    <row r="253" spans="2:7" ht="14" x14ac:dyDescent="0.3">
      <c r="B253" s="218">
        <v>5132</v>
      </c>
      <c r="C253" s="1274" t="s">
        <v>1558</v>
      </c>
      <c r="D253" s="252">
        <f>ROUND(SUMIFS('Group Inputs'!G:G,'Group Inputs'!A:A,'Kiwi Park Data'!B253),0)</f>
        <v>0</v>
      </c>
      <c r="E253" s="252">
        <f>ROUND(SUMIFS('Group Inputs'!H:H,'Group Inputs'!A:A,'Kiwi Park Data'!B253),0)</f>
        <v>0</v>
      </c>
      <c r="F253" s="249"/>
      <c r="G253" s="183"/>
    </row>
    <row r="254" spans="2:7" ht="14" x14ac:dyDescent="0.3">
      <c r="B254" s="218">
        <v>5133</v>
      </c>
      <c r="C254" s="1274" t="s">
        <v>1559</v>
      </c>
      <c r="D254" s="252">
        <f>ROUND(SUMIFS('Group Inputs'!G:G,'Group Inputs'!A:A,'Kiwi Park Data'!B254),0)</f>
        <v>0</v>
      </c>
      <c r="E254" s="252">
        <f>ROUND(SUMIFS('Group Inputs'!H:H,'Group Inputs'!A:A,'Kiwi Park Data'!B254),0)</f>
        <v>0</v>
      </c>
      <c r="F254" s="249"/>
      <c r="G254" s="183"/>
    </row>
    <row r="255" spans="2:7" ht="14" x14ac:dyDescent="0.3">
      <c r="B255" s="218">
        <v>5134</v>
      </c>
      <c r="C255" s="1274" t="s">
        <v>1560</v>
      </c>
      <c r="D255" s="252">
        <f>ROUND(SUMIFS('Group Inputs'!G:G,'Group Inputs'!A:A,'Kiwi Park Data'!B255),0)</f>
        <v>0</v>
      </c>
      <c r="E255" s="252">
        <f>ROUND(SUMIFS('Group Inputs'!H:H,'Group Inputs'!A:A,'Kiwi Park Data'!B255),0)</f>
        <v>0</v>
      </c>
      <c r="F255" s="249"/>
      <c r="G255" s="183"/>
    </row>
    <row r="256" spans="2:7" ht="14" x14ac:dyDescent="0.3">
      <c r="B256" s="218">
        <v>5138</v>
      </c>
      <c r="C256" s="1274" t="s">
        <v>363</v>
      </c>
      <c r="D256" s="252">
        <f>ROUND(SUMIFS('Group Inputs'!G:G,'Group Inputs'!A:A,'Kiwi Park Data'!B256),0)</f>
        <v>0</v>
      </c>
      <c r="E256" s="252">
        <f>ROUND(SUMIFS('Group Inputs'!H:H,'Group Inputs'!A:A,'Kiwi Park Data'!B256),0)</f>
        <v>0</v>
      </c>
      <c r="F256" s="249"/>
      <c r="G256" s="183"/>
    </row>
    <row r="257" spans="2:7" s="183" customFormat="1" ht="14.5" x14ac:dyDescent="0.3">
      <c r="B257" s="490">
        <v>5136</v>
      </c>
      <c r="C257" s="1277" t="s">
        <v>965</v>
      </c>
      <c r="D257" s="491">
        <f>SUM(D247:D256)</f>
        <v>0</v>
      </c>
      <c r="E257" s="491">
        <f>SUM(E247:E256)</f>
        <v>0</v>
      </c>
      <c r="F257" s="249"/>
    </row>
    <row r="258" spans="2:7" s="183" customFormat="1" ht="14.5" x14ac:dyDescent="0.3">
      <c r="B258" s="221"/>
      <c r="C258" s="1283"/>
      <c r="D258" s="252"/>
      <c r="E258" s="249"/>
      <c r="F258" s="249"/>
    </row>
    <row r="259" spans="2:7" ht="14" x14ac:dyDescent="0.3">
      <c r="B259" s="218">
        <v>5135</v>
      </c>
      <c r="C259" s="1274" t="s">
        <v>225</v>
      </c>
      <c r="D259" s="252">
        <f>ROUND(SUMIFS('Group Inputs'!G:G,'Group Inputs'!A:A,'Kiwi Park Data'!B259),0)</f>
        <v>0</v>
      </c>
      <c r="E259" s="252">
        <f>ROUND(SUMIFS('Group Inputs'!H:H,'Group Inputs'!A:A,'Kiwi Park Data'!B259),0)</f>
        <v>0</v>
      </c>
      <c r="F259" s="249"/>
      <c r="G259" s="183"/>
    </row>
    <row r="260" spans="2:7" ht="14" x14ac:dyDescent="0.3">
      <c r="B260" s="218">
        <v>5137</v>
      </c>
      <c r="C260" s="1274" t="s">
        <v>224</v>
      </c>
      <c r="D260" s="252">
        <f>ROUND(SUMIFS('Group Inputs'!G:G,'Group Inputs'!A:A,'Kiwi Park Data'!B260),0)</f>
        <v>0</v>
      </c>
      <c r="E260" s="252">
        <f>ROUND(SUMIFS('Group Inputs'!H:H,'Group Inputs'!A:A,'Kiwi Park Data'!B260),0)</f>
        <v>0</v>
      </c>
      <c r="F260" s="249"/>
      <c r="G260" s="183"/>
    </row>
    <row r="261" spans="2:7" ht="14" x14ac:dyDescent="0.3">
      <c r="B261" s="220"/>
      <c r="C261" s="1276"/>
      <c r="D261" s="252"/>
      <c r="E261" s="249"/>
      <c r="F261" s="249"/>
      <c r="G261" s="183"/>
    </row>
    <row r="262" spans="2:7" ht="14" x14ac:dyDescent="0.3">
      <c r="B262" s="220">
        <v>5139</v>
      </c>
      <c r="C262" s="1276" t="s">
        <v>556</v>
      </c>
      <c r="D262" s="252"/>
      <c r="E262" s="249"/>
      <c r="F262" s="249"/>
      <c r="G262" s="183"/>
    </row>
    <row r="263" spans="2:7" ht="14" x14ac:dyDescent="0.3">
      <c r="B263" s="220"/>
      <c r="C263" s="1276"/>
      <c r="D263" s="252"/>
      <c r="E263" s="249"/>
      <c r="F263" s="249"/>
      <c r="G263" s="183"/>
    </row>
    <row r="264" spans="2:7" ht="14" x14ac:dyDescent="0.3">
      <c r="B264" s="218">
        <v>5140</v>
      </c>
      <c r="C264" s="1274" t="s">
        <v>1561</v>
      </c>
      <c r="D264" s="252">
        <f>ROUND(SUMIFS('Group Inputs'!G:G,'Group Inputs'!A:A,'Kiwi Park Data'!B264),0)</f>
        <v>0</v>
      </c>
      <c r="E264" s="252">
        <f>ROUND(SUMIFS('Group Inputs'!H:H,'Group Inputs'!A:A,'Kiwi Park Data'!B264),0)</f>
        <v>0</v>
      </c>
      <c r="F264" s="249"/>
      <c r="G264" s="183"/>
    </row>
    <row r="265" spans="2:7" ht="14" x14ac:dyDescent="0.3">
      <c r="B265" s="218">
        <v>5141</v>
      </c>
      <c r="C265" s="1274" t="s">
        <v>229</v>
      </c>
      <c r="D265" s="252">
        <f>ROUND(SUMIFS('Group Inputs'!G:G,'Group Inputs'!A:A,'Kiwi Park Data'!B265),0)</f>
        <v>0</v>
      </c>
      <c r="E265" s="252">
        <f>ROUND(SUMIFS('Group Inputs'!H:H,'Group Inputs'!A:A,'Kiwi Park Data'!B265),0)</f>
        <v>0</v>
      </c>
      <c r="F265" s="249"/>
      <c r="G265" s="183"/>
    </row>
    <row r="266" spans="2:7" ht="14" x14ac:dyDescent="0.3">
      <c r="B266" s="218">
        <v>5142</v>
      </c>
      <c r="C266" s="1274" t="s">
        <v>126</v>
      </c>
      <c r="D266" s="252">
        <f>ROUND(SUMIFS('Group Inputs'!G:G,'Group Inputs'!A:A,'Kiwi Park Data'!B266),0)</f>
        <v>0</v>
      </c>
      <c r="E266" s="252">
        <f>ROUND(SUMIFS('Group Inputs'!H:H,'Group Inputs'!A:A,'Kiwi Park Data'!B266),0)</f>
        <v>0</v>
      </c>
      <c r="F266" s="249"/>
      <c r="G266" s="183"/>
    </row>
    <row r="267" spans="2:7" ht="14" x14ac:dyDescent="0.3">
      <c r="B267" s="218">
        <v>5144</v>
      </c>
      <c r="C267" s="1274" t="s">
        <v>1562</v>
      </c>
      <c r="D267" s="252">
        <f>ROUND(SUMIFS('Group Inputs'!G:G,'Group Inputs'!A:A,'Kiwi Park Data'!B267),0)</f>
        <v>0</v>
      </c>
      <c r="E267" s="252">
        <f>ROUND(SUMIFS('Group Inputs'!H:H,'Group Inputs'!A:A,'Kiwi Park Data'!B267),0)</f>
        <v>0</v>
      </c>
      <c r="F267" s="249"/>
      <c r="G267" s="183"/>
    </row>
    <row r="268" spans="2:7" ht="14" x14ac:dyDescent="0.3">
      <c r="B268" s="218">
        <v>5145</v>
      </c>
      <c r="C268" s="1274" t="s">
        <v>1563</v>
      </c>
      <c r="D268" s="252">
        <f>ROUND(SUMIFS('Group Inputs'!G:G,'Group Inputs'!A:A,'Kiwi Park Data'!B268),0)</f>
        <v>0</v>
      </c>
      <c r="E268" s="252">
        <f>ROUND(SUMIFS('Group Inputs'!H:H,'Group Inputs'!A:A,'Kiwi Park Data'!B268),0)</f>
        <v>0</v>
      </c>
      <c r="F268" s="249"/>
      <c r="G268" s="183"/>
    </row>
    <row r="269" spans="2:7" ht="14" x14ac:dyDescent="0.3">
      <c r="B269" s="218"/>
      <c r="C269" s="1274"/>
      <c r="D269" s="252"/>
      <c r="E269" s="249"/>
      <c r="F269" s="249"/>
      <c r="G269" s="183"/>
    </row>
    <row r="270" spans="2:7" s="183" customFormat="1" ht="14.5" x14ac:dyDescent="0.3">
      <c r="B270" s="490">
        <v>5148</v>
      </c>
      <c r="C270" s="1277" t="s">
        <v>965</v>
      </c>
      <c r="D270" s="491">
        <f>SUM(D262:D269)</f>
        <v>0</v>
      </c>
      <c r="E270" s="491">
        <f>SUM(E262:E269)</f>
        <v>0</v>
      </c>
      <c r="F270" s="249"/>
    </row>
    <row r="271" spans="2:7" s="183" customFormat="1" ht="14.5" x14ac:dyDescent="0.3">
      <c r="B271" s="221"/>
      <c r="C271" s="1283"/>
      <c r="D271" s="252"/>
      <c r="E271" s="249"/>
      <c r="F271" s="249"/>
    </row>
    <row r="272" spans="2:7" ht="14" x14ac:dyDescent="0.3">
      <c r="B272" s="220">
        <v>5149</v>
      </c>
      <c r="C272" s="1276" t="s">
        <v>558</v>
      </c>
      <c r="D272" s="252"/>
      <c r="E272" s="249"/>
      <c r="F272" s="249"/>
      <c r="G272" s="183"/>
    </row>
    <row r="273" spans="2:7" ht="14" x14ac:dyDescent="0.3">
      <c r="F273" s="249"/>
      <c r="G273" s="183"/>
    </row>
    <row r="274" spans="2:7" ht="14" x14ac:dyDescent="0.3">
      <c r="B274" s="218">
        <v>5150</v>
      </c>
      <c r="C274" s="1274" t="s">
        <v>1564</v>
      </c>
      <c r="D274" s="252">
        <f>ROUND(SUMIFS('Group Inputs'!G:G,'Group Inputs'!A:A,'Kiwi Park Data'!B274),0)</f>
        <v>0</v>
      </c>
      <c r="E274" s="252">
        <f>ROUND(SUMIFS('Group Inputs'!H:H,'Group Inputs'!A:A,'Kiwi Park Data'!B274),0)</f>
        <v>0</v>
      </c>
      <c r="F274" s="249"/>
      <c r="G274" s="183"/>
    </row>
    <row r="275" spans="2:7" ht="14" x14ac:dyDescent="0.3">
      <c r="B275" s="218">
        <v>5151</v>
      </c>
      <c r="C275" s="1274" t="s">
        <v>1565</v>
      </c>
      <c r="D275" s="252">
        <f>ROUND(SUMIFS('Group Inputs'!G:G,'Group Inputs'!A:A,'Kiwi Park Data'!B275),0)</f>
        <v>0</v>
      </c>
      <c r="E275" s="252">
        <f>ROUND(SUMIFS('Group Inputs'!H:H,'Group Inputs'!A:A,'Kiwi Park Data'!B275),0)</f>
        <v>0</v>
      </c>
      <c r="F275" s="249"/>
      <c r="G275" s="183"/>
    </row>
    <row r="276" spans="2:7" ht="14" x14ac:dyDescent="0.3">
      <c r="B276" s="220"/>
      <c r="C276" s="1276"/>
      <c r="D276" s="252"/>
      <c r="E276" s="249"/>
      <c r="F276" s="249"/>
      <c r="G276" s="183"/>
    </row>
    <row r="277" spans="2:7" s="183" customFormat="1" ht="14.5" x14ac:dyDescent="0.3">
      <c r="B277" s="490">
        <v>5158</v>
      </c>
      <c r="C277" s="1277" t="s">
        <v>965</v>
      </c>
      <c r="D277" s="491">
        <f>SUM(D272:D276)</f>
        <v>0</v>
      </c>
      <c r="E277" s="491">
        <f>SUM(E272:E276)</f>
        <v>0</v>
      </c>
      <c r="F277" s="249"/>
    </row>
    <row r="278" spans="2:7" ht="14" x14ac:dyDescent="0.3">
      <c r="B278" s="220"/>
      <c r="C278" s="1276"/>
      <c r="D278" s="252"/>
      <c r="E278" s="249"/>
      <c r="F278" s="249"/>
      <c r="G278" s="183"/>
    </row>
    <row r="279" spans="2:7" ht="14" x14ac:dyDescent="0.3">
      <c r="B279" s="218">
        <v>5160</v>
      </c>
      <c r="C279" s="1274" t="s">
        <v>1566</v>
      </c>
      <c r="D279" s="252">
        <f>ROUND(SUMIFS('Group Inputs'!G:G,'Group Inputs'!A:A,'Kiwi Park Data'!B279),0)</f>
        <v>0</v>
      </c>
      <c r="E279" s="252">
        <f>ROUND(SUMIFS('Group Inputs'!H:H,'Group Inputs'!A:A,'Kiwi Park Data'!B279),0)</f>
        <v>0</v>
      </c>
      <c r="F279" s="249"/>
      <c r="G279" s="183"/>
    </row>
    <row r="280" spans="2:7" ht="14" x14ac:dyDescent="0.3">
      <c r="B280" s="218">
        <v>5165</v>
      </c>
      <c r="C280" s="1274" t="s">
        <v>1567</v>
      </c>
      <c r="D280" s="252">
        <f>ROUND(SUMIFS('Group Inputs'!G:G,'Group Inputs'!A:A,'Kiwi Park Data'!B280),0)</f>
        <v>0</v>
      </c>
      <c r="E280" s="252">
        <f>ROUND(SUMIFS('Group Inputs'!H:H,'Group Inputs'!A:A,'Kiwi Park Data'!B280),0)</f>
        <v>0</v>
      </c>
      <c r="F280" s="249"/>
      <c r="G280" s="183"/>
    </row>
    <row r="281" spans="2:7" ht="14" x14ac:dyDescent="0.3">
      <c r="B281" s="220"/>
      <c r="C281" s="1276"/>
      <c r="D281" s="252"/>
      <c r="E281" s="249"/>
      <c r="F281" s="249"/>
      <c r="G281" s="183"/>
    </row>
    <row r="282" spans="2:7" s="183" customFormat="1" ht="14" x14ac:dyDescent="0.3">
      <c r="B282" s="498">
        <v>5198</v>
      </c>
      <c r="C282" s="1284" t="s">
        <v>965</v>
      </c>
      <c r="D282" s="499">
        <f>SUMIF($C$235:$C$281,C277,$D$235:$D$281)+D260+D259</f>
        <v>0</v>
      </c>
      <c r="E282" s="499">
        <f>SUMIF($C$235:$C$281,C277,$E$235:$E$281)+E260+E259</f>
        <v>0</v>
      </c>
      <c r="F282" s="249"/>
    </row>
    <row r="283" spans="2:7" ht="14" x14ac:dyDescent="0.3">
      <c r="B283" s="220"/>
      <c r="C283" s="1276"/>
      <c r="D283" s="252"/>
      <c r="E283" s="249"/>
      <c r="F283" s="249"/>
      <c r="G283" s="183"/>
    </row>
    <row r="284" spans="2:7" ht="14" x14ac:dyDescent="0.3">
      <c r="B284" s="220">
        <v>5200</v>
      </c>
      <c r="C284" s="1276" t="s">
        <v>1568</v>
      </c>
      <c r="D284" s="252"/>
      <c r="E284" s="249"/>
      <c r="F284" s="249"/>
      <c r="G284" s="183"/>
    </row>
    <row r="285" spans="2:7" ht="14" x14ac:dyDescent="0.3">
      <c r="B285" s="220"/>
      <c r="C285" s="1276"/>
      <c r="D285" s="252"/>
      <c r="E285" s="249"/>
      <c r="F285" s="249"/>
      <c r="G285" s="183"/>
    </row>
    <row r="286" spans="2:7" ht="14" x14ac:dyDescent="0.3">
      <c r="B286" s="218">
        <v>5210</v>
      </c>
      <c r="C286" s="1274" t="s">
        <v>216</v>
      </c>
      <c r="D286" s="252">
        <f>-ROUND(SUMIFS('Group Inputs'!G:G,'Group Inputs'!A:A,'Kiwi Park Data'!B286),0)</f>
        <v>0</v>
      </c>
      <c r="E286" s="252">
        <f>-ROUND(SUMIFS('Group Inputs'!H:H,'Group Inputs'!A:A,'Kiwi Park Data'!B286),0)</f>
        <v>0</v>
      </c>
      <c r="F286" s="249"/>
      <c r="G286" s="183"/>
    </row>
    <row r="287" spans="2:7" ht="14" x14ac:dyDescent="0.3">
      <c r="B287" s="220"/>
      <c r="C287" s="1276"/>
      <c r="D287" s="252"/>
      <c r="E287" s="249"/>
      <c r="F287" s="249"/>
      <c r="G287" s="183"/>
    </row>
    <row r="288" spans="2:7" ht="14" x14ac:dyDescent="0.3">
      <c r="B288" s="220">
        <v>5216</v>
      </c>
      <c r="C288" s="1276" t="s">
        <v>1569</v>
      </c>
      <c r="D288" s="252"/>
      <c r="E288" s="249"/>
      <c r="F288" s="249"/>
      <c r="G288" s="183"/>
    </row>
    <row r="289" spans="2:7" ht="14" x14ac:dyDescent="0.3">
      <c r="F289" s="249"/>
      <c r="G289" s="183"/>
    </row>
    <row r="290" spans="2:7" ht="14" x14ac:dyDescent="0.3">
      <c r="B290" s="218">
        <v>5217</v>
      </c>
      <c r="C290" s="1274" t="s">
        <v>372</v>
      </c>
      <c r="D290" s="252">
        <f>ROUND(SUMIFS('Group Inputs'!G:G,'Group Inputs'!A:A,'Kiwi Park Data'!B290),0)</f>
        <v>0</v>
      </c>
      <c r="E290" s="252">
        <f>ROUND(SUMIFS('Group Inputs'!H:H,'Group Inputs'!A:A,'Kiwi Park Data'!B290),0)</f>
        <v>0</v>
      </c>
      <c r="F290" s="249"/>
      <c r="G290" s="183"/>
    </row>
    <row r="291" spans="2:7" ht="14" x14ac:dyDescent="0.3">
      <c r="B291" s="218">
        <v>5218</v>
      </c>
      <c r="C291" s="1274" t="s">
        <v>243</v>
      </c>
      <c r="D291" s="252">
        <f>ROUND(SUMIFS('Group Inputs'!G:G,'Group Inputs'!A:A,'Kiwi Park Data'!B291),0)</f>
        <v>0</v>
      </c>
      <c r="E291" s="252">
        <f>ROUND(SUMIFS('Group Inputs'!H:H,'Group Inputs'!A:A,'Kiwi Park Data'!B291),0)</f>
        <v>0</v>
      </c>
      <c r="F291" s="249"/>
      <c r="G291" s="183"/>
    </row>
    <row r="292" spans="2:7" ht="14" x14ac:dyDescent="0.3">
      <c r="B292" s="218">
        <v>5219</v>
      </c>
      <c r="C292" s="1274" t="s">
        <v>1570</v>
      </c>
      <c r="D292" s="252">
        <f>ROUND(SUMIFS('Group Inputs'!G:G,'Group Inputs'!A:A,'Kiwi Park Data'!B292),0)</f>
        <v>0</v>
      </c>
      <c r="E292" s="252">
        <f>ROUND(SUMIFS('Group Inputs'!H:H,'Group Inputs'!A:A,'Kiwi Park Data'!B292),0)</f>
        <v>0</v>
      </c>
      <c r="F292" s="249"/>
      <c r="G292" s="183"/>
    </row>
    <row r="293" spans="2:7" ht="14" x14ac:dyDescent="0.3">
      <c r="B293" s="218">
        <v>5222</v>
      </c>
      <c r="C293" s="1274" t="s">
        <v>1571</v>
      </c>
      <c r="D293" s="252">
        <f>ROUND(SUMIFS('Group Inputs'!G:G,'Group Inputs'!A:A,'Kiwi Park Data'!B293),0)</f>
        <v>0</v>
      </c>
      <c r="E293" s="252">
        <f>ROUND(SUMIFS('Group Inputs'!H:H,'Group Inputs'!A:A,'Kiwi Park Data'!B293),0)</f>
        <v>0</v>
      </c>
      <c r="F293" s="249"/>
      <c r="G293" s="183"/>
    </row>
    <row r="294" spans="2:7" ht="14" x14ac:dyDescent="0.3">
      <c r="B294" s="218">
        <v>5224</v>
      </c>
      <c r="C294" s="1274" t="s">
        <v>1072</v>
      </c>
      <c r="D294" s="252">
        <f>ROUND(SUMIFS('Group Inputs'!G:G,'Group Inputs'!A:A,'Kiwi Park Data'!B294),0)</f>
        <v>0</v>
      </c>
      <c r="E294" s="252">
        <f>ROUND(SUMIFS('Group Inputs'!H:H,'Group Inputs'!A:A,'Kiwi Park Data'!B294),0)</f>
        <v>0</v>
      </c>
      <c r="F294" s="249"/>
      <c r="G294" s="183"/>
    </row>
    <row r="295" spans="2:7" ht="14" x14ac:dyDescent="0.3">
      <c r="B295" s="218">
        <v>5277</v>
      </c>
      <c r="C295" s="1274" t="s">
        <v>1572</v>
      </c>
      <c r="D295" s="252">
        <f>ROUND(SUMIFS('Group Inputs'!G:G,'Group Inputs'!A:A,'Kiwi Park Data'!B295),0)</f>
        <v>0</v>
      </c>
      <c r="E295" s="252">
        <f>ROUND(SUMIFS('Group Inputs'!H:H,'Group Inputs'!A:A,'Kiwi Park Data'!B295),0)</f>
        <v>0</v>
      </c>
      <c r="F295" s="249"/>
      <c r="G295" s="183"/>
    </row>
    <row r="296" spans="2:7" ht="14" x14ac:dyDescent="0.3">
      <c r="B296" s="220"/>
      <c r="C296" s="1276"/>
      <c r="D296" s="252"/>
      <c r="E296" s="249"/>
      <c r="F296" s="249"/>
      <c r="G296" s="183"/>
    </row>
    <row r="297" spans="2:7" s="183" customFormat="1" ht="14.5" x14ac:dyDescent="0.3">
      <c r="B297" s="490">
        <v>5225</v>
      </c>
      <c r="C297" s="1277" t="s">
        <v>965</v>
      </c>
      <c r="D297" s="491">
        <f>SUM(D286:D296)</f>
        <v>0</v>
      </c>
      <c r="E297" s="491">
        <f>SUM(E286:E296)</f>
        <v>0</v>
      </c>
      <c r="F297" s="249"/>
    </row>
    <row r="298" spans="2:7" ht="14" x14ac:dyDescent="0.3">
      <c r="B298" s="220"/>
      <c r="C298" s="1276"/>
      <c r="D298" s="252"/>
      <c r="E298" s="249"/>
      <c r="F298" s="249"/>
      <c r="G298" s="183"/>
    </row>
    <row r="299" spans="2:7" ht="14" x14ac:dyDescent="0.3">
      <c r="B299" s="220">
        <v>5226</v>
      </c>
      <c r="C299" s="1276" t="s">
        <v>1309</v>
      </c>
      <c r="D299" s="252"/>
      <c r="E299" s="249"/>
      <c r="F299" s="249"/>
      <c r="G299" s="183"/>
    </row>
    <row r="300" spans="2:7" ht="14" x14ac:dyDescent="0.3">
      <c r="B300" s="220"/>
      <c r="C300" s="1276"/>
      <c r="D300" s="252"/>
      <c r="E300" s="249"/>
      <c r="F300" s="249"/>
      <c r="G300" s="183"/>
    </row>
    <row r="301" spans="2:7" ht="14" x14ac:dyDescent="0.3">
      <c r="B301" s="218">
        <v>5227</v>
      </c>
      <c r="C301" s="1274" t="s">
        <v>127</v>
      </c>
      <c r="D301" s="252">
        <f>ROUND(SUMIFS('Group Inputs'!G:G,'Group Inputs'!A:A,'Kiwi Park Data'!B301),0)</f>
        <v>0</v>
      </c>
      <c r="E301" s="252">
        <f>ROUND(SUMIFS('Group Inputs'!H:H,'Group Inputs'!A:A,'Kiwi Park Data'!B301),0)</f>
        <v>0</v>
      </c>
      <c r="F301" s="249"/>
      <c r="G301" s="183"/>
    </row>
    <row r="302" spans="2:7" ht="14" x14ac:dyDescent="0.3">
      <c r="B302" s="218">
        <v>5228</v>
      </c>
      <c r="C302" s="1274" t="s">
        <v>1038</v>
      </c>
      <c r="D302" s="252">
        <f>ROUND(SUMIFS('Group Inputs'!G:G,'Group Inputs'!A:A,'Kiwi Park Data'!B302),0)</f>
        <v>0</v>
      </c>
      <c r="E302" s="252">
        <f>ROUND(SUMIFS('Group Inputs'!H:H,'Group Inputs'!A:A,'Kiwi Park Data'!B302),0)</f>
        <v>0</v>
      </c>
      <c r="F302" s="249"/>
      <c r="G302" s="183"/>
    </row>
    <row r="303" spans="2:7" ht="14" x14ac:dyDescent="0.3">
      <c r="B303" s="218">
        <v>5230</v>
      </c>
      <c r="C303" s="1274" t="s">
        <v>256</v>
      </c>
      <c r="D303" s="252">
        <f>ROUND(SUMIFS('Group Inputs'!G:G,'Group Inputs'!A:A,'Kiwi Park Data'!B303),0)</f>
        <v>0</v>
      </c>
      <c r="E303" s="252">
        <f>ROUND(SUMIFS('Group Inputs'!H:H,'Group Inputs'!A:A,'Kiwi Park Data'!B303),0)</f>
        <v>0</v>
      </c>
      <c r="F303" s="249"/>
      <c r="G303" s="183"/>
    </row>
    <row r="304" spans="2:7" ht="14" x14ac:dyDescent="0.3">
      <c r="B304" s="218">
        <v>5240</v>
      </c>
      <c r="C304" s="1274" t="s">
        <v>1573</v>
      </c>
      <c r="D304" s="252">
        <f>ROUND(SUMIFS('Group Inputs'!G:G,'Group Inputs'!A:A,'Kiwi Park Data'!B304),0)</f>
        <v>0</v>
      </c>
      <c r="E304" s="252">
        <f>ROUND(SUMIFS('Group Inputs'!H:H,'Group Inputs'!A:A,'Kiwi Park Data'!B304),0)</f>
        <v>0</v>
      </c>
      <c r="F304" s="249"/>
      <c r="G304" s="183"/>
    </row>
    <row r="305" spans="2:7" ht="14" x14ac:dyDescent="0.3">
      <c r="B305" s="218">
        <v>5262</v>
      </c>
      <c r="C305" s="1280" t="s">
        <v>1574</v>
      </c>
      <c r="D305" s="252">
        <f>ROUND(SUMIFS('Group Inputs'!G:G,'Group Inputs'!A:A,'Kiwi Park Data'!B305),0)</f>
        <v>0</v>
      </c>
      <c r="E305" s="252">
        <f>ROUND(SUMIFS('Group Inputs'!H:H,'Group Inputs'!A:A,'Kiwi Park Data'!B305),0)</f>
        <v>0</v>
      </c>
      <c r="F305" s="249"/>
      <c r="G305" s="183"/>
    </row>
    <row r="306" spans="2:7" ht="14" x14ac:dyDescent="0.3">
      <c r="B306" s="218">
        <v>5241</v>
      </c>
      <c r="C306" s="1274" t="s">
        <v>1575</v>
      </c>
      <c r="D306" s="252">
        <f>ROUND(SUMIFS('Group Inputs'!G:G,'Group Inputs'!A:A,'Kiwi Park Data'!B306),0)</f>
        <v>0</v>
      </c>
      <c r="E306" s="252">
        <f>ROUND(SUMIFS('Group Inputs'!H:H,'Group Inputs'!A:A,'Kiwi Park Data'!B306),0)</f>
        <v>0</v>
      </c>
      <c r="F306" s="249"/>
      <c r="G306" s="183"/>
    </row>
    <row r="307" spans="2:7" ht="14" x14ac:dyDescent="0.3">
      <c r="B307" s="218"/>
      <c r="C307" s="1274"/>
      <c r="D307" s="252"/>
      <c r="E307" s="249"/>
      <c r="F307" s="249"/>
      <c r="G307" s="183"/>
    </row>
    <row r="308" spans="2:7" s="183" customFormat="1" ht="14.5" x14ac:dyDescent="0.3">
      <c r="B308" s="490">
        <v>5244</v>
      </c>
      <c r="C308" s="1277" t="s">
        <v>965</v>
      </c>
      <c r="D308" s="491">
        <f>SUM(D299:D307)</f>
        <v>0</v>
      </c>
      <c r="E308" s="491">
        <f>SUM(E299:E307)</f>
        <v>0</v>
      </c>
      <c r="F308" s="249"/>
    </row>
    <row r="309" spans="2:7" ht="14" x14ac:dyDescent="0.3">
      <c r="B309" s="220"/>
      <c r="C309" s="1276"/>
      <c r="D309" s="252"/>
      <c r="E309" s="249"/>
      <c r="F309" s="249"/>
      <c r="G309" s="183"/>
    </row>
    <row r="310" spans="2:7" ht="14" x14ac:dyDescent="0.3">
      <c r="B310" s="218">
        <v>5245</v>
      </c>
      <c r="C310" s="1274" t="s">
        <v>1576</v>
      </c>
      <c r="D310" s="252">
        <f>ROUND(SUMIFS('Group Inputs'!G:G,'Group Inputs'!A:A,'Kiwi Park Data'!B310),0)</f>
        <v>0</v>
      </c>
      <c r="E310" s="252">
        <f>ROUND(SUMIFS('Group Inputs'!H:H,'Group Inputs'!A:A,'Kiwi Park Data'!B310),0)</f>
        <v>0</v>
      </c>
      <c r="F310" s="249"/>
      <c r="G310" s="183"/>
    </row>
    <row r="311" spans="2:7" ht="14" x14ac:dyDescent="0.3">
      <c r="B311" s="218">
        <v>5247</v>
      </c>
      <c r="C311" s="1274" t="s">
        <v>1577</v>
      </c>
      <c r="D311" s="252">
        <f>ROUND(SUMIFS('Group Inputs'!G:G,'Group Inputs'!A:A,'Kiwi Park Data'!B311),0)</f>
        <v>0</v>
      </c>
      <c r="E311" s="252">
        <f>ROUND(SUMIFS('Group Inputs'!H:H,'Group Inputs'!A:A,'Kiwi Park Data'!B311),0)</f>
        <v>0</v>
      </c>
      <c r="F311" s="249"/>
      <c r="G311" s="183"/>
    </row>
    <row r="312" spans="2:7" ht="14" x14ac:dyDescent="0.3">
      <c r="B312" s="218">
        <v>5250</v>
      </c>
      <c r="C312" s="1274" t="s">
        <v>1578</v>
      </c>
      <c r="D312" s="252">
        <f>ROUND(SUMIFS('Group Inputs'!G:G,'Group Inputs'!A:A,'Kiwi Park Data'!B312),0)</f>
        <v>0</v>
      </c>
      <c r="E312" s="252">
        <f>ROUND(SUMIFS('Group Inputs'!H:H,'Group Inputs'!A:A,'Kiwi Park Data'!B312),0)</f>
        <v>0</v>
      </c>
      <c r="F312" s="249"/>
      <c r="G312" s="183"/>
    </row>
    <row r="313" spans="2:7" ht="14" x14ac:dyDescent="0.3">
      <c r="B313" s="218">
        <v>5260</v>
      </c>
      <c r="C313" s="1274" t="s">
        <v>1579</v>
      </c>
      <c r="D313" s="252">
        <f>ROUND(SUMIFS('Group Inputs'!G:G,'Group Inputs'!A:A,'Kiwi Park Data'!B313),0)</f>
        <v>0</v>
      </c>
      <c r="E313" s="252">
        <f>ROUND(SUMIFS('Group Inputs'!H:H,'Group Inputs'!A:A,'Kiwi Park Data'!B313),0)</f>
        <v>0</v>
      </c>
      <c r="F313" s="249"/>
      <c r="G313" s="183"/>
    </row>
    <row r="314" spans="2:7" ht="14" x14ac:dyDescent="0.3">
      <c r="B314" s="218">
        <v>5261</v>
      </c>
      <c r="C314" s="1274" t="s">
        <v>1580</v>
      </c>
      <c r="D314" s="252">
        <f>ROUND(SUMIFS('Group Inputs'!G:G,'Group Inputs'!A:A,'Kiwi Park Data'!B314),0)</f>
        <v>0</v>
      </c>
      <c r="E314" s="252">
        <f>ROUND(SUMIFS('Group Inputs'!H:H,'Group Inputs'!A:A,'Kiwi Park Data'!B314),0)</f>
        <v>0</v>
      </c>
      <c r="F314" s="249"/>
      <c r="G314" s="183"/>
    </row>
    <row r="315" spans="2:7" ht="14" x14ac:dyDescent="0.3">
      <c r="B315" s="218">
        <v>5270</v>
      </c>
      <c r="C315" s="1274" t="s">
        <v>1581</v>
      </c>
      <c r="D315" s="252">
        <f>ROUND(SUMIFS('Group Inputs'!G:G,'Group Inputs'!A:A,'Kiwi Park Data'!B315),0)</f>
        <v>0</v>
      </c>
      <c r="E315" s="252">
        <f>ROUND(SUMIFS('Group Inputs'!H:H,'Group Inputs'!A:A,'Kiwi Park Data'!B315),0)</f>
        <v>0</v>
      </c>
      <c r="F315" s="249"/>
      <c r="G315" s="183"/>
    </row>
    <row r="316" spans="2:7" ht="14" x14ac:dyDescent="0.3">
      <c r="B316" s="218">
        <v>5272</v>
      </c>
      <c r="C316" s="1274" t="s">
        <v>1582</v>
      </c>
      <c r="D316" s="252">
        <f>ROUND(SUMIFS('Group Inputs'!G:G,'Group Inputs'!A:A,'Kiwi Park Data'!B316),0)</f>
        <v>0</v>
      </c>
      <c r="E316" s="252">
        <f>ROUND(SUMIFS('Group Inputs'!H:H,'Group Inputs'!A:A,'Kiwi Park Data'!B316),0)</f>
        <v>0</v>
      </c>
      <c r="F316" s="249"/>
      <c r="G316" s="183"/>
    </row>
    <row r="317" spans="2:7" ht="14" x14ac:dyDescent="0.3">
      <c r="B317" s="218">
        <v>5276</v>
      </c>
      <c r="C317" s="1274" t="s">
        <v>1583</v>
      </c>
      <c r="D317" s="252">
        <f>ROUND(SUMIFS('Group Inputs'!G:G,'Group Inputs'!A:A,'Kiwi Park Data'!B317),0)</f>
        <v>0</v>
      </c>
      <c r="E317" s="252">
        <f>ROUND(SUMIFS('Group Inputs'!H:H,'Group Inputs'!A:A,'Kiwi Park Data'!B317),0)</f>
        <v>0</v>
      </c>
      <c r="F317" s="249"/>
      <c r="G317" s="183"/>
    </row>
    <row r="318" spans="2:7" ht="14" x14ac:dyDescent="0.3">
      <c r="B318" s="218">
        <v>5223</v>
      </c>
      <c r="C318" s="1274" t="s">
        <v>258</v>
      </c>
      <c r="D318" s="252">
        <f>ROUND(SUMIFS('Group Inputs'!G:G,'Group Inputs'!A:A,'Kiwi Park Data'!B318),0)</f>
        <v>0</v>
      </c>
      <c r="E318" s="252">
        <f>ROUND(SUMIFS('Group Inputs'!H:H,'Group Inputs'!A:A,'Kiwi Park Data'!B318),0)</f>
        <v>0</v>
      </c>
      <c r="F318" s="249"/>
      <c r="G318" s="183"/>
    </row>
    <row r="319" spans="2:7" ht="14" x14ac:dyDescent="0.3">
      <c r="B319" s="218">
        <v>5280</v>
      </c>
      <c r="C319" s="1274" t="s">
        <v>1584</v>
      </c>
      <c r="D319" s="252">
        <f>ROUND(SUMIFS('Group Inputs'!G:G,'Group Inputs'!A:A,'Kiwi Park Data'!B319),0)</f>
        <v>0</v>
      </c>
      <c r="E319" s="252">
        <f>ROUND(SUMIFS('Group Inputs'!H:H,'Group Inputs'!A:A,'Kiwi Park Data'!B319),0)</f>
        <v>0</v>
      </c>
      <c r="F319" s="249"/>
      <c r="G319" s="183"/>
    </row>
    <row r="320" spans="2:7" ht="14" x14ac:dyDescent="0.3">
      <c r="B320" s="218"/>
      <c r="C320" s="1274"/>
      <c r="D320" s="252"/>
      <c r="E320" s="252"/>
      <c r="F320" s="249"/>
      <c r="G320" s="183"/>
    </row>
    <row r="321" spans="2:7" s="183" customFormat="1" ht="14" x14ac:dyDescent="0.3">
      <c r="B321" s="498">
        <v>5298</v>
      </c>
      <c r="C321" s="1284" t="s">
        <v>965</v>
      </c>
      <c r="D321" s="499">
        <f>SUMIF($C$284:$C$320,C308,$D$284:$D$320)+SUM(D309:D320)</f>
        <v>0</v>
      </c>
      <c r="E321" s="499">
        <f>SUMIF($C$284:$C$320,C308,$E$284:$E$320)+SUM(E309:E320)</f>
        <v>0</v>
      </c>
      <c r="F321" s="249"/>
    </row>
    <row r="322" spans="2:7" ht="14" x14ac:dyDescent="0.3">
      <c r="B322" s="220"/>
      <c r="C322" s="1276"/>
      <c r="D322" s="252"/>
      <c r="E322" s="249"/>
      <c r="F322" s="249"/>
      <c r="G322" s="183"/>
    </row>
    <row r="323" spans="2:7" s="183" customFormat="1" ht="14" x14ac:dyDescent="0.3">
      <c r="B323" s="222">
        <v>5500</v>
      </c>
      <c r="C323" s="1282" t="s">
        <v>1585</v>
      </c>
      <c r="D323" s="252">
        <f>D282-D321</f>
        <v>0</v>
      </c>
      <c r="E323" s="252">
        <f>E282-E321</f>
        <v>0</v>
      </c>
      <c r="F323" s="249"/>
    </row>
    <row r="324" spans="2:7" ht="14" x14ac:dyDescent="0.3">
      <c r="B324" s="220"/>
      <c r="C324" s="1276"/>
      <c r="D324" s="252"/>
      <c r="E324" s="249"/>
      <c r="F324" s="249"/>
      <c r="G324" s="183"/>
    </row>
    <row r="325" spans="2:7" ht="14" x14ac:dyDescent="0.3">
      <c r="B325" s="220">
        <v>5540</v>
      </c>
      <c r="C325" s="1276" t="s">
        <v>1586</v>
      </c>
      <c r="D325" s="252"/>
      <c r="E325" s="249"/>
      <c r="F325" s="249"/>
      <c r="G325" s="183"/>
    </row>
    <row r="326" spans="2:7" ht="14" x14ac:dyDescent="0.3">
      <c r="B326" s="220"/>
      <c r="C326" s="1276"/>
      <c r="D326" s="252"/>
      <c r="E326" s="249"/>
      <c r="F326" s="249"/>
      <c r="G326" s="183"/>
    </row>
    <row r="327" spans="2:7" ht="14" x14ac:dyDescent="0.3">
      <c r="B327" s="220">
        <v>5550</v>
      </c>
      <c r="C327" s="1276" t="s">
        <v>1587</v>
      </c>
      <c r="D327" s="252">
        <f>ROUND(SUMIFS('Group Inputs'!G:G,'Group Inputs'!A:A,'Kiwi Park Data'!B327),0)</f>
        <v>0</v>
      </c>
      <c r="E327" s="252">
        <f>ROUND(SUMIFS('Group Inputs'!H:H,'Group Inputs'!A:A,'Kiwi Park Data'!B327),0)</f>
        <v>0</v>
      </c>
      <c r="F327" s="249"/>
      <c r="G327" s="183"/>
    </row>
    <row r="328" spans="2:7" ht="14" x14ac:dyDescent="0.3">
      <c r="B328" s="220"/>
      <c r="C328" s="1276"/>
      <c r="D328" s="252"/>
      <c r="E328" s="249"/>
      <c r="F328" s="249"/>
      <c r="G328" s="183"/>
    </row>
    <row r="329" spans="2:7" ht="14" x14ac:dyDescent="0.3">
      <c r="B329" s="220">
        <v>5560</v>
      </c>
      <c r="C329" s="1276" t="s">
        <v>558</v>
      </c>
      <c r="D329" s="252"/>
      <c r="E329" s="249"/>
      <c r="F329" s="249"/>
      <c r="G329" s="183"/>
    </row>
    <row r="330" spans="2:7" ht="14" x14ac:dyDescent="0.3">
      <c r="B330" s="218"/>
      <c r="C330" s="1274"/>
      <c r="D330" s="252"/>
      <c r="E330" s="249"/>
      <c r="F330" s="249"/>
      <c r="G330" s="183"/>
    </row>
    <row r="331" spans="2:7" ht="14" x14ac:dyDescent="0.3">
      <c r="B331" s="218">
        <v>5562</v>
      </c>
      <c r="C331" s="1274" t="s">
        <v>1588</v>
      </c>
      <c r="D331" s="252">
        <f>ROUND(SUMIFS('Group Inputs'!G:G,'Group Inputs'!A:A,'Kiwi Park Data'!B331),0)</f>
        <v>0</v>
      </c>
      <c r="E331" s="252">
        <f>ROUND(SUMIFS('Group Inputs'!H:H,'Group Inputs'!A:A,'Kiwi Park Data'!B331),0)</f>
        <v>0</v>
      </c>
      <c r="F331" s="249"/>
      <c r="G331" s="183"/>
    </row>
    <row r="332" spans="2:7" ht="14" x14ac:dyDescent="0.3">
      <c r="B332" s="218">
        <v>5564</v>
      </c>
      <c r="C332" s="1274" t="s">
        <v>370</v>
      </c>
      <c r="D332" s="252">
        <f>ROUND(SUMIFS('Group Inputs'!G:G,'Group Inputs'!A:A,'Kiwi Park Data'!B332),0)</f>
        <v>0</v>
      </c>
      <c r="E332" s="252">
        <f>ROUND(SUMIFS('Group Inputs'!H:H,'Group Inputs'!A:A,'Kiwi Park Data'!B332),0)</f>
        <v>0</v>
      </c>
      <c r="F332" s="249"/>
      <c r="G332" s="183"/>
    </row>
    <row r="333" spans="2:7" ht="14" x14ac:dyDescent="0.3">
      <c r="B333" s="218">
        <v>5566</v>
      </c>
      <c r="C333" s="1274" t="s">
        <v>317</v>
      </c>
      <c r="D333" s="252">
        <f>ROUND(SUMIFS('Group Inputs'!G:G,'Group Inputs'!A:A,'Kiwi Park Data'!B333),0)</f>
        <v>0</v>
      </c>
      <c r="E333" s="252">
        <f>ROUND(SUMIFS('Group Inputs'!H:H,'Group Inputs'!A:A,'Kiwi Park Data'!B333),0)</f>
        <v>0</v>
      </c>
      <c r="F333" s="249"/>
      <c r="G333" s="183"/>
    </row>
    <row r="334" spans="2:7" ht="14" x14ac:dyDescent="0.3">
      <c r="B334" s="218">
        <v>5567</v>
      </c>
      <c r="C334" s="1274" t="s">
        <v>1589</v>
      </c>
      <c r="D334" s="252">
        <f>ROUND(SUMIFS('Group Inputs'!G:G,'Group Inputs'!A:A,'Kiwi Park Data'!B334),0)</f>
        <v>0</v>
      </c>
      <c r="E334" s="252">
        <f>ROUND(SUMIFS('Group Inputs'!H:H,'Group Inputs'!A:A,'Kiwi Park Data'!B334),0)</f>
        <v>0</v>
      </c>
      <c r="F334" s="249"/>
      <c r="G334" s="183"/>
    </row>
    <row r="335" spans="2:7" ht="14" x14ac:dyDescent="0.3">
      <c r="B335" s="218"/>
      <c r="C335" s="1274"/>
      <c r="D335" s="252"/>
      <c r="E335" s="249"/>
      <c r="F335" s="249"/>
      <c r="G335" s="183"/>
    </row>
    <row r="336" spans="2:7" s="183" customFormat="1" ht="14" x14ac:dyDescent="0.3">
      <c r="B336" s="493">
        <v>5568</v>
      </c>
      <c r="C336" s="1281" t="s">
        <v>965</v>
      </c>
      <c r="D336" s="491">
        <f>SUM(D329:D335)</f>
        <v>0</v>
      </c>
      <c r="E336" s="491">
        <f>SUM(E329:E335)</f>
        <v>0</v>
      </c>
      <c r="F336" s="249"/>
    </row>
    <row r="337" spans="2:7" ht="14" x14ac:dyDescent="0.3">
      <c r="B337" s="218"/>
      <c r="C337" s="1274"/>
      <c r="D337" s="252"/>
      <c r="E337" s="249"/>
      <c r="F337" s="249"/>
      <c r="G337" s="183"/>
    </row>
    <row r="338" spans="2:7" ht="14" x14ac:dyDescent="0.3">
      <c r="B338" s="220">
        <v>5600</v>
      </c>
      <c r="C338" s="1276" t="s">
        <v>1590</v>
      </c>
      <c r="D338" s="252"/>
      <c r="E338" s="249"/>
      <c r="F338" s="249"/>
      <c r="G338" s="183"/>
    </row>
    <row r="339" spans="2:7" ht="14" x14ac:dyDescent="0.3">
      <c r="B339" s="220"/>
      <c r="C339" s="1276"/>
      <c r="D339" s="252"/>
      <c r="E339" s="249"/>
      <c r="F339" s="249"/>
      <c r="G339" s="183"/>
    </row>
    <row r="340" spans="2:7" ht="14" x14ac:dyDescent="0.3">
      <c r="B340" s="220">
        <v>5601</v>
      </c>
      <c r="C340" s="1276" t="s">
        <v>1591</v>
      </c>
      <c r="D340" s="252"/>
      <c r="E340" s="249"/>
      <c r="F340" s="249"/>
      <c r="G340" s="183"/>
    </row>
    <row r="341" spans="2:7" ht="14" x14ac:dyDescent="0.3">
      <c r="B341" s="220"/>
      <c r="C341" s="1276"/>
      <c r="D341" s="252"/>
      <c r="E341" s="249"/>
      <c r="F341" s="249"/>
      <c r="G341" s="183"/>
    </row>
    <row r="342" spans="2:7" ht="14" x14ac:dyDescent="0.3">
      <c r="B342" s="218">
        <v>5602</v>
      </c>
      <c r="C342" s="1274" t="s">
        <v>846</v>
      </c>
      <c r="D342" s="252">
        <f>ROUND(SUMIFS('Group Inputs'!G:G,'Group Inputs'!A:A,'Kiwi Park Data'!B342),0)</f>
        <v>0</v>
      </c>
      <c r="E342" s="252">
        <f>ROUND(SUMIFS('Group Inputs'!H:H,'Group Inputs'!A:A,'Kiwi Park Data'!B342),0)</f>
        <v>0</v>
      </c>
      <c r="F342" s="249"/>
      <c r="G342" s="183"/>
    </row>
    <row r="343" spans="2:7" ht="14" x14ac:dyDescent="0.3">
      <c r="B343" s="218">
        <v>5603</v>
      </c>
      <c r="C343" s="1274" t="s">
        <v>1592</v>
      </c>
      <c r="D343" s="252">
        <f>ROUND(SUMIFS('Group Inputs'!G:G,'Group Inputs'!A:A,'Kiwi Park Data'!B343),0)</f>
        <v>0</v>
      </c>
      <c r="E343" s="252">
        <f>ROUND(SUMIFS('Group Inputs'!H:H,'Group Inputs'!A:A,'Kiwi Park Data'!B343),0)</f>
        <v>0</v>
      </c>
      <c r="F343" s="249"/>
      <c r="G343" s="183"/>
    </row>
    <row r="344" spans="2:7" ht="14" x14ac:dyDescent="0.3">
      <c r="B344" s="220"/>
      <c r="C344" s="1276"/>
      <c r="D344" s="252"/>
      <c r="E344" s="249"/>
      <c r="F344" s="249"/>
      <c r="G344" s="183"/>
    </row>
    <row r="345" spans="2:7" s="183" customFormat="1" ht="14.5" x14ac:dyDescent="0.3">
      <c r="B345" s="490">
        <v>5604</v>
      </c>
      <c r="C345" s="1277" t="s">
        <v>965</v>
      </c>
      <c r="D345" s="491">
        <f>D342-D343</f>
        <v>0</v>
      </c>
      <c r="E345" s="491">
        <f>E342-E343</f>
        <v>0</v>
      </c>
      <c r="F345" s="249"/>
    </row>
    <row r="346" spans="2:7" ht="14" x14ac:dyDescent="0.3">
      <c r="B346" s="220"/>
      <c r="C346" s="1276"/>
      <c r="D346" s="252"/>
      <c r="E346" s="252"/>
      <c r="F346" s="249"/>
      <c r="G346" s="183"/>
    </row>
    <row r="347" spans="2:7" ht="14" x14ac:dyDescent="0.3">
      <c r="B347" s="218">
        <v>5606</v>
      </c>
      <c r="C347" s="1274" t="s">
        <v>209</v>
      </c>
      <c r="D347" s="252">
        <f>ROUND(SUMIFS('Group Inputs'!G:G,'Group Inputs'!A:A,'Kiwi Park Data'!B347),0)</f>
        <v>0</v>
      </c>
      <c r="E347" s="252">
        <f>ROUND(SUMIFS('Group Inputs'!H:H,'Group Inputs'!A:A,'Kiwi Park Data'!B347),0)</f>
        <v>0</v>
      </c>
      <c r="F347" s="249"/>
      <c r="G347" s="183"/>
    </row>
    <row r="348" spans="2:7" ht="14" x14ac:dyDescent="0.3">
      <c r="B348" s="218">
        <v>5607</v>
      </c>
      <c r="C348" s="1274" t="s">
        <v>1592</v>
      </c>
      <c r="D348" s="252">
        <f>ROUND(SUMIFS('Group Inputs'!G:G,'Group Inputs'!A:A,'Kiwi Park Data'!B348),0)</f>
        <v>0</v>
      </c>
      <c r="E348" s="252">
        <f>ROUND(SUMIFS('Group Inputs'!H:H,'Group Inputs'!A:A,'Kiwi Park Data'!B348),0)</f>
        <v>0</v>
      </c>
      <c r="F348" s="249"/>
      <c r="G348" s="183"/>
    </row>
    <row r="349" spans="2:7" ht="14" x14ac:dyDescent="0.3">
      <c r="B349" s="220"/>
      <c r="C349" s="1276"/>
      <c r="D349" s="252"/>
      <c r="E349" s="252"/>
      <c r="F349" s="249"/>
      <c r="G349" s="183"/>
    </row>
    <row r="350" spans="2:7" s="183" customFormat="1" ht="14.5" x14ac:dyDescent="0.3">
      <c r="B350" s="490">
        <v>5608</v>
      </c>
      <c r="C350" s="1277" t="s">
        <v>965</v>
      </c>
      <c r="D350" s="491">
        <f>D347-D348</f>
        <v>0</v>
      </c>
      <c r="E350" s="491">
        <f>E347-E348</f>
        <v>0</v>
      </c>
      <c r="F350" s="249"/>
    </row>
    <row r="351" spans="2:7" ht="14" x14ac:dyDescent="0.3">
      <c r="B351" s="220"/>
      <c r="C351" s="1276"/>
      <c r="D351" s="252"/>
      <c r="E351" s="249"/>
      <c r="F351" s="249"/>
      <c r="G351" s="183"/>
    </row>
    <row r="352" spans="2:7" ht="14" x14ac:dyDescent="0.3">
      <c r="B352" s="220">
        <v>5610</v>
      </c>
      <c r="C352" s="1276" t="s">
        <v>1593</v>
      </c>
      <c r="D352" s="252"/>
      <c r="E352" s="249"/>
      <c r="F352" s="249"/>
      <c r="G352" s="183"/>
    </row>
    <row r="353" spans="2:7" ht="14" x14ac:dyDescent="0.3">
      <c r="B353" s="220"/>
      <c r="C353" s="1276"/>
      <c r="D353" s="252"/>
      <c r="E353" s="249"/>
      <c r="F353" s="249"/>
      <c r="G353" s="183"/>
    </row>
    <row r="354" spans="2:7" ht="14" x14ac:dyDescent="0.3">
      <c r="B354" s="218">
        <v>5612</v>
      </c>
      <c r="C354" s="1274" t="s">
        <v>142</v>
      </c>
      <c r="D354" s="252">
        <f>ROUND(SUMIFS('Group Inputs'!G:G,'Group Inputs'!A:A,'Kiwi Park Data'!B354),0)</f>
        <v>0</v>
      </c>
      <c r="E354" s="252">
        <f>ROUND(SUMIFS('Group Inputs'!H:H,'Group Inputs'!A:A,'Kiwi Park Data'!B354),0)</f>
        <v>0</v>
      </c>
      <c r="F354" s="249"/>
      <c r="G354" s="183"/>
    </row>
    <row r="355" spans="2:7" ht="14" x14ac:dyDescent="0.3">
      <c r="B355" s="218">
        <v>5614</v>
      </c>
      <c r="C355" s="1274" t="s">
        <v>1592</v>
      </c>
      <c r="D355" s="252">
        <f>ROUND(SUMIFS('Group Inputs'!G:G,'Group Inputs'!A:A,'Kiwi Park Data'!B355),0)</f>
        <v>0</v>
      </c>
      <c r="E355" s="252">
        <f>ROUND(SUMIFS('Group Inputs'!H:H,'Group Inputs'!A:A,'Kiwi Park Data'!B355),0)</f>
        <v>0</v>
      </c>
      <c r="F355" s="249"/>
      <c r="G355" s="183"/>
    </row>
    <row r="356" spans="2:7" ht="14" x14ac:dyDescent="0.3">
      <c r="B356" s="218"/>
      <c r="C356" s="1274"/>
      <c r="D356" s="252"/>
      <c r="E356" s="249"/>
      <c r="F356" s="249"/>
      <c r="G356" s="183"/>
    </row>
    <row r="357" spans="2:7" s="183" customFormat="1" ht="14.5" x14ac:dyDescent="0.3">
      <c r="B357" s="490">
        <v>5616</v>
      </c>
      <c r="C357" s="1277" t="s">
        <v>965</v>
      </c>
      <c r="D357" s="491">
        <f>D354-D355</f>
        <v>0</v>
      </c>
      <c r="E357" s="491">
        <f>E354-E355</f>
        <v>0</v>
      </c>
      <c r="F357" s="249"/>
    </row>
    <row r="358" spans="2:7" ht="14" x14ac:dyDescent="0.3">
      <c r="B358" s="220"/>
      <c r="C358" s="1276"/>
      <c r="D358" s="252"/>
      <c r="E358" s="249"/>
      <c r="F358" s="249"/>
      <c r="G358" s="183"/>
    </row>
    <row r="359" spans="2:7" ht="14" x14ac:dyDescent="0.3">
      <c r="B359" s="220">
        <v>5620</v>
      </c>
      <c r="C359" s="1276" t="s">
        <v>1594</v>
      </c>
      <c r="D359" s="252"/>
      <c r="E359" s="249"/>
      <c r="F359" s="249"/>
      <c r="G359" s="183"/>
    </row>
    <row r="360" spans="2:7" ht="14" x14ac:dyDescent="0.3">
      <c r="B360" s="220"/>
      <c r="C360" s="1276"/>
      <c r="D360" s="252"/>
      <c r="E360" s="249"/>
      <c r="F360" s="249"/>
      <c r="G360" s="183"/>
    </row>
    <row r="361" spans="2:7" ht="14" x14ac:dyDescent="0.3">
      <c r="B361" s="218">
        <v>5622</v>
      </c>
      <c r="C361" s="1274" t="s">
        <v>1069</v>
      </c>
      <c r="D361" s="252">
        <f>ROUND(SUMIFS('Group Inputs'!G:G,'Group Inputs'!A:A,'Kiwi Park Data'!B361),0)</f>
        <v>0</v>
      </c>
      <c r="E361" s="252">
        <f>ROUND(SUMIFS('Group Inputs'!H:H,'Group Inputs'!A:A,'Kiwi Park Data'!B361),0)</f>
        <v>0</v>
      </c>
      <c r="F361" s="249"/>
      <c r="G361" s="183"/>
    </row>
    <row r="362" spans="2:7" ht="14" x14ac:dyDescent="0.3">
      <c r="B362" s="218">
        <v>5624</v>
      </c>
      <c r="C362" s="1274" t="s">
        <v>1592</v>
      </c>
      <c r="D362" s="252">
        <f>ROUND(SUMIFS('Group Inputs'!G:G,'Group Inputs'!A:A,'Kiwi Park Data'!B362),0)</f>
        <v>0</v>
      </c>
      <c r="E362" s="252">
        <f>ROUND(SUMIFS('Group Inputs'!H:H,'Group Inputs'!A:A,'Kiwi Park Data'!B362),0)</f>
        <v>0</v>
      </c>
      <c r="F362" s="249"/>
      <c r="G362" s="183"/>
    </row>
    <row r="363" spans="2:7" ht="14" x14ac:dyDescent="0.3">
      <c r="B363" s="218"/>
      <c r="C363" s="1274"/>
      <c r="D363" s="252"/>
      <c r="E363" s="249"/>
      <c r="F363" s="249"/>
      <c r="G363" s="183"/>
    </row>
    <row r="364" spans="2:7" s="183" customFormat="1" ht="14.5" x14ac:dyDescent="0.3">
      <c r="B364" s="490">
        <v>5626</v>
      </c>
      <c r="C364" s="1277" t="s">
        <v>965</v>
      </c>
      <c r="D364" s="491">
        <f>D361-D362</f>
        <v>0</v>
      </c>
      <c r="E364" s="491">
        <f>E361-E362</f>
        <v>0</v>
      </c>
      <c r="F364" s="249"/>
    </row>
    <row r="365" spans="2:7" ht="14" x14ac:dyDescent="0.3">
      <c r="B365" s="220"/>
      <c r="C365" s="1276"/>
      <c r="D365" s="252"/>
      <c r="E365" s="249"/>
      <c r="F365" s="249"/>
      <c r="G365" s="183"/>
    </row>
    <row r="366" spans="2:7" ht="14" x14ac:dyDescent="0.3">
      <c r="B366" s="220">
        <v>5710</v>
      </c>
      <c r="C366" s="1276" t="s">
        <v>1595</v>
      </c>
      <c r="D366" s="252"/>
      <c r="E366" s="249"/>
      <c r="F366" s="249"/>
      <c r="G366" s="183"/>
    </row>
    <row r="367" spans="2:7" ht="14" x14ac:dyDescent="0.3">
      <c r="B367" s="220"/>
      <c r="C367" s="1276"/>
      <c r="D367" s="252"/>
      <c r="E367" s="249"/>
      <c r="F367" s="249"/>
      <c r="G367" s="183"/>
    </row>
    <row r="368" spans="2:7" ht="14" x14ac:dyDescent="0.3">
      <c r="B368" s="218">
        <v>5712</v>
      </c>
      <c r="C368" s="1274" t="s">
        <v>1596</v>
      </c>
      <c r="D368" s="252">
        <f>ROUND(SUMIFS('Group Inputs'!G:G,'Group Inputs'!A:A,'Kiwi Park Data'!B368),0)</f>
        <v>0</v>
      </c>
      <c r="E368" s="252">
        <f>ROUND(SUMIFS('Group Inputs'!H:H,'Group Inputs'!A:A,'Kiwi Park Data'!B368),0)</f>
        <v>0</v>
      </c>
      <c r="F368" s="249"/>
      <c r="G368" s="183"/>
    </row>
    <row r="369" spans="2:7" ht="14" x14ac:dyDescent="0.3">
      <c r="B369" s="218">
        <v>5714</v>
      </c>
      <c r="C369" s="1274" t="s">
        <v>1592</v>
      </c>
      <c r="D369" s="252">
        <f>ROUND(SUMIFS('Group Inputs'!G:G,'Group Inputs'!A:A,'Kiwi Park Data'!B369),0)</f>
        <v>0</v>
      </c>
      <c r="E369" s="252">
        <f>ROUND(SUMIFS('Group Inputs'!H:H,'Group Inputs'!A:A,'Kiwi Park Data'!B369),0)</f>
        <v>0</v>
      </c>
      <c r="F369" s="249"/>
      <c r="G369" s="183"/>
    </row>
    <row r="370" spans="2:7" ht="14" x14ac:dyDescent="0.3">
      <c r="B370" s="218"/>
      <c r="C370" s="1274"/>
      <c r="D370" s="252"/>
      <c r="E370" s="249"/>
      <c r="F370" s="249"/>
      <c r="G370" s="183"/>
    </row>
    <row r="371" spans="2:7" s="183" customFormat="1" ht="14.5" x14ac:dyDescent="0.3">
      <c r="B371" s="490">
        <v>5716</v>
      </c>
      <c r="C371" s="1277" t="s">
        <v>965</v>
      </c>
      <c r="D371" s="491">
        <f>D368-D369</f>
        <v>0</v>
      </c>
      <c r="E371" s="491">
        <f>E368-E369</f>
        <v>0</v>
      </c>
      <c r="F371" s="249"/>
    </row>
    <row r="372" spans="2:7" ht="14" x14ac:dyDescent="0.3">
      <c r="B372" s="220"/>
      <c r="C372" s="1276"/>
      <c r="D372" s="252"/>
      <c r="E372" s="249"/>
      <c r="F372" s="249"/>
      <c r="G372" s="183"/>
    </row>
    <row r="373" spans="2:7" ht="14" x14ac:dyDescent="0.3">
      <c r="B373" s="220">
        <v>5720</v>
      </c>
      <c r="C373" s="1276" t="s">
        <v>1597</v>
      </c>
      <c r="D373" s="252"/>
      <c r="E373" s="249"/>
      <c r="F373" s="249"/>
      <c r="G373" s="183"/>
    </row>
    <row r="374" spans="2:7" ht="14" x14ac:dyDescent="0.3">
      <c r="B374" s="220"/>
      <c r="C374" s="1276"/>
      <c r="D374" s="252"/>
      <c r="E374" s="249"/>
      <c r="F374" s="249"/>
      <c r="G374" s="183"/>
    </row>
    <row r="375" spans="2:7" ht="14" x14ac:dyDescent="0.3">
      <c r="B375" s="218">
        <v>5722</v>
      </c>
      <c r="C375" s="1274" t="s">
        <v>1067</v>
      </c>
      <c r="D375" s="252">
        <f>ROUND(SUMIFS('Group Inputs'!G:G,'Group Inputs'!A:A,'Kiwi Park Data'!B375),0)</f>
        <v>0</v>
      </c>
      <c r="E375" s="252">
        <f>ROUND(SUMIFS('Group Inputs'!H:H,'Group Inputs'!A:A,'Kiwi Park Data'!B375),0)</f>
        <v>0</v>
      </c>
      <c r="F375" s="249"/>
      <c r="G375" s="183"/>
    </row>
    <row r="376" spans="2:7" ht="14" x14ac:dyDescent="0.3">
      <c r="B376" s="218">
        <v>5724</v>
      </c>
      <c r="C376" s="1274" t="s">
        <v>1592</v>
      </c>
      <c r="D376" s="252">
        <f>ROUND(SUMIFS('Group Inputs'!G:G,'Group Inputs'!A:A,'Kiwi Park Data'!B376),0)</f>
        <v>0</v>
      </c>
      <c r="E376" s="252">
        <f>ROUND(SUMIFS('Group Inputs'!H:H,'Group Inputs'!A:A,'Kiwi Park Data'!B376),0)</f>
        <v>0</v>
      </c>
      <c r="F376" s="249"/>
      <c r="G376" s="183"/>
    </row>
    <row r="377" spans="2:7" ht="14" x14ac:dyDescent="0.3">
      <c r="B377" s="218"/>
      <c r="C377" s="1274"/>
      <c r="D377" s="252"/>
      <c r="E377" s="249"/>
      <c r="F377" s="249"/>
      <c r="G377" s="183"/>
    </row>
    <row r="378" spans="2:7" s="183" customFormat="1" ht="14.5" x14ac:dyDescent="0.3">
      <c r="B378" s="490">
        <v>5726</v>
      </c>
      <c r="C378" s="1277" t="s">
        <v>965</v>
      </c>
      <c r="D378" s="491">
        <f>D375-D376</f>
        <v>0</v>
      </c>
      <c r="E378" s="491">
        <f>E375-E376</f>
        <v>0</v>
      </c>
      <c r="F378" s="249"/>
    </row>
    <row r="379" spans="2:7" ht="14" x14ac:dyDescent="0.3">
      <c r="B379" s="220"/>
      <c r="C379" s="1276"/>
      <c r="D379" s="252"/>
      <c r="E379" s="249"/>
      <c r="F379" s="249"/>
      <c r="G379" s="183"/>
    </row>
    <row r="380" spans="2:7" ht="14" x14ac:dyDescent="0.3">
      <c r="B380" s="220">
        <v>5730</v>
      </c>
      <c r="C380" s="1276" t="s">
        <v>1598</v>
      </c>
      <c r="D380" s="252"/>
      <c r="E380" s="249"/>
      <c r="F380" s="249"/>
      <c r="G380" s="183"/>
    </row>
    <row r="381" spans="2:7" ht="14" x14ac:dyDescent="0.3">
      <c r="B381" s="220"/>
      <c r="C381" s="1276"/>
      <c r="D381" s="252"/>
      <c r="E381" s="249"/>
      <c r="F381" s="249"/>
      <c r="G381" s="183"/>
    </row>
    <row r="382" spans="2:7" ht="14" x14ac:dyDescent="0.3">
      <c r="B382" s="218">
        <v>5732</v>
      </c>
      <c r="C382" s="1274" t="s">
        <v>1070</v>
      </c>
      <c r="D382" s="252">
        <f>ROUND(SUMIFS('Group Inputs'!G:G,'Group Inputs'!A:A,'Kiwi Park Data'!B382),0)</f>
        <v>0</v>
      </c>
      <c r="E382" s="252">
        <f>ROUND(SUMIFS('Group Inputs'!H:H,'Group Inputs'!A:A,'Kiwi Park Data'!B382),0)</f>
        <v>0</v>
      </c>
      <c r="F382" s="249"/>
      <c r="G382" s="183"/>
    </row>
    <row r="383" spans="2:7" ht="14" x14ac:dyDescent="0.3">
      <c r="B383" s="218">
        <v>5734</v>
      </c>
      <c r="C383" s="1274" t="s">
        <v>1592</v>
      </c>
      <c r="D383" s="252">
        <f>ROUND(SUMIFS('Group Inputs'!G:G,'Group Inputs'!A:A,'Kiwi Park Data'!B383),0)</f>
        <v>0</v>
      </c>
      <c r="E383" s="252">
        <f>ROUND(SUMIFS('Group Inputs'!H:H,'Group Inputs'!A:A,'Kiwi Park Data'!B383),0)</f>
        <v>0</v>
      </c>
      <c r="F383" s="249"/>
      <c r="G383" s="183"/>
    </row>
    <row r="384" spans="2:7" ht="14" x14ac:dyDescent="0.3">
      <c r="B384" s="218"/>
      <c r="C384" s="1274"/>
      <c r="D384" s="252"/>
      <c r="E384" s="252"/>
      <c r="F384" s="249"/>
      <c r="G384" s="183"/>
    </row>
    <row r="385" spans="2:7" s="183" customFormat="1" ht="14.5" x14ac:dyDescent="0.3">
      <c r="B385" s="490">
        <v>5736</v>
      </c>
      <c r="C385" s="1277" t="s">
        <v>965</v>
      </c>
      <c r="D385" s="491">
        <f>D382-D383</f>
        <v>0</v>
      </c>
      <c r="E385" s="491">
        <f>E382-E383</f>
        <v>0</v>
      </c>
      <c r="F385" s="249"/>
    </row>
    <row r="386" spans="2:7" ht="14" x14ac:dyDescent="0.3">
      <c r="B386" s="220"/>
      <c r="C386" s="1276"/>
      <c r="D386" s="252"/>
      <c r="E386" s="249"/>
      <c r="F386" s="249"/>
      <c r="G386" s="183"/>
    </row>
    <row r="387" spans="2:7" ht="14" x14ac:dyDescent="0.3">
      <c r="B387" s="220">
        <v>5740</v>
      </c>
      <c r="C387" s="1276" t="s">
        <v>1599</v>
      </c>
      <c r="D387" s="252"/>
      <c r="E387" s="249"/>
      <c r="F387" s="249"/>
      <c r="G387" s="183"/>
    </row>
    <row r="388" spans="2:7" ht="14" x14ac:dyDescent="0.3">
      <c r="B388" s="220"/>
      <c r="C388" s="1276"/>
      <c r="D388" s="252"/>
      <c r="E388" s="249"/>
      <c r="F388" s="249"/>
      <c r="G388" s="183"/>
    </row>
    <row r="389" spans="2:7" ht="14" x14ac:dyDescent="0.3">
      <c r="B389" s="218">
        <v>5742</v>
      </c>
      <c r="C389" s="1274" t="s">
        <v>1600</v>
      </c>
      <c r="D389" s="252">
        <f>ROUND(SUMIFS('Group Inputs'!G:G,'Group Inputs'!A:A,'Kiwi Park Data'!B389),0)</f>
        <v>0</v>
      </c>
      <c r="E389" s="252">
        <f>ROUND(SUMIFS('Group Inputs'!H:H,'Group Inputs'!A:A,'Kiwi Park Data'!B389),0)</f>
        <v>0</v>
      </c>
      <c r="F389" s="249"/>
      <c r="G389" s="183"/>
    </row>
    <row r="390" spans="2:7" ht="14" x14ac:dyDescent="0.3">
      <c r="B390" s="218">
        <v>5744</v>
      </c>
      <c r="C390" s="1274" t="s">
        <v>1592</v>
      </c>
      <c r="D390" s="252">
        <f>ROUND(SUMIFS('Group Inputs'!G:G,'Group Inputs'!A:A,'Kiwi Park Data'!B390),0)</f>
        <v>0</v>
      </c>
      <c r="E390" s="252">
        <f>ROUND(SUMIFS('Group Inputs'!H:H,'Group Inputs'!A:A,'Kiwi Park Data'!B390),0)</f>
        <v>0</v>
      </c>
      <c r="F390" s="249"/>
      <c r="G390" s="183"/>
    </row>
    <row r="391" spans="2:7" ht="14" x14ac:dyDescent="0.3">
      <c r="B391" s="218"/>
      <c r="C391" s="1274"/>
      <c r="D391" s="252"/>
      <c r="E391" s="249"/>
      <c r="F391" s="249"/>
      <c r="G391" s="183"/>
    </row>
    <row r="392" spans="2:7" s="183" customFormat="1" ht="14.5" x14ac:dyDescent="0.3">
      <c r="B392" s="490">
        <v>5746</v>
      </c>
      <c r="C392" s="1277" t="s">
        <v>965</v>
      </c>
      <c r="D392" s="491">
        <f>D389-D390</f>
        <v>0</v>
      </c>
      <c r="E392" s="491">
        <f>E389-E390</f>
        <v>0</v>
      </c>
      <c r="F392" s="249"/>
    </row>
    <row r="393" spans="2:7" ht="14" x14ac:dyDescent="0.3">
      <c r="B393" s="220"/>
      <c r="C393" s="1276"/>
      <c r="D393" s="252"/>
      <c r="E393" s="249"/>
      <c r="F393" s="249"/>
      <c r="G393" s="183"/>
    </row>
    <row r="394" spans="2:7" ht="14" x14ac:dyDescent="0.3">
      <c r="B394" s="220">
        <v>5750</v>
      </c>
      <c r="C394" s="1276" t="s">
        <v>1601</v>
      </c>
      <c r="D394" s="252"/>
      <c r="E394" s="249"/>
      <c r="F394" s="249"/>
      <c r="G394" s="183"/>
    </row>
    <row r="395" spans="2:7" ht="14" x14ac:dyDescent="0.3">
      <c r="B395" s="220"/>
      <c r="C395" s="1276"/>
      <c r="D395" s="252"/>
      <c r="E395" s="249"/>
      <c r="F395" s="249"/>
      <c r="G395" s="183"/>
    </row>
    <row r="396" spans="2:7" ht="15.75" customHeight="1" x14ac:dyDescent="0.3">
      <c r="B396" s="218">
        <v>5752</v>
      </c>
      <c r="C396" s="1274" t="s">
        <v>1068</v>
      </c>
      <c r="D396" s="252">
        <f>ROUND(SUMIFS('Group Inputs'!G:G,'Group Inputs'!A:A,'Kiwi Park Data'!B396),0)</f>
        <v>0</v>
      </c>
      <c r="E396" s="252">
        <f>ROUND(SUMIFS('Group Inputs'!H:H,'Group Inputs'!A:A,'Kiwi Park Data'!B396),0)</f>
        <v>0</v>
      </c>
      <c r="F396" s="249"/>
      <c r="G396" s="183"/>
    </row>
    <row r="397" spans="2:7" ht="14" x14ac:dyDescent="0.3">
      <c r="B397" s="218">
        <v>5754</v>
      </c>
      <c r="C397" s="1274" t="s">
        <v>1592</v>
      </c>
      <c r="D397" s="252">
        <f>ROUND(SUMIFS('Group Inputs'!G:G,'Group Inputs'!A:A,'Kiwi Park Data'!B397),0)</f>
        <v>0</v>
      </c>
      <c r="E397" s="252">
        <f>ROUND(SUMIFS('Group Inputs'!H:H,'Group Inputs'!A:A,'Kiwi Park Data'!B397),0)</f>
        <v>0</v>
      </c>
      <c r="F397" s="249"/>
      <c r="G397" s="183"/>
    </row>
    <row r="398" spans="2:7" ht="14" x14ac:dyDescent="0.3">
      <c r="B398" s="218"/>
      <c r="C398" s="1274"/>
      <c r="D398" s="252"/>
      <c r="E398" s="249"/>
      <c r="F398" s="249"/>
      <c r="G398" s="183"/>
    </row>
    <row r="399" spans="2:7" s="183" customFormat="1" ht="14.5" x14ac:dyDescent="0.3">
      <c r="B399" s="490">
        <v>5756</v>
      </c>
      <c r="C399" s="1277" t="s">
        <v>965</v>
      </c>
      <c r="D399" s="491">
        <f>D396-D397</f>
        <v>0</v>
      </c>
      <c r="E399" s="491">
        <f>E396-E397</f>
        <v>0</v>
      </c>
      <c r="F399" s="249"/>
    </row>
    <row r="400" spans="2:7" ht="14" x14ac:dyDescent="0.3">
      <c r="B400" s="218"/>
      <c r="C400" s="1274"/>
      <c r="D400" s="252"/>
      <c r="E400" s="249"/>
      <c r="F400" s="249"/>
      <c r="G400" s="183"/>
    </row>
    <row r="401" spans="2:7" ht="14" x14ac:dyDescent="0.3">
      <c r="B401" s="220">
        <v>5760</v>
      </c>
      <c r="C401" s="1276" t="s">
        <v>1602</v>
      </c>
      <c r="D401" s="252"/>
      <c r="E401" s="249"/>
      <c r="F401" s="249"/>
      <c r="G401" s="183"/>
    </row>
    <row r="402" spans="2:7" ht="14" x14ac:dyDescent="0.3">
      <c r="B402" s="220"/>
      <c r="C402" s="1276"/>
      <c r="D402" s="252"/>
      <c r="E402" s="249"/>
      <c r="F402" s="249"/>
      <c r="G402" s="183"/>
    </row>
    <row r="403" spans="2:7" ht="14" x14ac:dyDescent="0.3">
      <c r="B403" s="218">
        <v>5762</v>
      </c>
      <c r="C403" s="1274" t="s">
        <v>846</v>
      </c>
      <c r="D403" s="252">
        <f>ROUND(SUMIFS('Group Inputs'!G:G,'Group Inputs'!A:A,'Kiwi Park Data'!B403),0)</f>
        <v>0</v>
      </c>
      <c r="E403" s="252">
        <f>ROUND(SUMIFS('Group Inputs'!H:H,'Group Inputs'!A:A,'Kiwi Park Data'!B403),0)</f>
        <v>0</v>
      </c>
      <c r="F403" s="249"/>
      <c r="G403" s="183"/>
    </row>
    <row r="404" spans="2:7" ht="14" x14ac:dyDescent="0.3">
      <c r="B404" s="218">
        <v>5764</v>
      </c>
      <c r="C404" s="1274" t="s">
        <v>1592</v>
      </c>
      <c r="D404" s="252">
        <f>ROUND(SUMIFS('Group Inputs'!G:G,'Group Inputs'!A:A,'Kiwi Park Data'!B404),0)</f>
        <v>0</v>
      </c>
      <c r="E404" s="252">
        <f>ROUND(SUMIFS('Group Inputs'!H:H,'Group Inputs'!A:A,'Kiwi Park Data'!B404),0)</f>
        <v>0</v>
      </c>
      <c r="F404" s="249"/>
      <c r="G404" s="183"/>
    </row>
    <row r="405" spans="2:7" ht="14" x14ac:dyDescent="0.3">
      <c r="B405" s="218"/>
      <c r="C405" s="1274"/>
      <c r="D405" s="252"/>
      <c r="E405" s="249"/>
      <c r="F405" s="249"/>
      <c r="G405" s="183"/>
    </row>
    <row r="406" spans="2:7" s="183" customFormat="1" ht="14.5" x14ac:dyDescent="0.3">
      <c r="B406" s="490">
        <v>5766</v>
      </c>
      <c r="C406" s="1277" t="s">
        <v>965</v>
      </c>
      <c r="D406" s="491">
        <f>D403-D404</f>
        <v>0</v>
      </c>
      <c r="E406" s="491">
        <f>E403-E404</f>
        <v>0</v>
      </c>
      <c r="F406" s="249"/>
    </row>
    <row r="407" spans="2:7" ht="14" x14ac:dyDescent="0.3">
      <c r="B407" s="218"/>
      <c r="C407" s="1274"/>
      <c r="D407" s="252"/>
      <c r="E407" s="249"/>
      <c r="F407" s="249"/>
      <c r="G407" s="183"/>
    </row>
    <row r="408" spans="2:7" ht="14" x14ac:dyDescent="0.3">
      <c r="B408" s="218">
        <v>5770</v>
      </c>
      <c r="C408" s="1274" t="s">
        <v>845</v>
      </c>
      <c r="D408" s="252">
        <f>ROUND(SUMIFS('Group Inputs'!G:G,'Group Inputs'!A:A,'Kiwi Park Data'!B408),0)</f>
        <v>0</v>
      </c>
      <c r="E408" s="252">
        <f>ROUND(SUMIFS('Group Inputs'!H:H,'Group Inputs'!A:A,'Kiwi Park Data'!B408),0)</f>
        <v>0</v>
      </c>
      <c r="F408" s="249"/>
      <c r="G408" s="183"/>
    </row>
    <row r="409" spans="2:7" ht="14" x14ac:dyDescent="0.3">
      <c r="B409" s="220"/>
      <c r="C409" s="1276"/>
      <c r="D409" s="252"/>
      <c r="E409" s="249"/>
      <c r="F409" s="249"/>
      <c r="G409" s="183"/>
    </row>
    <row r="410" spans="2:7" ht="14" x14ac:dyDescent="0.3">
      <c r="B410" s="220">
        <v>5780</v>
      </c>
      <c r="C410" s="1276" t="s">
        <v>1603</v>
      </c>
      <c r="D410" s="252"/>
      <c r="E410" s="249"/>
      <c r="F410" s="249"/>
      <c r="G410" s="183"/>
    </row>
    <row r="411" spans="2:7" ht="14" x14ac:dyDescent="0.3">
      <c r="B411" s="220"/>
      <c r="C411" s="1276"/>
      <c r="D411" s="252"/>
      <c r="E411" s="249"/>
      <c r="F411" s="249"/>
      <c r="G411" s="183"/>
    </row>
    <row r="412" spans="2:7" ht="28" x14ac:dyDescent="0.3">
      <c r="B412" s="218">
        <v>5782</v>
      </c>
      <c r="C412" s="1274" t="s">
        <v>1604</v>
      </c>
      <c r="D412" s="252">
        <f>ROUND(SUMIFS('Group Inputs'!G:G,'Group Inputs'!A:A,'Kiwi Park Data'!B412),0)</f>
        <v>0</v>
      </c>
      <c r="E412" s="252">
        <f>ROUND(SUMIFS('Group Inputs'!H:H,'Group Inputs'!A:A,'Kiwi Park Data'!B412),0)</f>
        <v>0</v>
      </c>
      <c r="F412" s="249"/>
      <c r="G412" s="183"/>
    </row>
    <row r="413" spans="2:7" ht="14" x14ac:dyDescent="0.3">
      <c r="B413" s="218">
        <v>5784</v>
      </c>
      <c r="C413" s="1274" t="s">
        <v>1592</v>
      </c>
      <c r="D413" s="252">
        <f>ROUND(SUMIFS('Group Inputs'!G:G,'Group Inputs'!A:A,'Kiwi Park Data'!B413),0)</f>
        <v>0</v>
      </c>
      <c r="E413" s="252">
        <f>ROUND(SUMIFS('Group Inputs'!H:H,'Group Inputs'!A:A,'Kiwi Park Data'!B413),0)</f>
        <v>0</v>
      </c>
      <c r="F413" s="249"/>
      <c r="G413" s="183"/>
    </row>
    <row r="414" spans="2:7" ht="14" x14ac:dyDescent="0.3">
      <c r="B414" s="220"/>
      <c r="C414" s="1276"/>
      <c r="D414" s="252"/>
      <c r="E414" s="249"/>
      <c r="F414" s="249"/>
      <c r="G414" s="183"/>
    </row>
    <row r="415" spans="2:7" s="183" customFormat="1" ht="14.5" x14ac:dyDescent="0.3">
      <c r="B415" s="490">
        <v>5786</v>
      </c>
      <c r="C415" s="1277" t="s">
        <v>965</v>
      </c>
      <c r="D415" s="491">
        <f>D412-D413</f>
        <v>0</v>
      </c>
      <c r="E415" s="491">
        <f>E412-E413</f>
        <v>0</v>
      </c>
      <c r="F415" s="249"/>
    </row>
    <row r="416" spans="2:7" ht="14" x14ac:dyDescent="0.3">
      <c r="B416" s="1376"/>
      <c r="F416" s="249"/>
      <c r="G416" s="183"/>
    </row>
    <row r="417" spans="2:7" s="183" customFormat="1" ht="14" x14ac:dyDescent="0.3">
      <c r="B417" s="493">
        <v>5798</v>
      </c>
      <c r="C417" s="1281" t="s">
        <v>965</v>
      </c>
      <c r="D417" s="491">
        <f>SUMIF($C$338:$C$416,C415,$D$338:$D$416)+D408</f>
        <v>0</v>
      </c>
      <c r="E417" s="491">
        <f>SUMIF($C$338:$C$416,C415,$E$338:$E$416)+E408</f>
        <v>0</v>
      </c>
      <c r="F417" s="249"/>
    </row>
    <row r="418" spans="2:7" ht="14" x14ac:dyDescent="0.3">
      <c r="B418" s="220"/>
      <c r="C418" s="1276"/>
      <c r="D418" s="252"/>
      <c r="E418" s="249"/>
      <c r="F418" s="249"/>
      <c r="G418" s="183"/>
    </row>
    <row r="419" spans="2:7" ht="14" x14ac:dyDescent="0.3">
      <c r="B419" s="220">
        <v>5810</v>
      </c>
      <c r="C419" s="1276" t="s">
        <v>1605</v>
      </c>
      <c r="D419" s="252"/>
      <c r="E419" s="249"/>
      <c r="F419" s="249"/>
      <c r="G419" s="183"/>
    </row>
    <row r="420" spans="2:7" ht="14" x14ac:dyDescent="0.3">
      <c r="B420" s="220"/>
      <c r="C420" s="1276"/>
      <c r="D420" s="252"/>
      <c r="E420" s="249"/>
      <c r="F420" s="249"/>
      <c r="G420" s="183"/>
    </row>
    <row r="421" spans="2:7" ht="14" x14ac:dyDescent="0.3">
      <c r="B421" s="218">
        <v>5812</v>
      </c>
      <c r="C421" s="1274" t="s">
        <v>1605</v>
      </c>
      <c r="D421" s="252">
        <f>ROUND(SUMIFS('Group Inputs'!G:G,'Group Inputs'!A:A,'Kiwi Park Data'!B421),0)</f>
        <v>0</v>
      </c>
      <c r="E421" s="252">
        <f>ROUND(SUMIFS('Group Inputs'!H:H,'Group Inputs'!A:A,'Kiwi Park Data'!B421),0)</f>
        <v>0</v>
      </c>
      <c r="F421" s="249"/>
      <c r="G421" s="183"/>
    </row>
    <row r="422" spans="2:7" ht="14" x14ac:dyDescent="0.3">
      <c r="B422" s="218">
        <v>5814</v>
      </c>
      <c r="C422" s="1274" t="s">
        <v>1606</v>
      </c>
      <c r="D422" s="252">
        <f>ROUND(-SUMIFS('Group Inputs'!G:G,'Group Inputs'!A:A,'Kiwi Park Data'!B422),0)</f>
        <v>0</v>
      </c>
      <c r="E422" s="252">
        <f>ROUND(-SUMIFS('Group Inputs'!H:H,'Group Inputs'!A:A,'Kiwi Park Data'!B422),0)</f>
        <v>0</v>
      </c>
      <c r="F422" s="249"/>
      <c r="G422" s="183"/>
    </row>
    <row r="423" spans="2:7" s="183" customFormat="1" ht="14.5" x14ac:dyDescent="0.3">
      <c r="B423" s="490">
        <v>5816</v>
      </c>
      <c r="C423" s="1277" t="s">
        <v>965</v>
      </c>
      <c r="D423" s="491">
        <f>SUM(D421:D422)</f>
        <v>0</v>
      </c>
      <c r="E423" s="491">
        <f>SUM(E421:E422)</f>
        <v>0</v>
      </c>
      <c r="F423" s="249"/>
    </row>
    <row r="424" spans="2:7" ht="14" x14ac:dyDescent="0.3">
      <c r="B424" s="220"/>
      <c r="C424" s="1276"/>
      <c r="D424" s="252"/>
      <c r="E424" s="249"/>
      <c r="F424" s="249"/>
      <c r="G424" s="183"/>
    </row>
    <row r="425" spans="2:7" ht="14" x14ac:dyDescent="0.3">
      <c r="B425" s="218">
        <v>5820</v>
      </c>
      <c r="C425" s="1274" t="s">
        <v>1223</v>
      </c>
      <c r="D425" s="252">
        <f>ROUND(SUMIFS('Group Inputs'!G:G,'Group Inputs'!A:A,'Kiwi Park Data'!B425),0)</f>
        <v>0</v>
      </c>
      <c r="E425" s="252">
        <f>ROUND(SUMIFS('Group Inputs'!H:H,'Group Inputs'!A:A,'Kiwi Park Data'!B425),0)</f>
        <v>0</v>
      </c>
      <c r="F425" s="249"/>
      <c r="G425" s="183"/>
    </row>
    <row r="426" spans="2:7" ht="14" x14ac:dyDescent="0.3">
      <c r="B426" s="220"/>
      <c r="C426" s="1276"/>
      <c r="D426" s="252"/>
      <c r="E426" s="249"/>
      <c r="F426" s="249"/>
      <c r="G426" s="183"/>
    </row>
    <row r="427" spans="2:7" s="183" customFormat="1" ht="14.5" x14ac:dyDescent="0.3">
      <c r="B427" s="490">
        <v>5870</v>
      </c>
      <c r="C427" s="1277" t="s">
        <v>1607</v>
      </c>
      <c r="D427" s="491">
        <f>SUM(D417+D423+D425+D336)</f>
        <v>0</v>
      </c>
      <c r="E427" s="491">
        <f>SUM(E417+E423+E425+E336)</f>
        <v>0</v>
      </c>
      <c r="F427" s="249"/>
    </row>
    <row r="428" spans="2:7" ht="14" x14ac:dyDescent="0.3">
      <c r="B428" s="220"/>
      <c r="C428" s="1276"/>
      <c r="D428" s="252"/>
      <c r="E428" s="249"/>
      <c r="F428" s="249"/>
      <c r="G428" s="183"/>
    </row>
    <row r="429" spans="2:7" ht="14" x14ac:dyDescent="0.3">
      <c r="B429" s="220">
        <v>5890</v>
      </c>
      <c r="C429" s="1276" t="s">
        <v>1608</v>
      </c>
      <c r="D429" s="252">
        <f>ROUND(SUMIFS('Group Inputs'!G:G,'Group Inputs'!A:A,'Kiwi Park Data'!B429),0)</f>
        <v>0</v>
      </c>
      <c r="E429" s="252">
        <f>ROUND(SUMIFS('Group Inputs'!H:H,'Group Inputs'!A:A,'Kiwi Park Data'!B429),0)</f>
        <v>0</v>
      </c>
      <c r="F429" s="249"/>
      <c r="G429" s="183"/>
    </row>
    <row r="430" spans="2:7" ht="14" x14ac:dyDescent="0.3">
      <c r="B430" s="220"/>
      <c r="C430" s="1276"/>
      <c r="D430" s="252"/>
      <c r="E430" s="249"/>
      <c r="F430" s="249"/>
      <c r="G430" s="183"/>
    </row>
    <row r="431" spans="2:7" ht="14" x14ac:dyDescent="0.3">
      <c r="B431" s="220">
        <v>5900</v>
      </c>
      <c r="C431" s="1276" t="s">
        <v>1609</v>
      </c>
      <c r="D431" s="252"/>
      <c r="E431" s="249"/>
      <c r="F431" s="249"/>
      <c r="G431" s="183"/>
    </row>
    <row r="432" spans="2:7" ht="14" x14ac:dyDescent="0.3">
      <c r="B432" s="220"/>
      <c r="C432" s="1276"/>
      <c r="D432" s="252"/>
      <c r="E432" s="249"/>
      <c r="F432" s="249"/>
      <c r="G432" s="183"/>
    </row>
    <row r="433" spans="2:6" ht="14" x14ac:dyDescent="0.25">
      <c r="B433" s="220">
        <v>5920</v>
      </c>
      <c r="C433" s="1276" t="s">
        <v>1610</v>
      </c>
      <c r="D433" s="252">
        <f>ROUND(SUMIFS('Group Inputs'!G:G,'Group Inputs'!A:A,'Kiwi Park Data'!B433),0)</f>
        <v>0</v>
      </c>
      <c r="E433" s="252">
        <f>ROUND(SUMIFS('Group Inputs'!H:H,'Group Inputs'!A:A,'Kiwi Park Data'!B433),0)</f>
        <v>0</v>
      </c>
      <c r="F433" s="249"/>
    </row>
    <row r="434" spans="2:6" ht="14" x14ac:dyDescent="0.25">
      <c r="B434" s="220">
        <v>5925</v>
      </c>
      <c r="C434" s="1276" t="s">
        <v>1611</v>
      </c>
      <c r="D434" s="252">
        <f>ROUND(SUMIFS('Group Inputs'!G:G,'Group Inputs'!A:A,'Kiwi Park Data'!B434),0)</f>
        <v>0</v>
      </c>
      <c r="E434" s="252">
        <f>ROUND(SUMIFS('Group Inputs'!H:H,'Group Inputs'!A:A,'Kiwi Park Data'!B434),0)</f>
        <v>0</v>
      </c>
      <c r="F434" s="249"/>
    </row>
    <row r="435" spans="2:6" ht="14" x14ac:dyDescent="0.25">
      <c r="B435" s="220">
        <v>5930</v>
      </c>
      <c r="C435" s="1276" t="s">
        <v>1612</v>
      </c>
      <c r="D435" s="252">
        <f>ROUND(SUMIFS('Group Inputs'!G:G,'Group Inputs'!A:A,'Kiwi Park Data'!B435),0)</f>
        <v>0</v>
      </c>
      <c r="E435" s="252">
        <f>ROUND(SUMIFS('Group Inputs'!H:H,'Group Inputs'!A:A,'Kiwi Park Data'!B435),0)</f>
        <v>0</v>
      </c>
      <c r="F435" s="249"/>
    </row>
    <row r="436" spans="2:6" ht="14" x14ac:dyDescent="0.25">
      <c r="B436" s="220">
        <v>5940</v>
      </c>
      <c r="C436" s="1276" t="s">
        <v>1613</v>
      </c>
      <c r="D436" s="252">
        <f>ROUND(SUMIFS('Group Inputs'!G:G,'Group Inputs'!A:A,'Kiwi Park Data'!B436),0)</f>
        <v>0</v>
      </c>
      <c r="E436" s="252">
        <f>ROUND(SUMIFS('Group Inputs'!H:H,'Group Inputs'!A:A,'Kiwi Park Data'!B436),0)</f>
        <v>0</v>
      </c>
      <c r="F436" s="249"/>
    </row>
    <row r="437" spans="2:6" ht="14" x14ac:dyDescent="0.25">
      <c r="B437" s="220">
        <v>5950</v>
      </c>
      <c r="C437" s="1276" t="s">
        <v>1614</v>
      </c>
      <c r="D437" s="252">
        <f>ROUND(SUMIFS('Group Inputs'!G:G,'Group Inputs'!A:A,'Kiwi Park Data'!B437),0)</f>
        <v>0</v>
      </c>
      <c r="E437" s="252">
        <f>ROUND(SUMIFS('Group Inputs'!H:H,'Group Inputs'!A:A,'Kiwi Park Data'!B437),0)</f>
        <v>0</v>
      </c>
      <c r="F437" s="249"/>
    </row>
    <row r="438" spans="2:6" ht="14" x14ac:dyDescent="0.25">
      <c r="B438" s="220">
        <v>5960</v>
      </c>
      <c r="C438" s="1276" t="s">
        <v>1615</v>
      </c>
      <c r="D438" s="252">
        <f>ROUND(SUMIFS('Group Inputs'!G:G,'Group Inputs'!A:A,'Kiwi Park Data'!B438),0)</f>
        <v>0</v>
      </c>
      <c r="E438" s="252">
        <f>ROUND(SUMIFS('Group Inputs'!H:H,'Group Inputs'!A:A,'Kiwi Park Data'!B438),0)</f>
        <v>0</v>
      </c>
      <c r="F438" s="249"/>
    </row>
    <row r="439" spans="2:6" ht="14" x14ac:dyDescent="0.25">
      <c r="B439" s="220"/>
      <c r="C439" s="1276"/>
      <c r="D439" s="252"/>
      <c r="E439" s="249"/>
      <c r="F439" s="249"/>
    </row>
    <row r="440" spans="2:6" s="183" customFormat="1" ht="14.5" x14ac:dyDescent="0.3">
      <c r="B440" s="490">
        <v>5990</v>
      </c>
      <c r="C440" s="1277" t="s">
        <v>965</v>
      </c>
      <c r="D440" s="491">
        <f>SUM(D431:D439)</f>
        <v>0</v>
      </c>
      <c r="E440" s="491">
        <f>SUM(E431:E439)</f>
        <v>0</v>
      </c>
      <c r="F440" s="492"/>
    </row>
    <row r="441" spans="2:6" ht="14" x14ac:dyDescent="0.25">
      <c r="B441" s="220"/>
      <c r="C441" s="1276"/>
      <c r="D441" s="252"/>
      <c r="E441" s="249"/>
      <c r="F441" s="249"/>
    </row>
    <row r="442" spans="2:6" s="183" customFormat="1" ht="14" x14ac:dyDescent="0.3">
      <c r="B442" s="222">
        <v>5992</v>
      </c>
      <c r="C442" s="1282" t="s">
        <v>1616</v>
      </c>
      <c r="D442" s="252">
        <f>D427-D429-D440</f>
        <v>0</v>
      </c>
      <c r="E442" s="252">
        <f>E427-E429-E440</f>
        <v>0</v>
      </c>
      <c r="F442" s="249"/>
    </row>
    <row r="443" spans="2:6" ht="14" x14ac:dyDescent="0.25">
      <c r="B443" s="220"/>
      <c r="C443" s="1276"/>
      <c r="D443" s="252"/>
      <c r="E443" s="249"/>
      <c r="F443" s="249"/>
    </row>
    <row r="444" spans="2:6" s="183" customFormat="1" ht="14" x14ac:dyDescent="0.3">
      <c r="B444" s="222">
        <v>5996</v>
      </c>
      <c r="C444" s="1282" t="s">
        <v>1617</v>
      </c>
      <c r="D444" s="252">
        <f>D442+D323</f>
        <v>0</v>
      </c>
      <c r="E444" s="252">
        <f>E442+E323</f>
        <v>0</v>
      </c>
      <c r="F444" s="494">
        <f>SUM(D444:E444)-ROUNDUP(SUM('Statement of Financial Position'!H55:I55,0),0)</f>
        <v>0</v>
      </c>
    </row>
    <row r="445" spans="2:6" ht="14" x14ac:dyDescent="0.25">
      <c r="B445" s="220"/>
      <c r="C445" s="1276"/>
      <c r="D445" s="252"/>
      <c r="E445" s="249"/>
      <c r="F445" s="249"/>
    </row>
    <row r="446" spans="2:6" ht="14" x14ac:dyDescent="0.25">
      <c r="B446" s="220"/>
      <c r="C446" s="1276"/>
      <c r="D446" s="252"/>
      <c r="E446" s="249"/>
      <c r="F446" s="249"/>
    </row>
    <row r="447" spans="2:6" ht="14" x14ac:dyDescent="0.25">
      <c r="B447" s="220"/>
      <c r="C447" s="1276"/>
      <c r="D447" s="252"/>
      <c r="E447" s="249"/>
      <c r="F447" s="249"/>
    </row>
    <row r="448" spans="2:6" ht="14" x14ac:dyDescent="0.25">
      <c r="B448" s="219">
        <v>6000</v>
      </c>
      <c r="C448" s="1275" t="s">
        <v>1618</v>
      </c>
      <c r="D448" s="495"/>
      <c r="E448" s="250"/>
      <c r="F448" s="250"/>
    </row>
    <row r="449" spans="2:6" ht="14" x14ac:dyDescent="0.25">
      <c r="B449" s="220"/>
      <c r="C449" s="1276"/>
      <c r="D449" s="252"/>
      <c r="E449" s="249"/>
      <c r="F449" s="249"/>
    </row>
    <row r="450" spans="2:6" ht="14" x14ac:dyDescent="0.25">
      <c r="B450" s="220">
        <v>6100</v>
      </c>
      <c r="C450" s="1276" t="s">
        <v>1619</v>
      </c>
      <c r="D450" s="252"/>
      <c r="E450" s="249"/>
      <c r="F450" s="249"/>
    </row>
    <row r="451" spans="2:6" ht="14" x14ac:dyDescent="0.25">
      <c r="B451" s="220"/>
      <c r="C451" s="1276"/>
      <c r="D451" s="252"/>
      <c r="E451" s="249"/>
      <c r="F451" s="249"/>
    </row>
    <row r="452" spans="2:6" ht="14" x14ac:dyDescent="0.25">
      <c r="B452" s="218">
        <v>6120</v>
      </c>
      <c r="C452" s="1274" t="s">
        <v>1037</v>
      </c>
      <c r="D452" s="252">
        <f>ROUND(-SUMIFS('Group Actual CF Model CY'!$W$239:$AQ$239,'Group Actual CF Model CY'!$W$2:$AQ$2,'Kiwi Park Data'!C452),0)</f>
        <v>0</v>
      </c>
      <c r="E452" s="249">
        <f>ROUND(-SUMIFS('Group Budget CF Model CY'!$W$239:$AQ$239,'Group Budget CF Model CY'!$W$2:$AQ$2,'Kiwi Park Data'!C452),0)</f>
        <v>0</v>
      </c>
      <c r="F452" s="249"/>
    </row>
    <row r="453" spans="2:6" ht="14" x14ac:dyDescent="0.25">
      <c r="B453" s="218">
        <v>6130</v>
      </c>
      <c r="C453" s="1274" t="s">
        <v>1620</v>
      </c>
      <c r="D453" s="252">
        <f>ROUND(-SUMIFS('Group Actual CF Model CY'!$W$239:$AQ$239,'Group Actual CF Model CY'!$W$2:$AQ$2,'Kiwi Park Data'!C453),0)</f>
        <v>0</v>
      </c>
      <c r="E453" s="249">
        <f>ROUND(-SUMIFS('Group Budget CF Model CY'!$W$239:$AQ$239,'Group Budget CF Model CY'!$W$2:$AQ$2,'Kiwi Park Data'!C453),0)</f>
        <v>0</v>
      </c>
      <c r="F453" s="249"/>
    </row>
    <row r="454" spans="2:6" ht="14" x14ac:dyDescent="0.25">
      <c r="B454" s="218">
        <v>6140</v>
      </c>
      <c r="C454" s="1274" t="s">
        <v>471</v>
      </c>
      <c r="D454" s="252">
        <f>ROUND(-SUMIFS('Group Actual CF Model CY'!$W$239:$AQ$239,'Group Actual CF Model CY'!$W$2:$AQ$2,'Kiwi Park Data'!C454),0)</f>
        <v>0</v>
      </c>
      <c r="E454" s="249">
        <f>ROUND(-SUMIFS('Group Budget CF Model CY'!$W$239:$AQ$239,'Group Budget CF Model CY'!$W$2:$AQ$2,'Kiwi Park Data'!C454),0)</f>
        <v>0</v>
      </c>
      <c r="F454" s="249"/>
    </row>
    <row r="455" spans="2:6" ht="14" x14ac:dyDescent="0.25">
      <c r="B455" s="218">
        <v>6142</v>
      </c>
      <c r="C455" s="1274" t="s">
        <v>1038</v>
      </c>
      <c r="D455" s="252">
        <f>ROUND(-SUMIFS('Group Actual CF Model CY'!$W$239:$AQ$239,'Group Actual CF Model CY'!$W$2:$AQ$2,'Kiwi Park Data'!C455),0)</f>
        <v>0</v>
      </c>
      <c r="E455" s="249">
        <f>ROUND(-SUMIFS('Group Budget CF Model CY'!$W$239:$AQ$239,'Group Budget CF Model CY'!$W$2:$AQ$2,'Kiwi Park Data'!C455),0)</f>
        <v>0</v>
      </c>
      <c r="F455" s="249"/>
    </row>
    <row r="456" spans="2:6" ht="14" x14ac:dyDescent="0.25">
      <c r="B456" s="218">
        <v>6144</v>
      </c>
      <c r="C456" s="1274" t="s">
        <v>1039</v>
      </c>
      <c r="D456" s="252">
        <f>ROUND(-SUMIFS('Group Actual CF Model CY'!$W$239:$AQ$239,'Group Actual CF Model CY'!$W$2:$AQ$2,'Kiwi Park Data'!C456),0)</f>
        <v>0</v>
      </c>
      <c r="E456" s="249">
        <f>ROUND(-SUMIFS('Group Budget CF Model CY'!$W$239:$AQ$239,'Group Budget CF Model CY'!$W$2:$AQ$2,'Kiwi Park Data'!C456),0)</f>
        <v>0</v>
      </c>
      <c r="F456" s="249"/>
    </row>
    <row r="457" spans="2:6" ht="14" x14ac:dyDescent="0.25">
      <c r="B457" s="218">
        <v>6150</v>
      </c>
      <c r="C457" s="1274" t="s">
        <v>1621</v>
      </c>
      <c r="D457" s="252">
        <f>ROUND(-SUMIFS('Group Actual CF Model CY'!$W$239:$AQ$239,'Group Actual CF Model CY'!$W$2:$AQ$2,'Kiwi Park Data'!C457),0)</f>
        <v>0</v>
      </c>
      <c r="E457" s="249">
        <f>ROUND(-SUMIFS('Group Budget CF Model CY'!$W$239:$AQ$239,'Group Budget CF Model CY'!$W$2:$AQ$2,'Kiwi Park Data'!C457),0)</f>
        <v>0</v>
      </c>
      <c r="F457" s="249"/>
    </row>
    <row r="458" spans="2:6" ht="14" x14ac:dyDescent="0.25">
      <c r="B458" s="218">
        <v>6160</v>
      </c>
      <c r="C458" s="1274" t="s">
        <v>1040</v>
      </c>
      <c r="D458" s="252">
        <f>ROUND(-SUMIFS('Group Actual CF Model CY'!$W$239:$AQ$239,'Group Actual CF Model CY'!$W$2:$AQ$2,'Kiwi Park Data'!C458),0)</f>
        <v>0</v>
      </c>
      <c r="E458" s="249">
        <f>ROUND(-SUMIFS('Group Budget CF Model CY'!$W$239:$AQ$239,'Group Budget CF Model CY'!$W$2:$AQ$2,'Kiwi Park Data'!C458),0)</f>
        <v>0</v>
      </c>
      <c r="F458" s="249"/>
    </row>
    <row r="459" spans="2:6" ht="14" x14ac:dyDescent="0.25">
      <c r="B459" s="218">
        <v>6170</v>
      </c>
      <c r="C459" s="1274" t="s">
        <v>1622</v>
      </c>
      <c r="D459" s="252">
        <f>ROUND(-SUMIFS('Group Actual CF Model CY'!$W$239:$AQ$239,'Group Actual CF Model CY'!$W$2:$AQ$2,'Kiwi Park Data'!C459),0)</f>
        <v>0</v>
      </c>
      <c r="E459" s="249">
        <f>ROUND(-SUMIFS('Group Budget CF Model CY'!$W$239:$AQ$239,'Group Budget CF Model CY'!$W$2:$AQ$2,'Kiwi Park Data'!C459),0)</f>
        <v>0</v>
      </c>
      <c r="F459" s="249"/>
    </row>
    <row r="460" spans="2:6" ht="14" x14ac:dyDescent="0.25">
      <c r="B460" s="218"/>
      <c r="C460" s="1274"/>
      <c r="D460" s="252"/>
      <c r="E460" s="249"/>
      <c r="F460" s="249"/>
    </row>
    <row r="461" spans="2:6" ht="14" x14ac:dyDescent="0.25">
      <c r="B461" s="218">
        <v>6220</v>
      </c>
      <c r="C461" s="1274" t="s">
        <v>1042</v>
      </c>
      <c r="D461" s="252">
        <f>ROUND(SUMIFS('Group Actual CF Model CY'!$W$239:$AQ$239,'Group Actual CF Model CY'!$W$2:$AQ$2,'Kiwi Park Data'!C461),0)</f>
        <v>0</v>
      </c>
      <c r="E461" s="249">
        <f>ROUND(SUMIFS('Group Budget CF Model CY'!$W$239:$AQ$239,'Group Budget CF Model CY'!$W$2:$AQ$2,'Kiwi Park Data'!C461),0)</f>
        <v>0</v>
      </c>
      <c r="F461" s="249"/>
    </row>
    <row r="462" spans="2:6" ht="14" x14ac:dyDescent="0.25">
      <c r="B462" s="218">
        <v>6230</v>
      </c>
      <c r="C462" s="1274" t="s">
        <v>1041</v>
      </c>
      <c r="D462" s="252">
        <f>ROUND(SUMIFS('Group Actual CF Model CY'!$W$239:$AQ$239,'Group Actual CF Model CY'!$W$2:$AQ$2,'Kiwi Park Data'!C462),0)</f>
        <v>0</v>
      </c>
      <c r="E462" s="249">
        <f>ROUND(SUMIFS('Group Budget CF Model CY'!$W$239:$AQ$239,'Group Budget CF Model CY'!$W$2:$AQ$2,'Kiwi Park Data'!C462),0)</f>
        <v>0</v>
      </c>
      <c r="F462" s="249"/>
    </row>
    <row r="463" spans="2:6" ht="14" x14ac:dyDescent="0.25">
      <c r="B463" s="218">
        <v>6231</v>
      </c>
      <c r="C463" s="1274" t="s">
        <v>1043</v>
      </c>
      <c r="D463" s="252">
        <f>ROUND(SUMIFS('Group Actual CF Model CY'!$W$239:$AQ$239,'Group Actual CF Model CY'!$W$2:$AQ$2,'Kiwi Park Data'!C463),0)</f>
        <v>0</v>
      </c>
      <c r="E463" s="249">
        <f>ROUND(SUMIFS('Group Budget CF Model CY'!$W$239:$AQ$239,'Group Budget CF Model CY'!$W$2:$AQ$2,'Kiwi Park Data'!C463),0)</f>
        <v>0</v>
      </c>
      <c r="F463" s="249"/>
    </row>
    <row r="464" spans="2:6" ht="14" x14ac:dyDescent="0.25">
      <c r="B464" s="218">
        <v>6240</v>
      </c>
      <c r="C464" s="1274" t="s">
        <v>1623</v>
      </c>
      <c r="D464" s="252">
        <f>ROUND(SUMIFS('Group Actual CF Model CY'!$W$239:$AQ$239,'Group Actual CF Model CY'!$W$2:$AQ$2,'Kiwi Park Data'!C464),0)</f>
        <v>0</v>
      </c>
      <c r="E464" s="249">
        <f>ROUND(SUMIFS('Group Budget CF Model CY'!$W$239:$AQ$239,'Group Budget CF Model CY'!$W$2:$AQ$2,'Kiwi Park Data'!C464),0)</f>
        <v>0</v>
      </c>
      <c r="F464" s="249"/>
    </row>
    <row r="465" spans="2:7" ht="14" x14ac:dyDescent="0.25">
      <c r="B465" s="218">
        <v>6250</v>
      </c>
      <c r="C465" s="1274" t="s">
        <v>1624</v>
      </c>
      <c r="D465" s="252">
        <f>ROUND(SUMIFS('Group Actual CF Model CY'!$W$239:$AQ$239,'Group Actual CF Model CY'!$W$2:$AQ$2,'Kiwi Park Data'!C465),0)</f>
        <v>0</v>
      </c>
      <c r="E465" s="249">
        <f>ROUND(SUMIFS('Group Budget CF Model CY'!$W$239:$AQ$239,'Group Budget CF Model CY'!$W$2:$AQ$2,'Kiwi Park Data'!C465),0)</f>
        <v>0</v>
      </c>
      <c r="F465" s="249"/>
    </row>
    <row r="466" spans="2:7" ht="14" x14ac:dyDescent="0.25">
      <c r="B466" s="220"/>
      <c r="C466" s="1276"/>
      <c r="D466" s="252"/>
      <c r="E466" s="249"/>
      <c r="F466" s="249"/>
    </row>
    <row r="467" spans="2:7" s="183" customFormat="1" ht="14.5" x14ac:dyDescent="0.3">
      <c r="B467" s="500">
        <v>6298</v>
      </c>
      <c r="C467" s="1285" t="s">
        <v>1625</v>
      </c>
      <c r="D467" s="501">
        <f>SUM(D452:D459)-SUM(D461:D464)</f>
        <v>0</v>
      </c>
      <c r="E467" s="501">
        <f>SUM(E452:E459)-SUM(E461:E464)</f>
        <v>0</v>
      </c>
      <c r="F467" s="249"/>
      <c r="G467" s="182"/>
    </row>
    <row r="468" spans="2:7" ht="14" x14ac:dyDescent="0.25">
      <c r="B468" s="220"/>
      <c r="C468" s="1276"/>
      <c r="D468" s="252"/>
      <c r="E468" s="249"/>
      <c r="F468" s="249"/>
    </row>
    <row r="469" spans="2:7" ht="14" x14ac:dyDescent="0.25">
      <c r="B469" s="220">
        <v>6300</v>
      </c>
      <c r="C469" s="1276" t="s">
        <v>1626</v>
      </c>
      <c r="D469" s="252"/>
      <c r="E469" s="249"/>
      <c r="F469" s="249"/>
    </row>
    <row r="470" spans="2:7" ht="14" x14ac:dyDescent="0.25">
      <c r="B470" s="220"/>
      <c r="C470" s="1276"/>
      <c r="D470" s="252"/>
      <c r="E470" s="249"/>
      <c r="F470" s="249"/>
    </row>
    <row r="471" spans="2:7" ht="14" x14ac:dyDescent="0.25">
      <c r="B471" s="218">
        <v>6320</v>
      </c>
      <c r="C471" s="1274" t="s">
        <v>1627</v>
      </c>
      <c r="D471" s="252">
        <f>ROUND(-SUMIFS('Group Actual CF Model CY'!$W$239:$AQ$239,'Group Actual CF Model CY'!$W$2:$AQ$2,'Kiwi Park Data'!C471),0)</f>
        <v>0</v>
      </c>
      <c r="E471" s="249">
        <f>ROUND(-SUMIFS('Group Budget CF Model CY'!$W$239:$AQ$239,'Group Budget CF Model CY'!$W$2:$AQ$2,'Kiwi Park Data'!C471),0)</f>
        <v>0</v>
      </c>
      <c r="F471" s="249"/>
    </row>
    <row r="472" spans="2:7" ht="14" x14ac:dyDescent="0.25">
      <c r="B472" s="218">
        <v>6330</v>
      </c>
      <c r="C472" s="1274" t="s">
        <v>1046</v>
      </c>
      <c r="D472" s="252">
        <f>ROUND(-SUMIFS('Group Actual CF Model CY'!$W$239:$AQ$239,'Group Actual CF Model CY'!$W$2:$AQ$2,'Kiwi Park Data'!C472),0)</f>
        <v>0</v>
      </c>
      <c r="E472" s="249">
        <f>ROUND(-SUMIFS('Group Budget CF Model CY'!$W$239:$AQ$239,'Group Budget CF Model CY'!$W$2:$AQ$2,'Kiwi Park Data'!C472),0)</f>
        <v>0</v>
      </c>
      <c r="F472" s="249"/>
    </row>
    <row r="473" spans="2:7" ht="14" x14ac:dyDescent="0.25">
      <c r="B473" s="218">
        <v>6340</v>
      </c>
      <c r="C473" s="1274" t="s">
        <v>1094</v>
      </c>
      <c r="D473" s="252">
        <f>ROUND(-SUMIFS('Group Actual CF Model CY'!$W$239:$AQ$239,'Group Actual CF Model CY'!$W$2:$AQ$2,'Kiwi Park Data'!C473),0)</f>
        <v>0</v>
      </c>
      <c r="E473" s="249">
        <f>ROUND(-SUMIFS('Group Budget CF Model CY'!$W$239:$AQ$239,'Group Budget CF Model CY'!$W$2:$AQ$2,'Kiwi Park Data'!C473),0)</f>
        <v>0</v>
      </c>
      <c r="F473" s="249"/>
    </row>
    <row r="474" spans="2:7" ht="14" x14ac:dyDescent="0.25">
      <c r="B474" s="218">
        <v>6350</v>
      </c>
      <c r="C474" s="1274" t="s">
        <v>1628</v>
      </c>
      <c r="D474" s="252">
        <f>ROUND(-SUMIFS('Group Actual CF Model CY'!$W$239:$AQ$239,'Group Actual CF Model CY'!$W$2:$AQ$2,'Kiwi Park Data'!C474),0)</f>
        <v>0</v>
      </c>
      <c r="E474" s="249">
        <f>ROUND(-SUMIFS('Group Budget CF Model CY'!$W$239:$AQ$239,'Group Budget CF Model CY'!$W$2:$AQ$2,'Kiwi Park Data'!C474),0)</f>
        <v>0</v>
      </c>
      <c r="F474" s="249"/>
    </row>
    <row r="475" spans="2:7" ht="14" x14ac:dyDescent="0.25">
      <c r="B475" s="218"/>
      <c r="C475" s="1274"/>
      <c r="D475" s="252"/>
      <c r="E475" s="249"/>
      <c r="F475" s="249"/>
    </row>
    <row r="476" spans="2:7" ht="14" x14ac:dyDescent="0.25">
      <c r="B476" s="218">
        <v>6420</v>
      </c>
      <c r="C476" s="1274" t="s">
        <v>1627</v>
      </c>
      <c r="D476" s="252">
        <f>ROUND(SUMIFS('Group Actual CF Model CY'!$W$239:$AQ$239,'Group Actual CF Model CY'!$W$2:$AQ$2,'Kiwi Park Data'!C476),0)</f>
        <v>0</v>
      </c>
      <c r="E476" s="249">
        <f>ROUND(SUMIFS('Group Budget CF Model CY'!$W$239:$AQ$239,'Group Budget CF Model CY'!$W$2:$AQ$2,'Kiwi Park Data'!C476),0)</f>
        <v>0</v>
      </c>
      <c r="F476" s="249"/>
    </row>
    <row r="477" spans="2:7" ht="14" x14ac:dyDescent="0.25">
      <c r="B477" s="218">
        <v>6430</v>
      </c>
      <c r="C477" s="1274" t="s">
        <v>1047</v>
      </c>
      <c r="D477" s="252">
        <f>ROUND(SUMIFS('Group Actual CF Model CY'!$W$239:$AQ$239,'Group Actual CF Model CY'!$W$2:$AQ$2,'Kiwi Park Data'!C477),0)</f>
        <v>0</v>
      </c>
      <c r="E477" s="249">
        <f>ROUND(SUMIFS('Group Budget CF Model CY'!$W$239:$AQ$239,'Group Budget CF Model CY'!$W$2:$AQ$2,'Kiwi Park Data'!C477),0)</f>
        <v>0</v>
      </c>
      <c r="F477" s="249"/>
    </row>
    <row r="478" spans="2:7" ht="14" x14ac:dyDescent="0.25">
      <c r="B478" s="218">
        <v>6440</v>
      </c>
      <c r="C478" s="1274" t="s">
        <v>1049</v>
      </c>
      <c r="D478" s="252">
        <f>ROUND(SUMIFS('Group Actual CF Model CY'!$W$239:$AQ$239,'Group Actual CF Model CY'!$W$2:$AQ$2,'Kiwi Park Data'!C478),0)</f>
        <v>0</v>
      </c>
      <c r="E478" s="249">
        <f>ROUND(SUMIFS('Group Budget CF Model CY'!$W$239:$AQ$239,'Group Budget CF Model CY'!$W$2:$AQ$2,'Kiwi Park Data'!C478),0)</f>
        <v>0</v>
      </c>
      <c r="F478" s="249"/>
    </row>
    <row r="479" spans="2:7" ht="14" x14ac:dyDescent="0.25">
      <c r="B479" s="218">
        <v>6450</v>
      </c>
      <c r="C479" s="1274" t="s">
        <v>1629</v>
      </c>
      <c r="D479" s="252">
        <f>ROUND(SUMIFS('Group Actual CF Model CY'!$W$239:$AQ$239,'Group Actual CF Model CY'!$W$2:$AQ$2,'Kiwi Park Data'!C479),0)</f>
        <v>0</v>
      </c>
      <c r="E479" s="249">
        <f>ROUND(SUMIFS('Group Budget CF Model CY'!$W$239:$AQ$239,'Group Budget CF Model CY'!$W$2:$AQ$2,'Kiwi Park Data'!C479),0)</f>
        <v>0</v>
      </c>
      <c r="F479" s="249"/>
    </row>
    <row r="480" spans="2:7" ht="14" x14ac:dyDescent="0.25">
      <c r="F480" s="249"/>
    </row>
    <row r="481" spans="2:7" s="183" customFormat="1" ht="14.5" x14ac:dyDescent="0.3">
      <c r="B481" s="500">
        <v>6498</v>
      </c>
      <c r="C481" s="1285" t="s">
        <v>1630</v>
      </c>
      <c r="D481" s="501">
        <f>SUM(D471:D474)-SUM(D476:D479)</f>
        <v>0</v>
      </c>
      <c r="E481" s="501">
        <f>SUM(E471:E474)-SUM(E476:E479)</f>
        <v>0</v>
      </c>
      <c r="F481" s="249"/>
      <c r="G481" s="182"/>
    </row>
    <row r="482" spans="2:7" ht="14" x14ac:dyDescent="0.25">
      <c r="B482" s="220"/>
      <c r="C482" s="1276"/>
      <c r="D482" s="252"/>
      <c r="E482" s="249"/>
      <c r="F482" s="249"/>
    </row>
    <row r="483" spans="2:7" ht="14" x14ac:dyDescent="0.25">
      <c r="B483" s="1319">
        <v>6500</v>
      </c>
      <c r="C483" s="1320" t="s">
        <v>1631</v>
      </c>
      <c r="D483" s="252"/>
      <c r="E483" s="249"/>
      <c r="F483" s="249"/>
    </row>
    <row r="484" spans="2:7" ht="14" x14ac:dyDescent="0.25">
      <c r="B484" s="218"/>
      <c r="C484" s="1274"/>
      <c r="D484" s="252"/>
      <c r="E484" s="249"/>
      <c r="F484" s="249"/>
    </row>
    <row r="485" spans="2:7" ht="14" x14ac:dyDescent="0.25">
      <c r="B485" s="218">
        <v>6518</v>
      </c>
      <c r="C485" s="1274" t="s">
        <v>1051</v>
      </c>
      <c r="D485" s="252">
        <f>ROUND(-SUMIFS('Group Actual CF Model CY'!$W$239:$AQ$239,'Group Actual CF Model CY'!$W$2:$AQ$2,'Kiwi Park Data'!C485),0)</f>
        <v>0</v>
      </c>
      <c r="E485" s="249">
        <f>ROUND(-SUMIFS('Group Budget CF Model CY'!$W$239:$AQ$239,'Group Budget CF Model CY'!$W$2:$AQ$2,'Kiwi Park Data'!C485),0)</f>
        <v>0</v>
      </c>
      <c r="F485" s="249"/>
    </row>
    <row r="486" spans="2:7" ht="14" x14ac:dyDescent="0.25">
      <c r="B486" s="218">
        <v>6519</v>
      </c>
      <c r="C486" s="1274" t="s">
        <v>280</v>
      </c>
      <c r="D486" s="252">
        <f>ROUND(-SUMIFS('Group Actual CF Model CY'!$W$239:$AQ$239,'Group Actual CF Model CY'!$W$2:$AQ$2,'Kiwi Park Data'!C486),0)</f>
        <v>0</v>
      </c>
      <c r="E486" s="249">
        <f>ROUND(-SUMIFS('Group Budget CF Model CY'!$W$239:$AQ$239,'Group Budget CF Model CY'!$W$2:$AQ$2,'Kiwi Park Data'!C486),0)</f>
        <v>0</v>
      </c>
      <c r="F486" s="249"/>
    </row>
    <row r="487" spans="2:7" ht="14" x14ac:dyDescent="0.25">
      <c r="B487" s="1317">
        <v>6520</v>
      </c>
      <c r="C487" s="1318" t="s">
        <v>1050</v>
      </c>
      <c r="D487" s="252">
        <f>ROUND(-SUMIFS('Group Actual CF Model CY'!$W$239:$AQ$239,'Group Actual CF Model CY'!$W$2:$AQ$2,'Kiwi Park Data'!C487),0)</f>
        <v>0</v>
      </c>
      <c r="E487" s="249">
        <f>ROUND(-SUMIFS('Group Budget CF Model CY'!$W$239:$AQ$239,'Group Budget CF Model CY'!$W$2:$AQ$2,'Kiwi Park Data'!C487),0)</f>
        <v>0</v>
      </c>
      <c r="F487" s="249"/>
    </row>
    <row r="488" spans="2:7" ht="14" x14ac:dyDescent="0.25">
      <c r="B488" s="218">
        <v>6530</v>
      </c>
      <c r="C488" s="1274" t="s">
        <v>1052</v>
      </c>
      <c r="D488" s="252">
        <f>ROUND(-SUMIFS('Group Actual CF Model CY'!$W$239:$AQ$239,'Group Actual CF Model CY'!$W$2:$AQ$2,'Kiwi Park Data'!C488),0)</f>
        <v>0</v>
      </c>
      <c r="E488" s="249">
        <f>ROUND(-SUMIFS('Group Budget CF Model CY'!$W$239:$AQ$239,'Group Budget CF Model CY'!$W$2:$AQ$2,'Kiwi Park Data'!C488),0)</f>
        <v>0</v>
      </c>
      <c r="F488" s="249"/>
    </row>
    <row r="489" spans="2:7" ht="14" x14ac:dyDescent="0.25">
      <c r="B489" s="218">
        <v>6540</v>
      </c>
      <c r="C489" s="1274" t="s">
        <v>1632</v>
      </c>
      <c r="D489" s="252">
        <f>ROUND(-SUMIFS('Group Actual CF Model CY'!$W$239:$AQ$239,'Group Actual CF Model CY'!$W$2:$AQ$2,'Kiwi Park Data'!C489),0)</f>
        <v>0</v>
      </c>
      <c r="E489" s="249">
        <f>ROUND(-SUMIFS('Group Budget CF Model CY'!$W$239:$AQ$239,'Group Budget CF Model CY'!$W$2:$AQ$2,'Kiwi Park Data'!C489),0)</f>
        <v>0</v>
      </c>
      <c r="F489" s="249"/>
    </row>
    <row r="490" spans="2:7" ht="14" x14ac:dyDescent="0.25">
      <c r="B490" s="218"/>
      <c r="C490" s="1274"/>
      <c r="D490" s="252"/>
      <c r="E490" s="249"/>
      <c r="F490" s="249"/>
    </row>
    <row r="491" spans="2:7" ht="14" x14ac:dyDescent="0.25">
      <c r="B491" s="218">
        <v>6232</v>
      </c>
      <c r="C491" s="1274" t="s">
        <v>1045</v>
      </c>
      <c r="D491" s="252">
        <f>ROUND(SUMIFS('Group Actual CF Model CY'!$W$239:$AQ$239,'Group Actual CF Model CY'!$W$2:$AQ$2,'Kiwi Park Data'!C491),0)</f>
        <v>0</v>
      </c>
      <c r="E491" s="249">
        <f>ROUND(SUMIFS('Group Budget CF Model CY'!$W$239:$AQ$239,'Group Budget CF Model CY'!$W$2:$AQ$2,'Kiwi Park Data'!C491),0)</f>
        <v>0</v>
      </c>
      <c r="F491" s="249"/>
    </row>
    <row r="492" spans="2:7" ht="14" x14ac:dyDescent="0.25">
      <c r="B492" s="218">
        <v>6550</v>
      </c>
      <c r="C492" s="1274" t="s">
        <v>1633</v>
      </c>
      <c r="D492" s="252">
        <f>ROUND(SUMIFS('Group Actual CF Model CY'!$W$239:$AQ$239,'Group Actual CF Model CY'!$W$2:$AQ$2,'Kiwi Park Data'!C492),0)</f>
        <v>0</v>
      </c>
      <c r="E492" s="249">
        <f>ROUND(SUMIFS('Group Budget CF Model CY'!$W$239:$AQ$239,'Group Budget CF Model CY'!$W$2:$AQ$2,'Kiwi Park Data'!C492),0)</f>
        <v>0</v>
      </c>
      <c r="F492" s="249"/>
    </row>
    <row r="493" spans="2:7" ht="14" x14ac:dyDescent="0.25">
      <c r="B493" s="218">
        <v>6620</v>
      </c>
      <c r="C493" s="1274" t="s">
        <v>1634</v>
      </c>
      <c r="D493" s="252">
        <f>ROUND(SUMIFS('Group Actual CF Model CY'!$W$239:$AQ$239,'Group Actual CF Model CY'!$W$2:$AQ$2,'Kiwi Park Data'!C493),0)</f>
        <v>0</v>
      </c>
      <c r="E493" s="249">
        <f>ROUND(SUMIFS('Group Budget CF Model CY'!$W$239:$AQ$239,'Group Budget CF Model CY'!$W$2:$AQ$2,'Kiwi Park Data'!C493),0)</f>
        <v>0</v>
      </c>
      <c r="F493" s="249"/>
    </row>
    <row r="494" spans="2:7" ht="14" x14ac:dyDescent="0.25">
      <c r="B494" s="218">
        <v>6630</v>
      </c>
      <c r="C494" s="1318" t="s">
        <v>1053</v>
      </c>
      <c r="D494" s="252">
        <f>ROUND(SUMIFS('Group Actual CF Model CY'!$W$239:$AQ$239,'Group Actual CF Model CY'!$W$2:$AQ$2,'Kiwi Park Data'!C494),0)</f>
        <v>0</v>
      </c>
      <c r="E494" s="249">
        <f>ROUND(SUMIFS('Group Budget CF Model CY'!$W$239:$AQ$239,'Group Budget CF Model CY'!$W$2:$AQ$2,'Kiwi Park Data'!C494),0)</f>
        <v>0</v>
      </c>
      <c r="F494" s="249"/>
    </row>
    <row r="495" spans="2:7" ht="14" x14ac:dyDescent="0.25">
      <c r="B495" s="218">
        <v>6635</v>
      </c>
      <c r="C495" s="1274" t="s">
        <v>1635</v>
      </c>
      <c r="D495" s="252">
        <f>ROUND(SUMIFS('Group Actual CF Model CY'!$W$239:$AQ$239,'Group Actual CF Model CY'!$W$2:$AQ$2,'Kiwi Park Data'!C495),0)</f>
        <v>0</v>
      </c>
      <c r="E495" s="249">
        <f>ROUND(SUMIFS('Group Budget CF Model CY'!$W$239:$AQ$239,'Group Budget CF Model CY'!$W$2:$AQ$2,'Kiwi Park Data'!C495),0)</f>
        <v>0</v>
      </c>
      <c r="F495" s="249"/>
    </row>
    <row r="496" spans="2:7" ht="14" x14ac:dyDescent="0.25">
      <c r="B496" s="218">
        <v>6640</v>
      </c>
      <c r="C496" s="1274" t="s">
        <v>1636</v>
      </c>
      <c r="D496" s="252">
        <f>ROUND(SUMIFS('Group Actual CF Model CY'!$W$239:$AQ$239,'Group Actual CF Model CY'!$W$2:$AQ$2,'Kiwi Park Data'!C496),0)</f>
        <v>0</v>
      </c>
      <c r="E496" s="249">
        <f>ROUND(SUMIFS('Group Budget CF Model CY'!$W$239:$AQ$239,'Group Budget CF Model CY'!$W$2:$AQ$2,'Kiwi Park Data'!C496),0)</f>
        <v>0</v>
      </c>
      <c r="F496" s="249"/>
    </row>
    <row r="497" spans="2:6" ht="14" x14ac:dyDescent="0.25">
      <c r="B497" s="218"/>
      <c r="C497" s="1274"/>
      <c r="D497" s="252"/>
      <c r="E497" s="249"/>
      <c r="F497" s="249"/>
    </row>
    <row r="498" spans="2:6" ht="14" x14ac:dyDescent="0.25">
      <c r="B498" s="219">
        <v>6650</v>
      </c>
      <c r="C498" s="1275" t="s">
        <v>965</v>
      </c>
      <c r="D498" s="491">
        <f>SUM(D485:D489)-SUM(D491:D496)</f>
        <v>0</v>
      </c>
      <c r="E498" s="491">
        <f>SUM(E485:E489)-SUM(E491:E496)</f>
        <v>0</v>
      </c>
      <c r="F498" s="492"/>
    </row>
    <row r="499" spans="2:6" ht="14" x14ac:dyDescent="0.25">
      <c r="B499" s="220"/>
      <c r="C499" s="1276"/>
      <c r="D499" s="252"/>
      <c r="E499" s="249"/>
      <c r="F499" s="249"/>
    </row>
    <row r="500" spans="2:6" s="183" customFormat="1" ht="14.5" x14ac:dyDescent="0.3">
      <c r="B500" s="500">
        <v>6698</v>
      </c>
      <c r="C500" s="1285" t="s">
        <v>1637</v>
      </c>
      <c r="D500" s="501">
        <f>D498</f>
        <v>0</v>
      </c>
      <c r="E500" s="501">
        <f>E498</f>
        <v>0</v>
      </c>
      <c r="F500" s="502"/>
    </row>
    <row r="501" spans="2:6" ht="14" x14ac:dyDescent="0.25">
      <c r="B501" s="220"/>
      <c r="C501" s="1276"/>
      <c r="D501" s="252"/>
      <c r="E501" s="249"/>
      <c r="F501" s="249"/>
    </row>
    <row r="502" spans="2:6" s="183" customFormat="1" ht="14" x14ac:dyDescent="0.3">
      <c r="B502" s="222">
        <v>6700</v>
      </c>
      <c r="C502" s="1282" t="s">
        <v>1055</v>
      </c>
      <c r="D502" s="252">
        <f>D467+D481+D500</f>
        <v>0</v>
      </c>
      <c r="E502" s="252">
        <f>E467+E481+E500</f>
        <v>0</v>
      </c>
      <c r="F502" s="494">
        <f>SUM(D467:E467,D481:E481,D500:E500)-SUM(D502:E502)</f>
        <v>0</v>
      </c>
    </row>
    <row r="503" spans="2:6" ht="14" x14ac:dyDescent="0.25">
      <c r="B503" s="220"/>
      <c r="C503" s="1276"/>
      <c r="D503" s="252"/>
      <c r="E503" s="249"/>
      <c r="F503" s="249"/>
    </row>
    <row r="504" spans="2:6" ht="14" x14ac:dyDescent="0.25">
      <c r="B504" s="218">
        <v>6800</v>
      </c>
      <c r="C504" s="1274" t="s">
        <v>1056</v>
      </c>
      <c r="D504" s="252">
        <f>ROUND(SUM('Group Actual CF Model CY'!AS:AS,0),0)</f>
        <v>0</v>
      </c>
      <c r="E504" s="249">
        <f>ROUND(SUM('Group Budget CF Model CY'!AS:AS),0)</f>
        <v>0</v>
      </c>
      <c r="F504" s="511">
        <f>D504-SUM('Group Actual CF Model CY'!E104:E108)</f>
        <v>0</v>
      </c>
    </row>
    <row r="505" spans="2:6" ht="15" customHeight="1" x14ac:dyDescent="0.25">
      <c r="B505" s="220"/>
      <c r="C505" s="1276"/>
      <c r="D505" s="252"/>
      <c r="E505" s="249"/>
      <c r="F505" s="249"/>
    </row>
    <row r="506" spans="2:6" s="183" customFormat="1" ht="28" x14ac:dyDescent="0.3">
      <c r="B506" s="222">
        <v>6900</v>
      </c>
      <c r="C506" s="1282" t="s">
        <v>1638</v>
      </c>
      <c r="D506" s="252">
        <f>D502+D504</f>
        <v>0</v>
      </c>
      <c r="E506" s="252">
        <f>E502+E504</f>
        <v>0</v>
      </c>
      <c r="F506" s="494">
        <f>SUM(D506:E506)-ROUNDDOWN(SUM('Statement of Cash Flows'!H47:I47),0)</f>
        <v>0</v>
      </c>
    </row>
    <row r="507" spans="2:6" ht="14" x14ac:dyDescent="0.25">
      <c r="B507" s="220"/>
      <c r="C507" s="1276"/>
      <c r="D507" s="252"/>
      <c r="E507" s="249"/>
      <c r="F507" s="503"/>
    </row>
    <row r="508" spans="2:6" ht="14" x14ac:dyDescent="0.25">
      <c r="B508" s="220"/>
      <c r="C508" s="1276"/>
      <c r="D508" s="252"/>
      <c r="E508" s="249"/>
      <c r="F508" s="249"/>
    </row>
    <row r="509" spans="2:6" ht="14" x14ac:dyDescent="0.25">
      <c r="B509" s="219">
        <v>6950</v>
      </c>
      <c r="C509" s="1275" t="s">
        <v>1137</v>
      </c>
      <c r="D509" s="253"/>
      <c r="E509" s="250"/>
      <c r="F509" s="250"/>
    </row>
    <row r="510" spans="2:6" ht="14" x14ac:dyDescent="0.25">
      <c r="B510" s="220"/>
      <c r="C510" s="1276"/>
      <c r="D510" s="252"/>
      <c r="E510" s="249"/>
      <c r="F510" s="249"/>
    </row>
    <row r="511" spans="2:6" ht="14" x14ac:dyDescent="0.25">
      <c r="B511" s="220">
        <v>6951</v>
      </c>
      <c r="C511" s="1276" t="s">
        <v>1639</v>
      </c>
      <c r="D511" s="252"/>
      <c r="E511" s="249"/>
      <c r="F511" s="249"/>
    </row>
    <row r="512" spans="2:6" ht="14" x14ac:dyDescent="0.25">
      <c r="B512" s="220"/>
      <c r="C512" s="1276"/>
      <c r="D512" s="252"/>
      <c r="E512" s="249"/>
      <c r="F512" s="249"/>
    </row>
    <row r="513" spans="2:6" ht="14" x14ac:dyDescent="0.25">
      <c r="B513" s="218">
        <v>6952</v>
      </c>
      <c r="C513" s="1274" t="s">
        <v>551</v>
      </c>
      <c r="D513" s="252">
        <f>SUM(D506)</f>
        <v>0</v>
      </c>
      <c r="E513" s="252">
        <f>SUM(E506)</f>
        <v>0</v>
      </c>
      <c r="F513" s="494">
        <f>SUM(D513:E513)-SUM(D245:E245)+SUM(D286:E286)</f>
        <v>0</v>
      </c>
    </row>
    <row r="514" spans="2:6" ht="14" x14ac:dyDescent="0.25">
      <c r="B514" s="218">
        <v>6953</v>
      </c>
      <c r="C514" s="1274" t="s">
        <v>218</v>
      </c>
      <c r="D514" s="252">
        <f>SUM(D257)</f>
        <v>0</v>
      </c>
      <c r="E514" s="252">
        <f>SUM(E257)</f>
        <v>0</v>
      </c>
      <c r="F514" s="504"/>
    </row>
    <row r="515" spans="2:6" ht="14" x14ac:dyDescent="0.25">
      <c r="B515" s="218">
        <v>6954</v>
      </c>
      <c r="C515" s="1274" t="s">
        <v>989</v>
      </c>
      <c r="D515" s="252">
        <f>SUM(D277)</f>
        <v>0</v>
      </c>
      <c r="E515" s="252">
        <f>SUM(E277)</f>
        <v>0</v>
      </c>
      <c r="F515" s="504"/>
    </row>
    <row r="516" spans="2:6" ht="14" x14ac:dyDescent="0.25">
      <c r="B516" s="218"/>
      <c r="C516" s="1274"/>
      <c r="D516" s="505"/>
      <c r="E516" s="504"/>
      <c r="F516" s="504"/>
    </row>
    <row r="517" spans="2:6" s="183" customFormat="1" ht="14.5" x14ac:dyDescent="0.3">
      <c r="B517" s="490">
        <v>6955</v>
      </c>
      <c r="C517" s="1277" t="s">
        <v>1640</v>
      </c>
      <c r="D517" s="491">
        <f>SUM(D513:D516)</f>
        <v>0</v>
      </c>
      <c r="E517" s="491">
        <f>SUM(E513:E516)</f>
        <v>0</v>
      </c>
      <c r="F517" s="492"/>
    </row>
    <row r="518" spans="2:6" s="183" customFormat="1" ht="14.5" x14ac:dyDescent="0.3">
      <c r="B518" s="221"/>
      <c r="C518" s="1283"/>
      <c r="D518" s="505"/>
      <c r="E518" s="504"/>
      <c r="F518" s="504"/>
    </row>
    <row r="519" spans="2:6" ht="14" x14ac:dyDescent="0.25">
      <c r="B519" s="220">
        <v>6956</v>
      </c>
      <c r="C519" s="1276" t="s">
        <v>1641</v>
      </c>
      <c r="D519" s="505"/>
      <c r="E519" s="504"/>
      <c r="F519" s="504"/>
    </row>
    <row r="520" spans="2:6" ht="14" x14ac:dyDescent="0.25">
      <c r="B520" s="220"/>
      <c r="C520" s="1276"/>
      <c r="D520" s="505"/>
      <c r="E520" s="504"/>
      <c r="F520" s="504"/>
    </row>
    <row r="521" spans="2:6" ht="14" x14ac:dyDescent="0.25">
      <c r="B521" s="218">
        <v>6957</v>
      </c>
      <c r="C521" s="1274" t="s">
        <v>995</v>
      </c>
      <c r="D521" s="505">
        <f>SUM(D297)</f>
        <v>0</v>
      </c>
      <c r="E521" s="505">
        <f>SUM(E297)</f>
        <v>0</v>
      </c>
      <c r="F521" s="504"/>
    </row>
    <row r="522" spans="2:6" ht="14" x14ac:dyDescent="0.25">
      <c r="B522" s="218">
        <v>6958</v>
      </c>
      <c r="C522" s="1274" t="s">
        <v>996</v>
      </c>
      <c r="D522" s="505">
        <f>SUM(D311,D312,D435,D436,D434,D310)</f>
        <v>0</v>
      </c>
      <c r="E522" s="505">
        <f>SUM(E311,E312,E435,E436,E434,E310)</f>
        <v>0</v>
      </c>
      <c r="F522" s="504"/>
    </row>
    <row r="523" spans="2:6" ht="14" x14ac:dyDescent="0.25">
      <c r="B523" s="218">
        <v>6959</v>
      </c>
      <c r="C523" s="1274" t="s">
        <v>1642</v>
      </c>
      <c r="D523" s="505">
        <f>SUM(D316,D438)</f>
        <v>0</v>
      </c>
      <c r="E523" s="505">
        <f>SUM(E316,E438)</f>
        <v>0</v>
      </c>
      <c r="F523" s="504"/>
    </row>
    <row r="524" spans="2:6" ht="14" x14ac:dyDescent="0.25">
      <c r="B524" s="218"/>
      <c r="C524" s="1274"/>
      <c r="D524" s="505"/>
      <c r="E524" s="504"/>
      <c r="F524" s="504"/>
    </row>
    <row r="525" spans="2:6" s="183" customFormat="1" ht="14.5" x14ac:dyDescent="0.3">
      <c r="B525" s="490">
        <v>6960</v>
      </c>
      <c r="C525" s="1277" t="s">
        <v>1643</v>
      </c>
      <c r="D525" s="491">
        <f>SUM(D521:D524)</f>
        <v>0</v>
      </c>
      <c r="E525" s="491">
        <f>SUM(E521:E524)</f>
        <v>0</v>
      </c>
      <c r="F525" s="492"/>
    </row>
    <row r="526" spans="2:6" ht="14" x14ac:dyDescent="0.25">
      <c r="B526" s="220"/>
      <c r="C526" s="1276"/>
      <c r="D526" s="505"/>
      <c r="E526" s="504"/>
      <c r="F526" s="504"/>
    </row>
    <row r="527" spans="2:6" ht="14" x14ac:dyDescent="0.25">
      <c r="B527" s="218">
        <v>6970</v>
      </c>
      <c r="C527" s="1274" t="s">
        <v>887</v>
      </c>
      <c r="D527" s="252">
        <f>IFERROR(ROUND(SUMIFS('Notes &amp; Disclosures'!H:H,'Notes &amp; Disclosures'!A:A,'Kiwi Park Data'!B527),0),0)</f>
        <v>0</v>
      </c>
      <c r="E527" s="504"/>
      <c r="F527" s="504"/>
    </row>
    <row r="528" spans="2:6" ht="14" x14ac:dyDescent="0.25">
      <c r="B528" s="218"/>
      <c r="C528" s="1274"/>
      <c r="D528" s="252"/>
      <c r="E528" s="504"/>
      <c r="F528" s="504"/>
    </row>
    <row r="529" spans="2:8" ht="14" x14ac:dyDescent="0.25">
      <c r="B529" s="219">
        <v>7000</v>
      </c>
      <c r="C529" s="1275" t="s">
        <v>1644</v>
      </c>
      <c r="D529" s="253"/>
      <c r="E529" s="250"/>
      <c r="F529" s="250"/>
    </row>
    <row r="530" spans="2:8" ht="14" x14ac:dyDescent="0.25">
      <c r="B530" s="220"/>
      <c r="C530" s="1276"/>
      <c r="D530" s="252"/>
      <c r="E530" s="249"/>
      <c r="F530" s="249"/>
    </row>
    <row r="531" spans="2:8" s="184" customFormat="1" ht="14" x14ac:dyDescent="0.3">
      <c r="B531" s="220">
        <v>7100</v>
      </c>
      <c r="C531" s="1276" t="s">
        <v>1645</v>
      </c>
      <c r="D531" s="252"/>
      <c r="E531" s="249"/>
      <c r="F531" s="249"/>
    </row>
    <row r="532" spans="2:8" ht="14" x14ac:dyDescent="0.3">
      <c r="B532" s="218">
        <v>7110</v>
      </c>
      <c r="C532" s="1274" t="s">
        <v>1646</v>
      </c>
      <c r="D532" s="1271">
        <v>0</v>
      </c>
      <c r="E532" s="249">
        <v>0</v>
      </c>
      <c r="F532" s="249"/>
      <c r="G532" s="958"/>
      <c r="H532" s="1179" t="s">
        <v>1463</v>
      </c>
    </row>
    <row r="533" spans="2:8" ht="14" x14ac:dyDescent="0.25">
      <c r="B533" s="218">
        <v>7120</v>
      </c>
      <c r="C533" s="1274" t="s">
        <v>1647</v>
      </c>
      <c r="D533" s="1271">
        <v>0</v>
      </c>
      <c r="E533" s="249">
        <v>0</v>
      </c>
      <c r="F533" s="249"/>
    </row>
    <row r="534" spans="2:8" ht="14" x14ac:dyDescent="0.25">
      <c r="B534" s="218"/>
      <c r="C534" s="1274"/>
      <c r="D534" s="252"/>
      <c r="E534" s="249"/>
      <c r="F534" s="249"/>
    </row>
    <row r="535" spans="2:8" s="183" customFormat="1" ht="14.5" x14ac:dyDescent="0.3">
      <c r="B535" s="490">
        <v>7130</v>
      </c>
      <c r="C535" s="1277" t="s">
        <v>965</v>
      </c>
      <c r="D535" s="491">
        <f>SUM(D531:D534)</f>
        <v>0</v>
      </c>
      <c r="E535" s="491">
        <f>SUM(E531:E534)</f>
        <v>0</v>
      </c>
      <c r="F535" s="492"/>
    </row>
    <row r="536" spans="2:8" ht="14" x14ac:dyDescent="0.25">
      <c r="B536" s="220"/>
      <c r="C536" s="1276"/>
      <c r="D536" s="252"/>
      <c r="E536" s="249"/>
      <c r="F536" s="249"/>
    </row>
    <row r="537" spans="2:8" ht="14" x14ac:dyDescent="0.25">
      <c r="B537" s="220">
        <v>7200</v>
      </c>
      <c r="C537" s="1276" t="s">
        <v>256</v>
      </c>
      <c r="D537" s="252"/>
      <c r="E537" s="249"/>
      <c r="F537" s="249"/>
    </row>
    <row r="538" spans="2:8" ht="14" x14ac:dyDescent="0.3">
      <c r="B538" s="218">
        <v>7210</v>
      </c>
      <c r="C538" s="1274" t="s">
        <v>1646</v>
      </c>
      <c r="D538" s="1271">
        <v>0</v>
      </c>
      <c r="E538" s="249">
        <v>0</v>
      </c>
      <c r="F538" s="249"/>
      <c r="G538" s="958"/>
      <c r="H538" s="1179" t="s">
        <v>1463</v>
      </c>
    </row>
    <row r="539" spans="2:8" ht="14" x14ac:dyDescent="0.25">
      <c r="B539" s="218">
        <v>7220</v>
      </c>
      <c r="C539" s="1274" t="s">
        <v>1647</v>
      </c>
      <c r="D539" s="1271">
        <v>10000</v>
      </c>
      <c r="E539" s="249">
        <v>0</v>
      </c>
      <c r="F539" s="249"/>
    </row>
    <row r="540" spans="2:8" ht="14" x14ac:dyDescent="0.25">
      <c r="B540" s="218"/>
      <c r="C540" s="1274"/>
      <c r="D540" s="252"/>
      <c r="E540" s="249"/>
      <c r="F540" s="249"/>
    </row>
    <row r="541" spans="2:8" s="183" customFormat="1" ht="14.5" x14ac:dyDescent="0.3">
      <c r="B541" s="490">
        <v>7230</v>
      </c>
      <c r="C541" s="1277" t="s">
        <v>965</v>
      </c>
      <c r="D541" s="491">
        <f>SUM(D538:D540)</f>
        <v>10000</v>
      </c>
      <c r="E541" s="491">
        <f>SUM(E538:E540)</f>
        <v>0</v>
      </c>
      <c r="F541" s="492"/>
    </row>
    <row r="542" spans="2:8" ht="14" x14ac:dyDescent="0.25">
      <c r="B542" s="220"/>
      <c r="C542" s="1276"/>
      <c r="D542" s="252"/>
      <c r="E542" s="249"/>
      <c r="F542" s="249"/>
    </row>
    <row r="543" spans="2:8" s="183" customFormat="1" ht="14" x14ac:dyDescent="0.3">
      <c r="B543" s="493">
        <v>7300</v>
      </c>
      <c r="C543" s="1281" t="s">
        <v>1648</v>
      </c>
      <c r="D543" s="491">
        <f>SUM(D535,D541)</f>
        <v>10000</v>
      </c>
      <c r="E543" s="491">
        <f>SUM(E535,E541)</f>
        <v>0</v>
      </c>
      <c r="F543" s="492"/>
    </row>
    <row r="544" spans="2:8" x14ac:dyDescent="0.25">
      <c r="B544" s="1376"/>
      <c r="E544" s="1377"/>
      <c r="F544" s="1378"/>
      <c r="G544" s="1376"/>
    </row>
    <row r="545" spans="2:8" x14ac:dyDescent="0.25">
      <c r="B545" s="1376"/>
      <c r="E545" s="1377"/>
      <c r="F545" s="1378"/>
      <c r="G545" s="1376"/>
    </row>
    <row r="546" spans="2:8" ht="14" x14ac:dyDescent="0.25">
      <c r="B546" s="219">
        <v>8000</v>
      </c>
      <c r="C546" s="1275" t="s">
        <v>1649</v>
      </c>
      <c r="D546" s="253"/>
      <c r="E546" s="250"/>
      <c r="F546" s="250"/>
    </row>
    <row r="547" spans="2:8" ht="14" x14ac:dyDescent="0.25">
      <c r="B547" s="220"/>
      <c r="C547" s="1276"/>
      <c r="D547" s="252"/>
      <c r="E547" s="249"/>
      <c r="F547" s="249"/>
    </row>
    <row r="548" spans="2:8" ht="14" x14ac:dyDescent="0.25">
      <c r="B548" s="220">
        <v>8100</v>
      </c>
      <c r="C548" s="1276" t="s">
        <v>1650</v>
      </c>
      <c r="D548" s="252"/>
      <c r="E548" s="249"/>
      <c r="F548" s="249"/>
    </row>
    <row r="549" spans="2:8" ht="14" x14ac:dyDescent="0.25">
      <c r="B549" s="220"/>
      <c r="C549" s="1276"/>
      <c r="D549" s="252"/>
      <c r="E549" s="249"/>
      <c r="F549" s="249"/>
    </row>
    <row r="550" spans="2:8" ht="14" x14ac:dyDescent="0.25">
      <c r="B550" s="220">
        <v>8200</v>
      </c>
      <c r="C550" s="1276" t="s">
        <v>1651</v>
      </c>
      <c r="D550" s="252"/>
      <c r="E550" s="249"/>
      <c r="F550" s="249"/>
    </row>
    <row r="551" spans="2:8" ht="14" x14ac:dyDescent="0.3">
      <c r="B551" s="218">
        <v>8210</v>
      </c>
      <c r="C551" s="1274" t="s">
        <v>1652</v>
      </c>
      <c r="D551" s="1271">
        <v>0</v>
      </c>
      <c r="E551" s="1100">
        <v>0</v>
      </c>
      <c r="F551" s="249"/>
      <c r="G551" s="958"/>
      <c r="H551" s="1179" t="s">
        <v>1463</v>
      </c>
    </row>
    <row r="552" spans="2:8" ht="14" x14ac:dyDescent="0.25">
      <c r="B552" s="218">
        <v>8220</v>
      </c>
      <c r="C552" s="1274" t="s">
        <v>1653</v>
      </c>
      <c r="D552" s="1271">
        <v>0</v>
      </c>
      <c r="E552" s="1100">
        <v>0</v>
      </c>
      <c r="F552" s="249"/>
    </row>
    <row r="553" spans="2:8" ht="14" x14ac:dyDescent="0.25">
      <c r="B553" s="218">
        <v>8230</v>
      </c>
      <c r="C553" s="1274" t="s">
        <v>1654</v>
      </c>
      <c r="D553" s="1271">
        <v>0</v>
      </c>
      <c r="E553" s="1100">
        <v>0</v>
      </c>
      <c r="F553" s="249"/>
    </row>
    <row r="554" spans="2:8" ht="14" x14ac:dyDescent="0.25">
      <c r="B554" s="218"/>
      <c r="C554" s="1274"/>
      <c r="D554" s="252"/>
      <c r="E554" s="249"/>
      <c r="F554" s="249"/>
    </row>
    <row r="555" spans="2:8" s="183" customFormat="1" ht="14.5" x14ac:dyDescent="0.3">
      <c r="B555" s="490">
        <v>8298</v>
      </c>
      <c r="C555" s="1277" t="s">
        <v>965</v>
      </c>
      <c r="D555" s="491">
        <f>SUM(D551:D554)</f>
        <v>0</v>
      </c>
      <c r="E555" s="491">
        <f>SUM(E551:E554)</f>
        <v>0</v>
      </c>
      <c r="F555" s="492"/>
    </row>
    <row r="556" spans="2:8" ht="14" x14ac:dyDescent="0.25">
      <c r="B556" s="220"/>
      <c r="C556" s="1276"/>
      <c r="D556" s="252"/>
      <c r="E556" s="249"/>
      <c r="F556" s="249"/>
    </row>
    <row r="557" spans="2:8" ht="14" x14ac:dyDescent="0.25">
      <c r="B557" s="220">
        <v>8300</v>
      </c>
      <c r="C557" s="1276" t="s">
        <v>1655</v>
      </c>
      <c r="D557" s="252"/>
      <c r="E557" s="249"/>
      <c r="F557" s="249"/>
    </row>
    <row r="558" spans="2:8" ht="14" x14ac:dyDescent="0.25">
      <c r="B558" s="218">
        <v>8310</v>
      </c>
      <c r="C558" s="1274" t="s">
        <v>1652</v>
      </c>
      <c r="D558" s="252">
        <f>IFERROR(ROUND(SUMIFS('Notes &amp; Disclosures'!J:J,'Notes &amp; Disclosures'!A:A,'Kiwi Park Data'!B558),0),0)-SUM(D559:D560)</f>
        <v>0</v>
      </c>
      <c r="E558" s="252">
        <v>0</v>
      </c>
      <c r="F558" s="249"/>
    </row>
    <row r="559" spans="2:8" ht="14" x14ac:dyDescent="0.3">
      <c r="B559" s="218">
        <v>8320</v>
      </c>
      <c r="C559" s="1274" t="s">
        <v>1653</v>
      </c>
      <c r="D559" s="1271">
        <v>0</v>
      </c>
      <c r="E559" s="1100">
        <v>0</v>
      </c>
      <c r="F559" s="249"/>
      <c r="G559" s="958"/>
      <c r="H559" s="1179" t="s">
        <v>1463</v>
      </c>
    </row>
    <row r="560" spans="2:8" ht="14" x14ac:dyDescent="0.25">
      <c r="B560" s="218">
        <v>8330</v>
      </c>
      <c r="C560" s="1274" t="s">
        <v>1654</v>
      </c>
      <c r="D560" s="1271">
        <v>0</v>
      </c>
      <c r="E560" s="1100">
        <v>0</v>
      </c>
      <c r="F560" s="249"/>
    </row>
    <row r="561" spans="2:7" ht="14" x14ac:dyDescent="0.25">
      <c r="B561" s="1376"/>
      <c r="E561" s="1378"/>
      <c r="F561" s="249"/>
    </row>
    <row r="562" spans="2:7" s="183" customFormat="1" ht="14.5" x14ac:dyDescent="0.3">
      <c r="B562" s="490">
        <v>8398</v>
      </c>
      <c r="C562" s="1277" t="s">
        <v>965</v>
      </c>
      <c r="D562" s="491">
        <f>SUM(D558:D561)</f>
        <v>0</v>
      </c>
      <c r="E562" s="491">
        <f>SUM(E558:E561)</f>
        <v>0</v>
      </c>
      <c r="F562" s="249"/>
      <c r="G562" s="182"/>
    </row>
    <row r="563" spans="2:7" ht="14" x14ac:dyDescent="0.25">
      <c r="B563" s="220"/>
      <c r="C563" s="1276"/>
      <c r="D563" s="252"/>
      <c r="E563" s="249"/>
      <c r="F563" s="249"/>
    </row>
    <row r="564" spans="2:7" s="183" customFormat="1" ht="14" x14ac:dyDescent="0.3">
      <c r="B564" s="493">
        <v>8498</v>
      </c>
      <c r="C564" s="1281" t="s">
        <v>1656</v>
      </c>
      <c r="D564" s="491">
        <f>SUM(D562,D555)</f>
        <v>0</v>
      </c>
      <c r="E564" s="491">
        <f>SUM(E562,E555)</f>
        <v>0</v>
      </c>
      <c r="F564" s="249"/>
      <c r="G564" s="182"/>
    </row>
    <row r="565" spans="2:7" ht="14" x14ac:dyDescent="0.25">
      <c r="B565" s="220"/>
      <c r="C565" s="1276"/>
      <c r="D565" s="252"/>
      <c r="E565" s="249"/>
      <c r="F565" s="249"/>
    </row>
    <row r="566" spans="2:7" ht="14" x14ac:dyDescent="0.25">
      <c r="B566" s="220">
        <v>8500</v>
      </c>
      <c r="C566" s="1276" t="s">
        <v>1657</v>
      </c>
      <c r="D566" s="252"/>
      <c r="E566" s="249"/>
      <c r="F566" s="249"/>
    </row>
    <row r="567" spans="2:7" ht="14" x14ac:dyDescent="0.25">
      <c r="B567" s="220"/>
      <c r="C567" s="1276"/>
      <c r="D567" s="252"/>
      <c r="E567" s="249"/>
      <c r="F567" s="249"/>
    </row>
    <row r="568" spans="2:7" ht="14" x14ac:dyDescent="0.25">
      <c r="B568" s="220">
        <v>8600</v>
      </c>
      <c r="C568" s="1276" t="s">
        <v>1651</v>
      </c>
      <c r="D568" s="252"/>
      <c r="E568" s="249"/>
      <c r="F568" s="249"/>
    </row>
    <row r="569" spans="2:7" ht="14" x14ac:dyDescent="0.25">
      <c r="B569" s="218">
        <v>8610</v>
      </c>
      <c r="C569" s="1274" t="s">
        <v>1652</v>
      </c>
      <c r="D569" s="252">
        <f>ROUND(SUMIFS('Group Inputs'!G:G,'Group Inputs'!A:A,'Kiwi Park Data'!B569),0)</f>
        <v>0</v>
      </c>
      <c r="E569" s="252">
        <f>ROUND(SUMIFS('Group Inputs'!H:H,'Group Inputs'!A:A,'Kiwi Park Data'!B569),0)</f>
        <v>0</v>
      </c>
      <c r="F569" s="249"/>
    </row>
    <row r="570" spans="2:7" ht="14" x14ac:dyDescent="0.25">
      <c r="B570" s="218">
        <v>8620</v>
      </c>
      <c r="C570" s="1274" t="s">
        <v>1653</v>
      </c>
      <c r="D570" s="252">
        <f>ROUND(SUMIFS('Group Inputs'!G:G,'Group Inputs'!A:A,'Kiwi Park Data'!B570),0)</f>
        <v>0</v>
      </c>
      <c r="E570" s="252">
        <f>ROUND(SUMIFS('Group Inputs'!H:H,'Group Inputs'!A:A,'Kiwi Park Data'!B570),0)</f>
        <v>0</v>
      </c>
      <c r="F570" s="249"/>
    </row>
    <row r="571" spans="2:7" ht="14" x14ac:dyDescent="0.25">
      <c r="B571" s="218">
        <v>8630</v>
      </c>
      <c r="C571" s="1274" t="s">
        <v>1654</v>
      </c>
      <c r="D571" s="252">
        <f>ROUND(SUMIFS('Group Inputs'!G:G,'Group Inputs'!A:A,'Kiwi Park Data'!B571),0)</f>
        <v>0</v>
      </c>
      <c r="E571" s="252">
        <f>ROUND(SUMIFS('Group Inputs'!H:H,'Group Inputs'!A:A,'Kiwi Park Data'!B571),0)</f>
        <v>0</v>
      </c>
      <c r="F571" s="249"/>
    </row>
    <row r="572" spans="2:7" ht="14" x14ac:dyDescent="0.25">
      <c r="B572" s="218"/>
      <c r="C572" s="1274"/>
      <c r="D572" s="252"/>
      <c r="E572" s="249"/>
      <c r="F572" s="249"/>
    </row>
    <row r="573" spans="2:7" s="183" customFormat="1" ht="14.5" x14ac:dyDescent="0.3">
      <c r="B573" s="490">
        <v>8698</v>
      </c>
      <c r="C573" s="1277" t="s">
        <v>965</v>
      </c>
      <c r="D573" s="491">
        <f>SUM(D568:D572)</f>
        <v>0</v>
      </c>
      <c r="E573" s="491">
        <f>SUM(E568:E572)</f>
        <v>0</v>
      </c>
      <c r="F573" s="249"/>
      <c r="G573" s="182"/>
    </row>
    <row r="574" spans="2:7" ht="14" x14ac:dyDescent="0.25">
      <c r="B574" s="220"/>
      <c r="C574" s="1276"/>
      <c r="D574" s="252"/>
      <c r="E574" s="249"/>
      <c r="F574" s="249"/>
    </row>
    <row r="575" spans="2:7" ht="14" x14ac:dyDescent="0.25">
      <c r="B575" s="220">
        <v>8700</v>
      </c>
      <c r="C575" s="1276" t="s">
        <v>1658</v>
      </c>
      <c r="D575" s="252"/>
      <c r="E575" s="249"/>
      <c r="F575" s="249"/>
    </row>
    <row r="576" spans="2:7" ht="14" x14ac:dyDescent="0.25">
      <c r="B576" s="220">
        <v>8705</v>
      </c>
      <c r="C576" s="1276" t="s">
        <v>1659</v>
      </c>
      <c r="D576" s="252"/>
      <c r="E576" s="249"/>
      <c r="F576" s="249"/>
    </row>
    <row r="577" spans="2:8" ht="14" x14ac:dyDescent="0.25">
      <c r="B577" s="218">
        <v>8715</v>
      </c>
      <c r="C577" s="1274" t="s">
        <v>1652</v>
      </c>
      <c r="D577" s="252">
        <f>IFERROR(ROUND(SUMIFS('Notes &amp; Disclosures'!L:L,'Notes &amp; Disclosures'!A:A,'Kiwi Park Data'!B577),0),0)</f>
        <v>0</v>
      </c>
      <c r="E577" s="252">
        <f>ROUND(SUMIFS('Group Inputs'!H:H,'Group Inputs'!A:A,'Kiwi Park Data'!B577),0)</f>
        <v>0</v>
      </c>
      <c r="F577" s="249"/>
    </row>
    <row r="578" spans="2:8" ht="14" x14ac:dyDescent="0.25">
      <c r="B578" s="218">
        <v>8725</v>
      </c>
      <c r="C578" s="1274" t="s">
        <v>1653</v>
      </c>
      <c r="D578" s="252">
        <f>IFERROR(ROUND(SUMIFS('Notes &amp; Disclosures'!L:L,'Notes &amp; Disclosures'!A:A,'Kiwi Park Data'!B578),0),0)</f>
        <v>0</v>
      </c>
      <c r="E578" s="252">
        <f>ROUND(SUMIFS('Group Inputs'!H:H,'Group Inputs'!A:A,'Kiwi Park Data'!B578),0)</f>
        <v>0</v>
      </c>
      <c r="F578" s="249"/>
    </row>
    <row r="579" spans="2:8" ht="14" x14ac:dyDescent="0.25">
      <c r="B579" s="218">
        <v>8735</v>
      </c>
      <c r="C579" s="1274" t="s">
        <v>1654</v>
      </c>
      <c r="D579" s="252">
        <f>IFERROR(ROUND(SUMIFS('Notes &amp; Disclosures'!L:L,'Notes &amp; Disclosures'!A:A,'Kiwi Park Data'!B579),0),0)</f>
        <v>0</v>
      </c>
      <c r="E579" s="252">
        <f>ROUND(SUMIFS('Group Inputs'!H:H,'Group Inputs'!A:A,'Kiwi Park Data'!B579),0)</f>
        <v>0</v>
      </c>
      <c r="F579" s="249"/>
    </row>
    <row r="580" spans="2:8" ht="14" x14ac:dyDescent="0.25">
      <c r="B580" s="218"/>
      <c r="C580" s="1274"/>
      <c r="D580" s="252"/>
      <c r="E580" s="249"/>
      <c r="F580" s="249"/>
    </row>
    <row r="581" spans="2:8" s="183" customFormat="1" ht="14.5" x14ac:dyDescent="0.3">
      <c r="B581" s="490">
        <v>8748</v>
      </c>
      <c r="C581" s="1277" t="s">
        <v>965</v>
      </c>
      <c r="D581" s="491">
        <f>SUM(D577:D580)</f>
        <v>0</v>
      </c>
      <c r="E581" s="491">
        <f>SUM(E577:E580)</f>
        <v>0</v>
      </c>
      <c r="F581" s="492"/>
    </row>
    <row r="582" spans="2:8" ht="14" x14ac:dyDescent="0.25">
      <c r="B582" s="220"/>
      <c r="C582" s="1276"/>
      <c r="D582" s="252"/>
      <c r="E582" s="249"/>
      <c r="F582" s="249"/>
    </row>
    <row r="583" spans="2:8" ht="14" x14ac:dyDescent="0.25">
      <c r="B583" s="220">
        <v>8750</v>
      </c>
      <c r="C583" s="1276" t="s">
        <v>1660</v>
      </c>
      <c r="D583" s="252"/>
      <c r="E583" s="252"/>
      <c r="F583" s="249"/>
    </row>
    <row r="584" spans="2:8" ht="14" x14ac:dyDescent="0.3">
      <c r="B584" s="218">
        <v>8755</v>
      </c>
      <c r="C584" s="1274" t="s">
        <v>1652</v>
      </c>
      <c r="D584" s="1271">
        <v>0</v>
      </c>
      <c r="E584" s="249">
        <v>0</v>
      </c>
      <c r="F584" s="249"/>
      <c r="G584" s="958"/>
      <c r="H584" s="1179" t="s">
        <v>1463</v>
      </c>
    </row>
    <row r="585" spans="2:8" ht="14" x14ac:dyDescent="0.25">
      <c r="B585" s="218">
        <v>8765</v>
      </c>
      <c r="C585" s="1274" t="s">
        <v>1653</v>
      </c>
      <c r="D585" s="1271">
        <v>0</v>
      </c>
      <c r="E585" s="249">
        <v>0</v>
      </c>
      <c r="F585" s="249"/>
    </row>
    <row r="586" spans="2:8" ht="14" x14ac:dyDescent="0.25">
      <c r="B586" s="218">
        <v>8775</v>
      </c>
      <c r="C586" s="1274" t="s">
        <v>1654</v>
      </c>
      <c r="D586" s="1271">
        <v>0</v>
      </c>
      <c r="E586" s="249">
        <v>0</v>
      </c>
      <c r="F586" s="249"/>
    </row>
    <row r="587" spans="2:8" ht="14" x14ac:dyDescent="0.25">
      <c r="B587" s="218"/>
      <c r="C587" s="1274"/>
      <c r="D587" s="252"/>
      <c r="E587" s="249"/>
      <c r="F587" s="249"/>
    </row>
    <row r="588" spans="2:8" s="183" customFormat="1" ht="14.5" x14ac:dyDescent="0.3">
      <c r="B588" s="490">
        <v>8788</v>
      </c>
      <c r="C588" s="1277" t="s">
        <v>965</v>
      </c>
      <c r="D588" s="491">
        <f>SUM(D582:D587)</f>
        <v>0</v>
      </c>
      <c r="E588" s="491">
        <f>SUM(E582:E587)</f>
        <v>0</v>
      </c>
      <c r="F588" s="492"/>
    </row>
    <row r="589" spans="2:8" ht="14" x14ac:dyDescent="0.25">
      <c r="B589" s="220"/>
      <c r="C589" s="1276"/>
      <c r="D589" s="252"/>
      <c r="E589" s="249"/>
      <c r="F589" s="249"/>
    </row>
    <row r="590" spans="2:8" s="183" customFormat="1" ht="14" x14ac:dyDescent="0.3">
      <c r="B590" s="493">
        <v>8800</v>
      </c>
      <c r="C590" s="1281" t="s">
        <v>1661</v>
      </c>
      <c r="D590" s="253">
        <f>SUM(D588,D581,D573)</f>
        <v>0</v>
      </c>
      <c r="E590" s="253">
        <f>SUM(E588,E581,E573)</f>
        <v>0</v>
      </c>
      <c r="F590" s="250"/>
    </row>
    <row r="591" spans="2:8" ht="14" x14ac:dyDescent="0.25">
      <c r="B591" s="222"/>
      <c r="C591" s="1282"/>
      <c r="D591" s="252"/>
      <c r="E591" s="249"/>
      <c r="F591" s="249"/>
    </row>
    <row r="592" spans="2:8" s="183" customFormat="1" ht="14" x14ac:dyDescent="0.3">
      <c r="B592" s="493">
        <v>8900</v>
      </c>
      <c r="C592" s="1281" t="s">
        <v>1662</v>
      </c>
      <c r="D592" s="253">
        <f>SUM(D590,D564)</f>
        <v>0</v>
      </c>
      <c r="E592" s="253">
        <f>SUM(E590,E564)</f>
        <v>0</v>
      </c>
      <c r="F592" s="250"/>
    </row>
    <row r="593" spans="2:7" ht="14" x14ac:dyDescent="0.25">
      <c r="B593" s="1376"/>
      <c r="E593" s="1378"/>
      <c r="F593" s="249"/>
    </row>
    <row r="594" spans="2:7" ht="14" x14ac:dyDescent="0.25">
      <c r="B594" s="219">
        <v>8919</v>
      </c>
      <c r="C594" s="1275" t="s">
        <v>1663</v>
      </c>
      <c r="D594" s="253"/>
      <c r="E594" s="250"/>
      <c r="F594" s="249"/>
    </row>
    <row r="595" spans="2:7" ht="14" x14ac:dyDescent="0.25">
      <c r="B595" s="220"/>
      <c r="C595" s="1276"/>
      <c r="D595" s="252"/>
      <c r="E595" s="249"/>
      <c r="F595" s="249"/>
    </row>
    <row r="596" spans="2:7" ht="14" x14ac:dyDescent="0.25">
      <c r="B596" s="218">
        <v>8920</v>
      </c>
      <c r="C596" s="1274" t="s">
        <v>832</v>
      </c>
      <c r="D596" s="252">
        <f>IFERROR(ROUND(SUMIFS('Notes &amp; Disclosures'!K:K,'Notes &amp; Disclosures'!$A:$A,'Kiwi Park Data'!$B596),0),0)</f>
        <v>0</v>
      </c>
      <c r="E596" s="252">
        <f>IFERROR(ROUND(SUMIFS('Notes &amp; Disclosures'!L:L,'Notes &amp; Disclosures'!$A:$A,'Kiwi Park Data'!$B596),0),0)</f>
        <v>0</v>
      </c>
      <c r="F596" s="249"/>
    </row>
    <row r="597" spans="2:7" ht="14" x14ac:dyDescent="0.25">
      <c r="B597" s="218">
        <v>8921</v>
      </c>
      <c r="C597" s="1274" t="s">
        <v>1664</v>
      </c>
      <c r="D597" s="252">
        <f>IFERROR(ROUND(SUMIFS('Notes &amp; Disclosures'!K:K,'Notes &amp; Disclosures'!$A:$A,'Kiwi Park Data'!$B597),0),0)</f>
        <v>0</v>
      </c>
      <c r="E597" s="252">
        <f>IFERROR(ROUND(SUMIFS('Notes &amp; Disclosures'!L:L,'Notes &amp; Disclosures'!$A:$A,'Kiwi Park Data'!$B597),0),0)</f>
        <v>0</v>
      </c>
      <c r="F597" s="249"/>
    </row>
    <row r="598" spans="2:7" ht="14" x14ac:dyDescent="0.25">
      <c r="B598" s="220"/>
      <c r="C598" s="1276"/>
      <c r="D598" s="252"/>
      <c r="E598" s="249"/>
      <c r="F598" s="249"/>
    </row>
    <row r="599" spans="2:7" s="183" customFormat="1" ht="14.5" x14ac:dyDescent="0.3">
      <c r="B599" s="490">
        <v>8922</v>
      </c>
      <c r="C599" s="1277" t="s">
        <v>965</v>
      </c>
      <c r="D599" s="491">
        <f>SUM(D595:D598)</f>
        <v>0</v>
      </c>
      <c r="E599" s="491">
        <f>SUM(E595:E598)</f>
        <v>0</v>
      </c>
      <c r="F599" s="249"/>
      <c r="G599" s="182"/>
    </row>
    <row r="600" spans="2:7" ht="14" x14ac:dyDescent="0.25">
      <c r="B600" s="220"/>
      <c r="C600" s="1276"/>
      <c r="D600" s="252"/>
      <c r="E600" s="249"/>
      <c r="F600" s="249"/>
    </row>
    <row r="601" spans="2:7" ht="14" x14ac:dyDescent="0.25">
      <c r="B601" s="218">
        <v>8925</v>
      </c>
      <c r="C601" s="1274" t="s">
        <v>858</v>
      </c>
      <c r="D601" s="252">
        <f>IFERROR(ROUND(SUMIFS('Notes &amp; Disclosures'!K:K,'Notes &amp; Disclosures'!$A:$A,'Kiwi Park Data'!$B601),0),0)</f>
        <v>0</v>
      </c>
      <c r="E601" s="252">
        <f>IFERROR(ROUND(SUMIFS('Notes &amp; Disclosures'!L:L,'Notes &amp; Disclosures'!$A:$A,'Kiwi Park Data'!$B601),0),0)</f>
        <v>0</v>
      </c>
      <c r="F601" s="249"/>
    </row>
    <row r="602" spans="2:7" ht="14" x14ac:dyDescent="0.25">
      <c r="B602" s="218">
        <v>8926</v>
      </c>
      <c r="C602" s="1274" t="s">
        <v>1665</v>
      </c>
      <c r="D602" s="252">
        <f>0</f>
        <v>0</v>
      </c>
      <c r="E602" s="252">
        <f>0</f>
        <v>0</v>
      </c>
      <c r="F602" s="249"/>
    </row>
    <row r="603" spans="2:7" ht="14" x14ac:dyDescent="0.25">
      <c r="B603" s="218"/>
      <c r="C603" s="1274"/>
      <c r="D603" s="252"/>
      <c r="E603" s="249"/>
      <c r="F603" s="249"/>
    </row>
    <row r="604" spans="2:7" s="183" customFormat="1" ht="14.5" x14ac:dyDescent="0.3">
      <c r="B604" s="490">
        <v>8927</v>
      </c>
      <c r="C604" s="1277" t="s">
        <v>965</v>
      </c>
      <c r="D604" s="491">
        <f>SUM(D600:D603)</f>
        <v>0</v>
      </c>
      <c r="E604" s="491">
        <f>SUM(E600:E603)</f>
        <v>0</v>
      </c>
      <c r="F604" s="249"/>
      <c r="G604" s="182"/>
    </row>
    <row r="605" spans="2:7" ht="14" x14ac:dyDescent="0.25">
      <c r="B605" s="220"/>
      <c r="C605" s="1276"/>
      <c r="D605" s="252"/>
      <c r="E605" s="249"/>
      <c r="F605" s="249"/>
    </row>
    <row r="606" spans="2:7" ht="14" x14ac:dyDescent="0.25">
      <c r="B606" s="220"/>
      <c r="C606" s="1276"/>
      <c r="D606" s="252"/>
      <c r="E606" s="249"/>
      <c r="F606" s="249"/>
    </row>
    <row r="607" spans="2:7" ht="14" x14ac:dyDescent="0.25">
      <c r="B607" s="219">
        <v>9200</v>
      </c>
      <c r="C607" s="1275" t="s">
        <v>1666</v>
      </c>
      <c r="D607" s="253"/>
      <c r="E607" s="250"/>
      <c r="F607" s="249"/>
    </row>
    <row r="608" spans="2:7" ht="14" x14ac:dyDescent="0.25">
      <c r="B608" s="218"/>
      <c r="C608" s="1274"/>
      <c r="D608" s="252"/>
      <c r="E608" s="252"/>
      <c r="F608" s="249"/>
    </row>
    <row r="609" spans="2:8" ht="14" x14ac:dyDescent="0.25">
      <c r="B609" s="218">
        <v>9201</v>
      </c>
      <c r="C609" s="1274" t="s">
        <v>1667</v>
      </c>
      <c r="D609" s="252">
        <f>IFERROR(ROUND(SUMIFS('Notes &amp; Disclosures'!K:K,'Notes &amp; Disclosures'!$A:$A,'Kiwi Park Data'!$B609),0),0)</f>
        <v>0</v>
      </c>
      <c r="E609" s="252">
        <f>IFERROR(ROUND(SUMIFS('Notes &amp; Disclosures'!L:L,'Notes &amp; Disclosures'!$A:$A,'Kiwi Park Data'!$B609),0),0)</f>
        <v>0</v>
      </c>
      <c r="F609" s="249"/>
    </row>
    <row r="610" spans="2:8" ht="14" x14ac:dyDescent="0.25">
      <c r="B610" s="218">
        <v>9202</v>
      </c>
      <c r="C610" s="1274" t="s">
        <v>1668</v>
      </c>
      <c r="D610" s="252">
        <f>IFERROR(ROUND(SUMIFS('Notes &amp; Disclosures'!K:K,'Notes &amp; Disclosures'!$A:$A,'Kiwi Park Data'!$B610),0),0)</f>
        <v>0</v>
      </c>
      <c r="E610" s="252">
        <f>IFERROR(ROUND(SUMIFS('Notes &amp; Disclosures'!L:L,'Notes &amp; Disclosures'!$A:$A,'Kiwi Park Data'!$B610),0),0)</f>
        <v>0</v>
      </c>
      <c r="F610" s="249"/>
    </row>
    <row r="611" spans="2:8" ht="14" x14ac:dyDescent="0.25">
      <c r="B611" s="218">
        <v>9205</v>
      </c>
      <c r="C611" s="1274" t="s">
        <v>1669</v>
      </c>
      <c r="D611" s="252">
        <f>IFERROR(ROUND(SUMIFS('Notes &amp; Disclosures'!K:K,'Notes &amp; Disclosures'!$A:$A,'Kiwi Park Data'!$B611),0),0)</f>
        <v>0</v>
      </c>
      <c r="E611" s="252">
        <f>IFERROR(ROUND(SUMIFS('Notes &amp; Disclosures'!L:L,'Notes &amp; Disclosures'!$A:$A,'Kiwi Park Data'!$B611),0),0)</f>
        <v>0</v>
      </c>
      <c r="F611" s="249"/>
    </row>
    <row r="612" spans="2:8" ht="14" x14ac:dyDescent="0.25">
      <c r="B612" s="218">
        <v>9210</v>
      </c>
      <c r="C612" s="1274" t="s">
        <v>1670</v>
      </c>
      <c r="D612" s="252">
        <f>IFERROR(ROUND(SUMIFS('Notes &amp; Disclosures'!K:K,'Notes &amp; Disclosures'!$A:$A,'Kiwi Park Data'!$B612),0),0)</f>
        <v>0</v>
      </c>
      <c r="E612" s="252">
        <f>IFERROR(ROUND(SUMIFS('Notes &amp; Disclosures'!L:L,'Notes &amp; Disclosures'!$A:$A,'Kiwi Park Data'!$B612),0),0)</f>
        <v>0</v>
      </c>
      <c r="F612" s="249"/>
    </row>
    <row r="613" spans="2:8" ht="14" x14ac:dyDescent="0.25">
      <c r="B613" s="218">
        <v>9212</v>
      </c>
      <c r="C613" s="1274" t="s">
        <v>922</v>
      </c>
      <c r="D613" s="252">
        <f>SUM(D609:D611)-D612</f>
        <v>0</v>
      </c>
      <c r="E613" s="252">
        <f>SUM(E609:E611)-E612</f>
        <v>0</v>
      </c>
      <c r="F613" s="249"/>
    </row>
    <row r="614" spans="2:8" ht="14" x14ac:dyDescent="0.25">
      <c r="B614" s="218">
        <v>9213</v>
      </c>
      <c r="C614" s="1274" t="s">
        <v>923</v>
      </c>
      <c r="D614" s="252">
        <f>IFERROR(ROUND(SUMIFS('Notes &amp; Disclosures'!K:K,'Notes &amp; Disclosures'!$A:$A,'Kiwi Park Data'!$B614),0),0)</f>
        <v>0</v>
      </c>
      <c r="E614" s="252">
        <f>IFERROR(ROUND(SUMIFS('Notes &amp; Disclosures'!L:L,'Notes &amp; Disclosures'!$A:$A,'Kiwi Park Data'!$B614),0),0)</f>
        <v>0</v>
      </c>
      <c r="F614" s="249"/>
    </row>
    <row r="615" spans="2:8" ht="14" x14ac:dyDescent="0.25">
      <c r="B615" s="218">
        <v>9215</v>
      </c>
      <c r="C615" s="1274" t="s">
        <v>1671</v>
      </c>
      <c r="D615" s="252">
        <f>D613-D614</f>
        <v>0</v>
      </c>
      <c r="E615" s="252">
        <f>E613-E614</f>
        <v>0</v>
      </c>
      <c r="F615" s="1272">
        <f>D615-D314</f>
        <v>0</v>
      </c>
    </row>
    <row r="616" spans="2:8" ht="14" x14ac:dyDescent="0.25">
      <c r="B616" s="220"/>
      <c r="C616" s="1276"/>
      <c r="D616" s="252"/>
      <c r="E616" s="249"/>
      <c r="F616" s="249"/>
    </row>
    <row r="617" spans="2:8" ht="14" x14ac:dyDescent="0.25">
      <c r="B617" s="219">
        <v>9300</v>
      </c>
      <c r="C617" s="1275" t="s">
        <v>1672</v>
      </c>
      <c r="D617" s="253"/>
      <c r="E617" s="253"/>
      <c r="F617" s="250"/>
    </row>
    <row r="618" spans="2:8" ht="14" x14ac:dyDescent="0.25">
      <c r="B618" s="220"/>
      <c r="C618" s="1276"/>
      <c r="D618" s="252"/>
      <c r="E618" s="249"/>
      <c r="F618" s="249"/>
    </row>
    <row r="619" spans="2:8" ht="14" x14ac:dyDescent="0.3">
      <c r="B619" s="506">
        <v>9301</v>
      </c>
      <c r="C619" s="1286" t="s">
        <v>1667</v>
      </c>
      <c r="D619" s="1270">
        <v>0</v>
      </c>
      <c r="E619" s="1273">
        <v>0</v>
      </c>
      <c r="F619" s="502"/>
      <c r="G619" s="958"/>
      <c r="H619" s="1179" t="s">
        <v>1463</v>
      </c>
    </row>
    <row r="620" spans="2:8" ht="14" x14ac:dyDescent="0.25">
      <c r="B620" s="220"/>
      <c r="C620" s="1276"/>
      <c r="D620" s="252"/>
      <c r="E620" s="249"/>
      <c r="F620" s="249"/>
    </row>
    <row r="621" spans="2:8" ht="14" x14ac:dyDescent="0.25">
      <c r="B621" s="220">
        <v>9310</v>
      </c>
      <c r="C621" s="1276" t="s">
        <v>1673</v>
      </c>
      <c r="D621" s="252"/>
      <c r="E621" s="249"/>
      <c r="F621" s="249"/>
    </row>
    <row r="622" spans="2:8" ht="14" x14ac:dyDescent="0.3">
      <c r="B622" s="218">
        <v>9315</v>
      </c>
      <c r="C622" s="1274" t="s">
        <v>1674</v>
      </c>
      <c r="D622" s="1270">
        <v>0</v>
      </c>
      <c r="E622" s="1273">
        <v>0</v>
      </c>
      <c r="F622" s="249"/>
      <c r="G622" s="958"/>
      <c r="H622" s="1179" t="s">
        <v>1463</v>
      </c>
    </row>
    <row r="623" spans="2:8" ht="14" x14ac:dyDescent="0.25">
      <c r="B623" s="218"/>
      <c r="C623" s="1274"/>
      <c r="D623" s="252"/>
      <c r="E623" s="249"/>
      <c r="F623" s="249"/>
    </row>
    <row r="624" spans="2:8" s="183" customFormat="1" ht="14.5" x14ac:dyDescent="0.3">
      <c r="B624" s="490">
        <v>9320</v>
      </c>
      <c r="C624" s="1277" t="s">
        <v>965</v>
      </c>
      <c r="D624" s="491">
        <f>SUM(D622:D623)</f>
        <v>0</v>
      </c>
      <c r="E624" s="491">
        <f>SUM(E622:E623)</f>
        <v>0</v>
      </c>
      <c r="F624" s="492"/>
    </row>
    <row r="625" spans="2:8" ht="14" x14ac:dyDescent="0.25">
      <c r="B625" s="218"/>
      <c r="C625" s="1274"/>
      <c r="D625" s="252"/>
      <c r="E625" s="249"/>
      <c r="F625" s="249"/>
    </row>
    <row r="626" spans="2:8" s="183" customFormat="1" ht="14" x14ac:dyDescent="0.3">
      <c r="B626" s="506">
        <v>9325</v>
      </c>
      <c r="C626" s="1286" t="s">
        <v>1675</v>
      </c>
      <c r="D626" s="501">
        <f>D619+D624</f>
        <v>0</v>
      </c>
      <c r="E626" s="501">
        <f>E619+E624</f>
        <v>0</v>
      </c>
      <c r="F626" s="502"/>
    </row>
    <row r="627" spans="2:8" ht="14" x14ac:dyDescent="0.25">
      <c r="B627" s="220"/>
      <c r="C627" s="1276"/>
      <c r="D627" s="252"/>
      <c r="E627" s="249"/>
      <c r="F627" s="249"/>
    </row>
    <row r="628" spans="2:8" ht="14" x14ac:dyDescent="0.25">
      <c r="B628" s="220">
        <v>9400</v>
      </c>
      <c r="C628" s="1276" t="s">
        <v>175</v>
      </c>
      <c r="D628" s="252"/>
      <c r="E628" s="252"/>
      <c r="F628" s="249"/>
    </row>
    <row r="629" spans="2:8" ht="14" x14ac:dyDescent="0.3">
      <c r="B629" s="218">
        <v>9401</v>
      </c>
      <c r="C629" s="1274" t="s">
        <v>473</v>
      </c>
      <c r="D629" s="1271">
        <v>0</v>
      </c>
      <c r="E629" s="1271">
        <v>0</v>
      </c>
      <c r="F629" s="249"/>
      <c r="G629" s="958"/>
      <c r="H629" s="1179" t="s">
        <v>1463</v>
      </c>
    </row>
    <row r="630" spans="2:8" ht="14" x14ac:dyDescent="0.25">
      <c r="B630" s="218">
        <v>9402</v>
      </c>
      <c r="C630" s="1274" t="s">
        <v>1676</v>
      </c>
      <c r="D630" s="1271">
        <v>0</v>
      </c>
      <c r="E630" s="1271">
        <v>0</v>
      </c>
      <c r="F630" s="249"/>
    </row>
    <row r="631" spans="2:8" ht="14" x14ac:dyDescent="0.25">
      <c r="B631" s="218">
        <v>9403</v>
      </c>
      <c r="C631" s="1274" t="s">
        <v>1481</v>
      </c>
      <c r="D631" s="1271">
        <v>0</v>
      </c>
      <c r="E631" s="1271">
        <v>0</v>
      </c>
      <c r="F631" s="249"/>
    </row>
    <row r="632" spans="2:8" ht="14" x14ac:dyDescent="0.25">
      <c r="B632" s="218">
        <v>9404</v>
      </c>
      <c r="C632" s="1274" t="s">
        <v>1677</v>
      </c>
      <c r="D632" s="1271">
        <v>0</v>
      </c>
      <c r="E632" s="1271">
        <v>0</v>
      </c>
      <c r="F632" s="249"/>
    </row>
    <row r="633" spans="2:8" ht="14" x14ac:dyDescent="0.25">
      <c r="B633" s="218">
        <v>9405</v>
      </c>
      <c r="C633" s="1274" t="s">
        <v>177</v>
      </c>
      <c r="D633" s="1271">
        <v>0</v>
      </c>
      <c r="E633" s="1271">
        <v>0</v>
      </c>
      <c r="F633" s="249"/>
    </row>
    <row r="634" spans="2:8" ht="14" x14ac:dyDescent="0.25">
      <c r="B634" s="218"/>
      <c r="C634" s="1274"/>
      <c r="D634" s="252"/>
      <c r="E634" s="249"/>
      <c r="F634" s="249"/>
    </row>
    <row r="635" spans="2:8" s="183" customFormat="1" ht="14.5" x14ac:dyDescent="0.3">
      <c r="B635" s="490">
        <v>9420</v>
      </c>
      <c r="C635" s="1277" t="s">
        <v>965</v>
      </c>
      <c r="D635" s="491">
        <f>SUM(D627:D634)</f>
        <v>0</v>
      </c>
      <c r="E635" s="491">
        <f>SUM(E627:E634)</f>
        <v>0</v>
      </c>
      <c r="F635" s="492"/>
    </row>
    <row r="636" spans="2:8" ht="14" x14ac:dyDescent="0.25">
      <c r="B636" s="220"/>
      <c r="C636" s="1276"/>
      <c r="D636" s="252"/>
      <c r="E636" s="249"/>
      <c r="F636" s="249"/>
    </row>
    <row r="637" spans="2:8" s="183" customFormat="1" ht="14" x14ac:dyDescent="0.3">
      <c r="B637" s="506">
        <v>9425</v>
      </c>
      <c r="C637" s="1286" t="s">
        <v>1671</v>
      </c>
      <c r="D637" s="501">
        <f>D626-D635</f>
        <v>0</v>
      </c>
      <c r="E637" s="501">
        <f>E626-E635</f>
        <v>0</v>
      </c>
      <c r="F637" s="502"/>
    </row>
    <row r="638" spans="2:8" ht="14" x14ac:dyDescent="0.25">
      <c r="B638" s="220"/>
      <c r="C638" s="1276"/>
      <c r="D638" s="252"/>
      <c r="E638" s="249"/>
      <c r="F638" s="249"/>
    </row>
    <row r="639" spans="2:8" ht="14" x14ac:dyDescent="0.25">
      <c r="B639" s="220">
        <v>50100</v>
      </c>
      <c r="C639" s="1276" t="s">
        <v>1549</v>
      </c>
      <c r="D639" s="252">
        <f>D282</f>
        <v>0</v>
      </c>
      <c r="E639" s="252">
        <f>E282</f>
        <v>0</v>
      </c>
      <c r="F639" s="249"/>
    </row>
    <row r="640" spans="2:8" ht="14" x14ac:dyDescent="0.25">
      <c r="B640" s="218">
        <v>50110</v>
      </c>
      <c r="C640" s="1274" t="s">
        <v>558</v>
      </c>
      <c r="D640" s="252">
        <f>D336</f>
        <v>0</v>
      </c>
      <c r="E640" s="252">
        <f>E336</f>
        <v>0</v>
      </c>
      <c r="F640" s="249"/>
    </row>
    <row r="641" spans="2:7" ht="14" x14ac:dyDescent="0.25">
      <c r="B641" s="218">
        <v>50120</v>
      </c>
      <c r="C641" s="1274" t="s">
        <v>1587</v>
      </c>
      <c r="D641" s="252">
        <f>D327</f>
        <v>0</v>
      </c>
      <c r="E641" s="252">
        <f>E327</f>
        <v>0</v>
      </c>
      <c r="F641" s="249"/>
    </row>
    <row r="642" spans="2:7" ht="14" x14ac:dyDescent="0.25">
      <c r="B642" s="218">
        <v>50130</v>
      </c>
      <c r="C642" s="1274" t="s">
        <v>1678</v>
      </c>
      <c r="D642" s="252">
        <f>D417</f>
        <v>0</v>
      </c>
      <c r="E642" s="252">
        <f>E417</f>
        <v>0</v>
      </c>
      <c r="F642" s="249"/>
    </row>
    <row r="643" spans="2:7" ht="14" x14ac:dyDescent="0.25">
      <c r="B643" s="218">
        <v>50132</v>
      </c>
      <c r="C643" s="1274" t="s">
        <v>1605</v>
      </c>
      <c r="D643" s="252">
        <f>D423</f>
        <v>0</v>
      </c>
      <c r="E643" s="252">
        <f>E423</f>
        <v>0</v>
      </c>
      <c r="F643" s="249"/>
    </row>
    <row r="644" spans="2:7" ht="14" x14ac:dyDescent="0.25">
      <c r="B644" s="218">
        <v>50135</v>
      </c>
      <c r="C644" s="1274" t="s">
        <v>1679</v>
      </c>
      <c r="D644" s="252">
        <f>D425</f>
        <v>0</v>
      </c>
      <c r="E644" s="252">
        <f>E425</f>
        <v>0</v>
      </c>
      <c r="F644" s="249"/>
    </row>
    <row r="645" spans="2:7" ht="14" x14ac:dyDescent="0.25">
      <c r="B645" s="218"/>
      <c r="C645" s="1274"/>
      <c r="D645" s="252"/>
      <c r="E645" s="249"/>
      <c r="F645" s="249"/>
    </row>
    <row r="646" spans="2:7" s="183" customFormat="1" ht="14.5" x14ac:dyDescent="0.3">
      <c r="B646" s="490">
        <v>50140</v>
      </c>
      <c r="C646" s="1277" t="s">
        <v>965</v>
      </c>
      <c r="D646" s="491">
        <f>ROUND(SUM(D639:D645),0)</f>
        <v>0</v>
      </c>
      <c r="E646" s="491">
        <f>ROUND(SUM(E639:E645),0)</f>
        <v>0</v>
      </c>
      <c r="F646" s="249"/>
      <c r="G646" s="182"/>
    </row>
    <row r="647" spans="2:7" ht="14" x14ac:dyDescent="0.25">
      <c r="B647" s="220"/>
      <c r="C647" s="1276"/>
      <c r="D647" s="252"/>
      <c r="E647" s="249"/>
      <c r="F647" s="249"/>
    </row>
    <row r="648" spans="2:7" ht="14" x14ac:dyDescent="0.25">
      <c r="B648" s="218">
        <v>50200</v>
      </c>
      <c r="C648" s="1274" t="s">
        <v>1680</v>
      </c>
      <c r="D648" s="252">
        <f ca="1">D231</f>
        <v>0</v>
      </c>
      <c r="E648" s="252">
        <f ca="1">E231</f>
        <v>0</v>
      </c>
      <c r="F648" s="249"/>
    </row>
    <row r="649" spans="2:7" ht="14" x14ac:dyDescent="0.25">
      <c r="B649" s="218">
        <v>50210</v>
      </c>
      <c r="C649" s="1274" t="s">
        <v>1568</v>
      </c>
      <c r="D649" s="252">
        <f>D321</f>
        <v>0</v>
      </c>
      <c r="E649" s="252">
        <f>E321</f>
        <v>0</v>
      </c>
      <c r="F649" s="249"/>
    </row>
    <row r="650" spans="2:7" ht="14" x14ac:dyDescent="0.25">
      <c r="B650" s="218">
        <v>50220</v>
      </c>
      <c r="C650" s="1274" t="s">
        <v>1608</v>
      </c>
      <c r="D650" s="252">
        <f>D429</f>
        <v>0</v>
      </c>
      <c r="E650" s="252">
        <f>E429</f>
        <v>0</v>
      </c>
      <c r="F650" s="249"/>
    </row>
    <row r="651" spans="2:7" ht="14" x14ac:dyDescent="0.25">
      <c r="B651" s="218">
        <v>50230</v>
      </c>
      <c r="C651" s="1274" t="s">
        <v>1681</v>
      </c>
      <c r="D651" s="252">
        <f>D440</f>
        <v>0</v>
      </c>
      <c r="E651" s="252">
        <f>E440</f>
        <v>0</v>
      </c>
      <c r="F651" s="249"/>
    </row>
    <row r="652" spans="2:7" ht="14" x14ac:dyDescent="0.25">
      <c r="B652" s="218"/>
      <c r="C652" s="1274"/>
      <c r="D652" s="252"/>
      <c r="E652" s="249"/>
      <c r="F652" s="249"/>
    </row>
    <row r="653" spans="2:7" s="183" customFormat="1" ht="14.5" x14ac:dyDescent="0.3">
      <c r="B653" s="490">
        <v>50240</v>
      </c>
      <c r="C653" s="1277" t="s">
        <v>965</v>
      </c>
      <c r="D653" s="491">
        <f ca="1">ROUND(SUM(D647:D652),0)</f>
        <v>0</v>
      </c>
      <c r="E653" s="491">
        <f ca="1">ROUND(SUM(E647:E652),0)</f>
        <v>0</v>
      </c>
      <c r="F653" s="249"/>
      <c r="G653" s="182"/>
    </row>
    <row r="654" spans="2:7" s="183" customFormat="1" ht="14" x14ac:dyDescent="0.3">
      <c r="B654" s="218"/>
      <c r="C654" s="1274"/>
      <c r="D654" s="252"/>
      <c r="E654" s="249"/>
      <c r="F654" s="249"/>
      <c r="G654" s="182"/>
    </row>
    <row r="655" spans="2:7" s="183" customFormat="1" ht="14" x14ac:dyDescent="0.3">
      <c r="B655" s="218">
        <v>60100</v>
      </c>
      <c r="C655" s="1274" t="s">
        <v>1682</v>
      </c>
      <c r="D655" s="252">
        <f>'St of Comprehensive Rev. &amp; Exp.'!F32</f>
        <v>0</v>
      </c>
      <c r="E655" s="249"/>
      <c r="F655" s="249"/>
      <c r="G655" s="182"/>
    </row>
    <row r="656" spans="2:7" s="183" customFormat="1" ht="14" x14ac:dyDescent="0.3">
      <c r="B656" s="218">
        <v>60200</v>
      </c>
      <c r="C656" s="1274" t="s">
        <v>1481</v>
      </c>
      <c r="D656" s="252">
        <f>'Notes &amp; Disclosures'!I257</f>
        <v>0</v>
      </c>
      <c r="E656" s="249"/>
      <c r="F656" s="249"/>
      <c r="G656" s="182"/>
    </row>
    <row r="657" spans="2:7" s="183" customFormat="1" ht="14" x14ac:dyDescent="0.3">
      <c r="B657" s="218">
        <v>60210</v>
      </c>
      <c r="C657" s="1274" t="s">
        <v>1683</v>
      </c>
      <c r="D657" s="252">
        <f>'Notes &amp; Disclosures'!J257*-1</f>
        <v>0</v>
      </c>
      <c r="E657" s="249"/>
      <c r="F657" s="249"/>
      <c r="G657" s="182"/>
    </row>
    <row r="658" spans="2:7" s="183" customFormat="1" ht="14" x14ac:dyDescent="0.3">
      <c r="B658" s="218">
        <v>60220</v>
      </c>
      <c r="C658" s="1274" t="s">
        <v>1684</v>
      </c>
      <c r="D658" s="252">
        <f>'Notes &amp; Disclosures'!K257*-1</f>
        <v>0</v>
      </c>
      <c r="E658" s="249"/>
      <c r="F658" s="249"/>
    </row>
    <row r="659" spans="2:7" s="183" customFormat="1" ht="14" x14ac:dyDescent="0.3">
      <c r="B659" s="218">
        <v>60310</v>
      </c>
      <c r="C659" s="1274" t="s">
        <v>1685</v>
      </c>
      <c r="D659" s="252" t="e">
        <f>VALUE(TRIM(SUBSTITUTE(RIGHT('Notes &amp; Disclosures'!L605,LEN('Notes &amp; Disclosures'!L605)-FIND("-",'Notes &amp; Disclosures'!L605)),"-","")&amp;"000"))</f>
        <v>#VALUE!</v>
      </c>
      <c r="E659" s="249"/>
      <c r="F659" s="249"/>
      <c r="G659" s="183" t="s">
        <v>1686</v>
      </c>
    </row>
    <row r="660" spans="2:7" s="183" customFormat="1" ht="14" x14ac:dyDescent="0.3">
      <c r="B660" s="218">
        <v>60312</v>
      </c>
      <c r="C660" s="1274" t="s">
        <v>1687</v>
      </c>
      <c r="D660" s="252" t="e">
        <f>VALUE(TRIM(SUBSTITUTE(LEFT('Notes &amp; Disclosures'!L605,LEN('Notes &amp; Disclosures'!L605)-FIND("-",'Notes &amp; Disclosures'!L605)),"-","")&amp;"000"))</f>
        <v>#VALUE!</v>
      </c>
      <c r="E660" s="249"/>
      <c r="F660" s="249"/>
      <c r="G660" s="183" t="s">
        <v>1686</v>
      </c>
    </row>
    <row r="661" spans="2:7" s="183" customFormat="1" ht="14" x14ac:dyDescent="0.3">
      <c r="B661" s="218">
        <v>60315</v>
      </c>
      <c r="C661" s="1274" t="s">
        <v>1688</v>
      </c>
      <c r="D661" s="252" t="e">
        <f>VALUE(TRIM(SUBSTITUTE(RIGHT('Notes &amp; Disclosures'!L614,LEN('Notes &amp; Disclosures'!L614)-FIND("-",'Notes &amp; Disclosures'!L614)),"-","")&amp;"000"))</f>
        <v>#VALUE!</v>
      </c>
      <c r="E661" s="249"/>
      <c r="F661" s="249"/>
      <c r="G661" s="183" t="s">
        <v>1686</v>
      </c>
    </row>
    <row r="662" spans="2:7" s="183" customFormat="1" ht="14" x14ac:dyDescent="0.3">
      <c r="B662" s="218">
        <v>60317</v>
      </c>
      <c r="C662" s="1274" t="s">
        <v>1689</v>
      </c>
      <c r="D662" s="252" t="e">
        <f>VALUE(TRIM(SUBSTITUTE(LEFT('Notes &amp; Disclosures'!L614,LEN('Notes &amp; Disclosures'!L614)-FIND("-",'Notes &amp; Disclosures'!L614)),"-","")&amp;"000"))</f>
        <v>#VALUE!</v>
      </c>
      <c r="E662" s="249"/>
      <c r="F662" s="249"/>
      <c r="G662" s="183" t="s">
        <v>1686</v>
      </c>
    </row>
    <row r="663" spans="2:7" s="183" customFormat="1" ht="14" x14ac:dyDescent="0.3">
      <c r="B663" s="218">
        <v>60320</v>
      </c>
      <c r="C663" s="1274" t="s">
        <v>1690</v>
      </c>
      <c r="D663" s="252">
        <f>VALUE(TRIM(SUBSTITUTE(RIGHT('Notes &amp; Disclosures'!L607,LEN('Notes &amp; Disclosures'!L607)-FIND("-",'Notes &amp; Disclosures'!L607)),"-","")&amp;"000"))</f>
        <v>0</v>
      </c>
      <c r="E663" s="249"/>
      <c r="F663" s="249"/>
      <c r="G663" s="183" t="s">
        <v>1686</v>
      </c>
    </row>
    <row r="664" spans="2:7" s="183" customFormat="1" ht="14" x14ac:dyDescent="0.3">
      <c r="B664" s="218">
        <v>60322</v>
      </c>
      <c r="C664" s="1274" t="s">
        <v>1691</v>
      </c>
      <c r="D664" s="252">
        <f>VALUE(TRIM(SUBSTITUTE(LEFT('Notes &amp; Disclosures'!L607,LEN('Notes &amp; Disclosures'!L607)-FIND("-",'Notes &amp; Disclosures'!L607)),"-","")&amp;"000"))</f>
        <v>0</v>
      </c>
      <c r="E664" s="249"/>
      <c r="F664" s="249"/>
      <c r="G664" s="183" t="s">
        <v>1686</v>
      </c>
    </row>
    <row r="665" spans="2:7" s="183" customFormat="1" ht="14" x14ac:dyDescent="0.3">
      <c r="B665" s="218">
        <v>60325</v>
      </c>
      <c r="C665" s="1274" t="s">
        <v>1692</v>
      </c>
      <c r="D665" s="252">
        <f>VALUE(TRIM(SUBSTITUTE(RIGHT('Notes &amp; Disclosures'!L616,LEN('Notes &amp; Disclosures'!L616)-FIND("-",'Notes &amp; Disclosures'!L616)),"-","")&amp;"000"))</f>
        <v>0</v>
      </c>
      <c r="E665" s="249"/>
      <c r="F665" s="249"/>
      <c r="G665" s="183" t="s">
        <v>1686</v>
      </c>
    </row>
    <row r="666" spans="2:7" s="183" customFormat="1" ht="14" x14ac:dyDescent="0.3">
      <c r="B666" s="218">
        <v>60327</v>
      </c>
      <c r="C666" s="1274" t="s">
        <v>1693</v>
      </c>
      <c r="D666" s="252">
        <f>VALUE(TRIM(SUBSTITUTE(LEFT('Notes &amp; Disclosures'!L616,LEN('Notes &amp; Disclosures'!L616)-FIND("-",'Notes &amp; Disclosures'!L616)),"-","")&amp;"000"))</f>
        <v>0</v>
      </c>
      <c r="E666" s="249"/>
      <c r="F666" s="249"/>
      <c r="G666" s="183" t="s">
        <v>1686</v>
      </c>
    </row>
    <row r="667" spans="2:7" s="183" customFormat="1" ht="14" x14ac:dyDescent="0.3">
      <c r="B667" s="218">
        <v>60330</v>
      </c>
      <c r="C667" s="1274" t="s">
        <v>1694</v>
      </c>
      <c r="D667" s="252">
        <f>VALUE(TRIM(SUBSTITUTE(RIGHT('Notes &amp; Disclosures'!L606,LEN('Notes &amp; Disclosures'!L606)-FIND("-",'Notes &amp; Disclosures'!L606)),"-","")&amp;"000"))</f>
        <v>0</v>
      </c>
      <c r="E667" s="249"/>
      <c r="F667" s="249"/>
      <c r="G667" s="183" t="s">
        <v>1686</v>
      </c>
    </row>
    <row r="668" spans="2:7" s="183" customFormat="1" ht="14" x14ac:dyDescent="0.3">
      <c r="B668" s="218">
        <v>60332</v>
      </c>
      <c r="C668" s="1274" t="s">
        <v>1695</v>
      </c>
      <c r="D668" s="252">
        <f>VALUE(TRIM(SUBSTITUTE(LEFT('Notes &amp; Disclosures'!L606,LEN('Notes &amp; Disclosures'!L606)-FIND("-",'Notes &amp; Disclosures'!L606)),"-","")&amp;"000"))</f>
        <v>0</v>
      </c>
      <c r="E668" s="249"/>
      <c r="F668" s="249"/>
      <c r="G668" s="183" t="s">
        <v>1686</v>
      </c>
    </row>
    <row r="669" spans="2:7" s="183" customFormat="1" ht="14" x14ac:dyDescent="0.3">
      <c r="B669" s="218">
        <v>60335</v>
      </c>
      <c r="C669" s="1274" t="s">
        <v>1696</v>
      </c>
      <c r="D669" s="252" t="e">
        <f>VALUE(TRIM(SUBSTITUTE(RIGHT('Notes &amp; Disclosures'!L615,LEN('Notes &amp; Disclosures'!L615)-FIND("-",'Notes &amp; Disclosures'!L615)),"-","")&amp;"000"))</f>
        <v>#VALUE!</v>
      </c>
      <c r="E669" s="249"/>
      <c r="F669" s="249"/>
      <c r="G669" s="183" t="s">
        <v>1686</v>
      </c>
    </row>
    <row r="670" spans="2:7" s="183" customFormat="1" ht="14" x14ac:dyDescent="0.3">
      <c r="B670" s="218">
        <v>60337</v>
      </c>
      <c r="C670" s="1274" t="s">
        <v>1697</v>
      </c>
      <c r="D670" s="252" t="e">
        <f>VALUE(TRIM(SUBSTITUTE(LEFT('Notes &amp; Disclosures'!L615,LEN('Notes &amp; Disclosures'!L615)-FIND("-",'Notes &amp; Disclosures'!L615)),"-","")&amp;"000"))</f>
        <v>#VALUE!</v>
      </c>
      <c r="E670" s="249"/>
      <c r="F670" s="249"/>
      <c r="G670" s="183" t="s">
        <v>1686</v>
      </c>
    </row>
    <row r="671" spans="2:7" s="183" customFormat="1" ht="14" x14ac:dyDescent="0.3">
      <c r="B671" s="218">
        <v>60410</v>
      </c>
      <c r="C671" s="1274" t="s">
        <v>1698</v>
      </c>
      <c r="D671" s="252">
        <f>'Notes &amp; Disclosures'!L639</f>
        <v>0</v>
      </c>
      <c r="E671" s="249"/>
      <c r="F671" s="249"/>
    </row>
    <row r="672" spans="2:7" s="183" customFormat="1" ht="14" x14ac:dyDescent="0.3">
      <c r="B672" s="218">
        <v>60420</v>
      </c>
      <c r="C672" s="1274" t="s">
        <v>1699</v>
      </c>
      <c r="D672" s="252">
        <f>'Notes &amp; Disclosures'!L638</f>
        <v>0</v>
      </c>
      <c r="E672" s="249"/>
      <c r="F672" s="249"/>
    </row>
    <row r="673" spans="2:6" s="183" customFormat="1" ht="14" x14ac:dyDescent="0.3">
      <c r="B673" s="218">
        <v>60499</v>
      </c>
      <c r="C673" s="1274" t="s">
        <v>1700</v>
      </c>
      <c r="D673" s="252">
        <f>'Notes &amp; Disclosures'!L588</f>
        <v>0</v>
      </c>
      <c r="E673" s="249"/>
      <c r="F673" s="249"/>
    </row>
    <row r="674" spans="2:6" s="183" customFormat="1" ht="14" x14ac:dyDescent="0.3">
      <c r="B674" s="218">
        <v>60502</v>
      </c>
      <c r="C674" s="1274" t="s">
        <v>1701</v>
      </c>
      <c r="D674" s="252">
        <f>'Notes &amp; Disclosures'!L626</f>
        <v>0</v>
      </c>
      <c r="E674" s="249"/>
      <c r="F674" s="249"/>
    </row>
  </sheetData>
  <conditionalFormatting sqref="F205">
    <cfRule type="cellIs" dxfId="5" priority="1" operator="lessThan">
      <formula>0</formula>
    </cfRule>
  </conditionalFormatting>
  <conditionalFormatting sqref="F444">
    <cfRule type="cellIs" dxfId="4" priority="3" operator="lessThan">
      <formula>0</formula>
    </cfRule>
  </conditionalFormatting>
  <conditionalFormatting sqref="F502">
    <cfRule type="cellIs" dxfId="3" priority="11" operator="lessThan">
      <formula>0</formula>
    </cfRule>
  </conditionalFormatting>
  <conditionalFormatting sqref="F504">
    <cfRule type="cellIs" dxfId="2" priority="5" operator="lessThan">
      <formula>0</formula>
    </cfRule>
  </conditionalFormatting>
  <conditionalFormatting sqref="F506:F507">
    <cfRule type="cellIs" dxfId="1" priority="9" operator="lessThan">
      <formula>0</formula>
    </cfRule>
  </conditionalFormatting>
  <conditionalFormatting sqref="F513">
    <cfRule type="cellIs" dxfId="0" priority="7" operator="lessThan">
      <formula>0</formula>
    </cfRule>
  </conditionalFormatting>
  <pageMargins left="0.11811023622047245" right="0.11811023622047245" top="0.15748031496062992" bottom="0.15748031496062992" header="0.31496062992125984" footer="0.31496062992125984"/>
  <pageSetup paperSize="9" orientation="portrait" r:id="rId1"/>
  <headerFooter>
    <oddHeader>&amp;C&amp;"Calibri"&amp;10&amp;K000000 [UNCLASSIFIED]&amp;1#_x000D_</oddHeader>
    <oddFooter>&amp;C_x000D_&amp;1#&amp;"Calibri"&amp;10&amp;K000000 [UNCLASSIFIED]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51B800BFA04041B7E94A1FCFB9DA67" ma:contentTypeVersion="21" ma:contentTypeDescription="Create a new document." ma:contentTypeScope="" ma:versionID="cd6d1223f090b028180ab26fb741c9b0">
  <xsd:schema xmlns:xsd="http://www.w3.org/2001/XMLSchema" xmlns:xs="http://www.w3.org/2001/XMLSchema" xmlns:p="http://schemas.microsoft.com/office/2006/metadata/properties" xmlns:ns1="http://schemas.microsoft.com/sharepoint/v3" xmlns:ns2="08fdc7a1-91e4-4a23-866b-d42a9c3970d1" xmlns:ns3="69f59752-6d77-46ee-9843-1f05f25eb4ed" xmlns:ns4="d267a1a7-8edd-4111-a118-4a206d87cecc" targetNamespace="http://schemas.microsoft.com/office/2006/metadata/properties" ma:root="true" ma:fieldsID="455163bb13a454e2041745ff20aed131" ns1:_="" ns2:_="" ns3:_="" ns4:_="">
    <xsd:import namespace="http://schemas.microsoft.com/sharepoint/v3"/>
    <xsd:import namespace="08fdc7a1-91e4-4a23-866b-d42a9c3970d1"/>
    <xsd:import namespace="69f59752-6d77-46ee-9843-1f05f25eb4ed"/>
    <xsd:import namespace="d267a1a7-8edd-4111-a118-4a206d87ce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1:_ip_UnifiedCompliancePolicyProperties" minOccurs="0"/>
                <xsd:element ref="ns1:_ip_UnifiedCompliancePolicyUIAction" minOccurs="0"/>
                <xsd:element ref="ns3:_dlc_DocId" minOccurs="0"/>
                <xsd:element ref="ns3:_dlc_DocIdUrl" minOccurs="0"/>
                <xsd:element ref="ns3:_dlc_DocIdPersistId" minOccurs="0"/>
                <xsd:element ref="ns4:c65b51bc6a0e4ac9b0840b09a1858551"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fdc7a1-91e4-4a23-866b-d42a9c3970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f59752-6d77-46ee-9843-1f05f25eb4e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27" nillable="true" ma:displayName="Document ID Value" ma:description="The value of the document ID assigned to this item." ma:indexed="true"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267a1a7-8edd-4111-a118-4a206d87cec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32a68b0-928a-4308-9c67-e655a05b459e}" ma:internalName="TaxCatchAll" ma:showField="CatchAllData" ma:web="69f59752-6d77-46ee-9843-1f05f25eb4ed">
      <xsd:complexType>
        <xsd:complexContent>
          <xsd:extension base="dms:MultiChoiceLookup">
            <xsd:sequence>
              <xsd:element name="Value" type="dms:Lookup" maxOccurs="unbounded" minOccurs="0" nillable="true"/>
            </xsd:sequence>
          </xsd:extension>
        </xsd:complexContent>
      </xsd:complexType>
    </xsd:element>
    <xsd:element name="c65b51bc6a0e4ac9b0840b09a1858551" ma:index="30" nillable="true" ma:taxonomy="true" ma:internalName="c65b51bc6a0e4ac9b0840b09a1858551" ma:taxonomyFieldName="Record_x0020_Activity" ma:displayName="Record Activity" ma:indexed="true" ma:readOnly="false" ma:default="" ma:fieldId="{c65b51bc-6a0e-4ac9-b084-0b09a1858551}" ma:sspId="dbe7a66c-04a3-4463-8f17-244784dbc568" ma:termSetId="e0490ee9-9d4b-40d2-9ac4-9f1d118dfaf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p:properties xmlns:p="http://schemas.microsoft.com/office/2006/metadata/properties" xmlns:xsi="http://www.w3.org/2001/XMLSchema-instance">
  <documentManagement>
    <_ip_UnifiedCompliancePolicyUIAction xmlns="http://schemas.microsoft.com/sharepoint/v3" xsi:nil="true"/>
    <c65b51bc6a0e4ac9b0840b09a1858551 xmlns="d267a1a7-8edd-4111-a118-4a206d87cecc">
      <Terms xmlns="http://schemas.microsoft.com/office/infopath/2007/PartnerControls"/>
    </c65b51bc6a0e4ac9b0840b09a1858551>
    <_ip_UnifiedCompliancePolicyProperties xmlns="http://schemas.microsoft.com/sharepoint/v3" xsi:nil="true"/>
    <lcf76f155ced4ddcb4097134ff3c332f xmlns="08fdc7a1-91e4-4a23-866b-d42a9c3970d1">
      <Terms xmlns="http://schemas.microsoft.com/office/infopath/2007/PartnerControls"/>
    </lcf76f155ced4ddcb4097134ff3c332f>
    <TaxCatchAll xmlns="d267a1a7-8edd-4111-a118-4a206d87cecc" xsi:nil="true"/>
    <_dlc_DocId xmlns="69f59752-6d77-46ee-9843-1f05f25eb4ed">MoEd-796311548-367308</_dlc_DocId>
    <_dlc_DocIdUrl xmlns="69f59752-6d77-46ee-9843-1f05f25eb4ed">
      <Url>https://educationgovtnz.sharepoint.com/sites/GRPMoESESOperationalDelivery/_layouts/15/DocIdRedir.aspx?ID=MoEd-796311548-367308</Url>
      <Description>MoEd-796311548-367308</Description>
    </_dlc_DocIdUrl>
  </documentManagement>
</p:properties>
</file>

<file path=customXml/itemProps1.xml><?xml version="1.0" encoding="utf-8"?>
<ds:datastoreItem xmlns:ds="http://schemas.openxmlformats.org/officeDocument/2006/customXml" ds:itemID="{337DE6B5-10BF-40B9-85EF-DAAC2185B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fdc7a1-91e4-4a23-866b-d42a9c3970d1"/>
    <ds:schemaRef ds:uri="69f59752-6d77-46ee-9843-1f05f25eb4ed"/>
    <ds:schemaRef ds:uri="d267a1a7-8edd-4111-a118-4a206d87ce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3EE0EE-1C1A-4202-983D-8FB0DF9D9DD8}">
  <ds:schemaRefs>
    <ds:schemaRef ds:uri="http://schemas.microsoft.com/sharepoint/events"/>
  </ds:schemaRefs>
</ds:datastoreItem>
</file>

<file path=customXml/itemProps3.xml><?xml version="1.0" encoding="utf-8"?>
<ds:datastoreItem xmlns:ds="http://schemas.openxmlformats.org/officeDocument/2006/customXml" ds:itemID="{A71B8536-B6CE-436B-8B3F-CE4F0244366E}">
  <ds:schemaRefs>
    <ds:schemaRef ds:uri="http://schemas.microsoft.com/sharepoint/v3/contenttype/forms"/>
  </ds:schemaRefs>
</ds:datastoreItem>
</file>

<file path=customXml/itemProps4.xml><?xml version="1.0" encoding="utf-8"?>
<ds:datastoreItem xmlns:ds="http://schemas.openxmlformats.org/officeDocument/2006/customXml" ds:itemID="{19736D58-D112-4FB0-8CC6-77168DDB5A6B}">
  <ds:schemaRefs>
    <ds:schemaRef ds:uri="http://schemas.microsoft.com/office/2006/metadata/longProperties"/>
  </ds:schemaRefs>
</ds:datastoreItem>
</file>

<file path=customXml/itemProps5.xml><?xml version="1.0" encoding="utf-8"?>
<ds:datastoreItem xmlns:ds="http://schemas.openxmlformats.org/officeDocument/2006/customXml" ds:itemID="{3E5B60A8-9797-4DB3-9E84-BA4101C97D16}">
  <ds:schemaRefs>
    <ds:schemaRef ds:uri="08fdc7a1-91e4-4a23-866b-d42a9c3970d1"/>
    <ds:schemaRef ds:uri="http://purl.org/dc/dcmitype/"/>
    <ds:schemaRef ds:uri="http://purl.org/dc/terms/"/>
    <ds:schemaRef ds:uri="http://schemas.microsoft.com/office/2006/documentManagement/types"/>
    <ds:schemaRef ds:uri="http://purl.org/dc/elements/1.1/"/>
    <ds:schemaRef ds:uri="http://schemas.microsoft.com/office/2006/metadata/properties"/>
    <ds:schemaRef ds:uri="69f59752-6d77-46ee-9843-1f05f25eb4ed"/>
    <ds:schemaRef ds:uri="d267a1a7-8edd-4111-a118-4a206d87cecc"/>
    <ds:schemaRef ds:uri="http://schemas.microsoft.com/office/infopath/2007/PartnerControls"/>
    <ds:schemaRef ds:uri="http://schemas.openxmlformats.org/package/2006/metadata/core-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26</vt:i4>
      </vt:variant>
    </vt:vector>
  </HeadingPairs>
  <TitlesOfParts>
    <vt:vector size="61" baseType="lpstr">
      <vt:lpstr>Changes for the 2026 model</vt:lpstr>
      <vt:lpstr>How to use the Kiwi Park Model</vt:lpstr>
      <vt:lpstr>Data Input -&gt;</vt:lpstr>
      <vt:lpstr>Sch Parent Trial Balance Input</vt:lpstr>
      <vt:lpstr>Sch Parent TB Converter</vt:lpstr>
      <vt:lpstr>Sch Parent Inputs</vt:lpstr>
      <vt:lpstr>Subsidiary Trial Balance Input</vt:lpstr>
      <vt:lpstr>Subsidiary TB Converter</vt:lpstr>
      <vt:lpstr>Subsidiary Inputs</vt:lpstr>
      <vt:lpstr>Eliminations</vt:lpstr>
      <vt:lpstr>Group Inputs</vt:lpstr>
      <vt:lpstr>Financial Statements -&gt;</vt:lpstr>
      <vt:lpstr>Annual Report Index</vt:lpstr>
      <vt:lpstr>Title Page</vt:lpstr>
      <vt:lpstr>Index Page</vt:lpstr>
      <vt:lpstr> Statement of Responsibility</vt:lpstr>
      <vt:lpstr>St of Comprehensive Rev. &amp; Exp.</vt:lpstr>
      <vt:lpstr>St of Ch in net Assets &amp; Equity</vt:lpstr>
      <vt:lpstr>Statement of Financial Position</vt:lpstr>
      <vt:lpstr>Statement of Cash Flows</vt:lpstr>
      <vt:lpstr>St of Accounting Policies</vt:lpstr>
      <vt:lpstr>Notes &amp; Disclosures</vt:lpstr>
      <vt:lpstr>Supporting work papers -&gt;</vt:lpstr>
      <vt:lpstr>Parent Actual CF Model CY</vt:lpstr>
      <vt:lpstr>Parent Budget CF Model CY</vt:lpstr>
      <vt:lpstr>Group Actual CF Model CY</vt:lpstr>
      <vt:lpstr>Group Budget CF Model CY</vt:lpstr>
      <vt:lpstr>Guidance -&gt;</vt:lpstr>
      <vt:lpstr>Guidance - General</vt:lpstr>
      <vt:lpstr>Guidance - Specific Disclosures</vt:lpstr>
      <vt:lpstr>Guidance - Cyclical Main Calc</vt:lpstr>
      <vt:lpstr>Guidance - RTLB (Lead Sch Only)</vt:lpstr>
      <vt:lpstr>Revenue Types </vt:lpstr>
      <vt:lpstr>Reporting -&gt;</vt:lpstr>
      <vt:lpstr>Kiwi Park Data</vt:lpstr>
      <vt:lpstr>Actual_Group_Cash_Flow_Model_CY</vt:lpstr>
      <vt:lpstr>Authority</vt:lpstr>
      <vt:lpstr>Donations_Scheme</vt:lpstr>
      <vt:lpstr>FY</vt:lpstr>
      <vt:lpstr>' Statement of Responsibility'!Print_Area</vt:lpstr>
      <vt:lpstr>'Annual Report Index'!Print_Area</vt:lpstr>
      <vt:lpstr>'Group Actual CF Model CY'!Print_Area</vt:lpstr>
      <vt:lpstr>'Group Inputs'!Print_Area</vt:lpstr>
      <vt:lpstr>'Guidance - Cyclical Main Calc'!Print_Area</vt:lpstr>
      <vt:lpstr>'Guidance - General'!Print_Area</vt:lpstr>
      <vt:lpstr>'Guidance - Specific Disclosures'!Print_Area</vt:lpstr>
      <vt:lpstr>'Index Page'!Print_Area</vt:lpstr>
      <vt:lpstr>'Notes &amp; Disclosures'!Print_Area</vt:lpstr>
      <vt:lpstr>'Parent Actual CF Model CY'!Print_Area</vt:lpstr>
      <vt:lpstr>'Parent Budget CF Model CY'!Print_Area</vt:lpstr>
      <vt:lpstr>'Sch Parent Inputs'!Print_Area</vt:lpstr>
      <vt:lpstr>'St of Accounting Policies'!Print_Area</vt:lpstr>
      <vt:lpstr>'St of Ch in net Assets &amp; Equity'!Print_Area</vt:lpstr>
      <vt:lpstr>'St of Comprehensive Rev. &amp; Exp.'!Print_Area</vt:lpstr>
      <vt:lpstr>'Statement of Cash Flows'!Print_Area</vt:lpstr>
      <vt:lpstr>'Statement of Financial Position'!Print_Area</vt:lpstr>
      <vt:lpstr>'Subsidiary Inputs'!Print_Area</vt:lpstr>
      <vt:lpstr>'Title Page'!Print_Area</vt:lpstr>
      <vt:lpstr>SchoolName</vt:lpstr>
      <vt:lpstr>SchParentTBConverter</vt:lpstr>
      <vt:lpstr>SubsidiaryTBConverter</vt:lpstr>
    </vt:vector>
  </TitlesOfParts>
  <Manager/>
  <Company>Ministry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Kiwi Park School - model spreadsheet</dc:title>
  <dc:subject/>
  <dc:creator>Ministry of Education</dc:creator>
  <cp:keywords/>
  <dc:description/>
  <cp:lastModifiedBy>Adrian Edwards</cp:lastModifiedBy>
  <cp:revision/>
  <dcterms:created xsi:type="dcterms:W3CDTF">2002-09-06T23:35:01Z</dcterms:created>
  <dcterms:modified xsi:type="dcterms:W3CDTF">2026-10-15T02:52:38Z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0x0101004B51B800BFA04041B7E94A1FCFB9DA67</vt:lpwstr>
  </property>
  <property fmtid="{D5CDD505-2E9C-101B-9397-08002B2CF9AE}" pid="3" name="EntitySelector">
    <vt:lpwstr/>
  </property>
  <property fmtid="{D5CDD505-2E9C-101B-9397-08002B2CF9AE}" pid="4" name="auditbriefcategorypicker">
    <vt:lpwstr>2;#Crown entities - schools|6358c72e-8275-4fd2-b5ae-779288b90c39</vt:lpwstr>
  </property>
  <property fmtid="{D5CDD505-2E9C-101B-9397-08002B2CF9AE}" pid="5" name="guidancetypepicker">
    <vt:lpwstr/>
  </property>
  <property fmtid="{D5CDD505-2E9C-101B-9397-08002B2CF9AE}" pid="6" name="_dlc_DocId">
    <vt:lpwstr>RV7UCX2UN63E-7-1151</vt:lpwstr>
  </property>
  <property fmtid="{D5CDD505-2E9C-101B-9397-08002B2CF9AE}" pid="7" name="_dlc_DocIdItemGuid">
    <vt:lpwstr>6b531b0d-9e2f-458c-97a7-105f1ba7b4b2</vt:lpwstr>
  </property>
  <property fmtid="{D5CDD505-2E9C-101B-9397-08002B2CF9AE}" pid="8" name="_dlc_DocIdUrl">
    <vt:lpwstr>http://source.oag.net/site/guidance/_layouts/DocIdRedir.aspx?ID=RV7UCX2UN63E-7-1151, RV7UCX2UN63E-7-1151</vt:lpwstr>
  </property>
  <property fmtid="{D5CDD505-2E9C-101B-9397-08002B2CF9AE}" pid="9" name="_ModerationStatus">
    <vt:lpwstr>0</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j560beb70aea488fb091e84adbb32566">
    <vt:lpwstr/>
  </property>
  <property fmtid="{D5CDD505-2E9C-101B-9397-08002B2CF9AE}" pid="13" name="Ministerial_x0020_Type">
    <vt:lpwstr/>
  </property>
  <property fmtid="{D5CDD505-2E9C-101B-9397-08002B2CF9AE}" pid="14" name="Property_x0020_Management_x0020_Activity">
    <vt:lpwstr/>
  </property>
  <property fmtid="{D5CDD505-2E9C-101B-9397-08002B2CF9AE}" pid="15" name="MediaServiceImageTags">
    <vt:lpwstr/>
  </property>
  <property fmtid="{D5CDD505-2E9C-101B-9397-08002B2CF9AE}" pid="16" name="m06bc18559e9431bb4d590962e6b7f83">
    <vt:lpwstr/>
  </property>
  <property fmtid="{D5CDD505-2E9C-101B-9397-08002B2CF9AE}" pid="17" name="hf7c71fd10d346fe8adb3bb49d5c0fc0">
    <vt:lpwstr/>
  </property>
  <property fmtid="{D5CDD505-2E9C-101B-9397-08002B2CF9AE}" pid="18" name="ce139978aae645acb1db0a0e0d3df2f5">
    <vt:lpwstr/>
  </property>
  <property fmtid="{D5CDD505-2E9C-101B-9397-08002B2CF9AE}" pid="19" name="Record Activity">
    <vt:lpwstr/>
  </property>
  <property fmtid="{D5CDD505-2E9C-101B-9397-08002B2CF9AE}" pid="20" name="CalendarYear">
    <vt:lpwstr/>
  </property>
  <property fmtid="{D5CDD505-2E9C-101B-9397-08002B2CF9AE}" pid="21" name="FinancialYear">
    <vt:lpwstr/>
  </property>
  <property fmtid="{D5CDD505-2E9C-101B-9397-08002B2CF9AE}" pid="22" name="Property Management Activity">
    <vt:lpwstr/>
  </property>
  <property fmtid="{D5CDD505-2E9C-101B-9397-08002B2CF9AE}" pid="23" name="Ministerial Type">
    <vt:lpwstr/>
  </property>
  <property fmtid="{D5CDD505-2E9C-101B-9397-08002B2CF9AE}" pid="24" name="Record_x0020_Activity">
    <vt:lpwstr/>
  </property>
  <property fmtid="{D5CDD505-2E9C-101B-9397-08002B2CF9AE}" pid="25" name="MSIP_Label_4009eddf-846d-46a2-8a8f-ad982b694053_Enabled">
    <vt:lpwstr>true</vt:lpwstr>
  </property>
  <property fmtid="{D5CDD505-2E9C-101B-9397-08002B2CF9AE}" pid="26" name="MSIP_Label_4009eddf-846d-46a2-8a8f-ad982b694053_SetDate">
    <vt:lpwstr>2025-10-21T00:42:44Z</vt:lpwstr>
  </property>
  <property fmtid="{D5CDD505-2E9C-101B-9397-08002B2CF9AE}" pid="27" name="MSIP_Label_4009eddf-846d-46a2-8a8f-ad982b694053_Method">
    <vt:lpwstr>Privileged</vt:lpwstr>
  </property>
  <property fmtid="{D5CDD505-2E9C-101B-9397-08002B2CF9AE}" pid="28" name="MSIP_Label_4009eddf-846d-46a2-8a8f-ad982b694053_Name">
    <vt:lpwstr>UNCLASSIFIED</vt:lpwstr>
  </property>
  <property fmtid="{D5CDD505-2E9C-101B-9397-08002B2CF9AE}" pid="29" name="MSIP_Label_4009eddf-846d-46a2-8a8f-ad982b694053_SiteId">
    <vt:lpwstr>e6d2d4cc-b762-486e-8894-4f5f440d5f31</vt:lpwstr>
  </property>
  <property fmtid="{D5CDD505-2E9C-101B-9397-08002B2CF9AE}" pid="30" name="MSIP_Label_4009eddf-846d-46a2-8a8f-ad982b694053_ActionId">
    <vt:lpwstr>369f39ee-79af-44ca-9cbb-9e69bc966f6d</vt:lpwstr>
  </property>
  <property fmtid="{D5CDD505-2E9C-101B-9397-08002B2CF9AE}" pid="31" name="MSIP_Label_4009eddf-846d-46a2-8a8f-ad982b694053_ContentBits">
    <vt:lpwstr>3</vt:lpwstr>
  </property>
  <property fmtid="{D5CDD505-2E9C-101B-9397-08002B2CF9AE}" pid="32" name="MSIP_Label_4009eddf-846d-46a2-8a8f-ad982b694053_Tag">
    <vt:lpwstr>10, 0, 1, 1</vt:lpwstr>
  </property>
</Properties>
</file>