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ducationgovtnz-my.sharepoint.com/personal/woodp_moe_govt_nz/Documents/Documents/Chief Executive/CE Disclosure 24-25/Finals/"/>
    </mc:Choice>
  </mc:AlternateContent>
  <xr:revisionPtr revIDLastSave="425" documentId="13_ncr:1_{0B255D0A-E863-4A07-B412-CE78B988DEAD}" xr6:coauthVersionLast="47" xr6:coauthVersionMax="47" xr10:uidLastSave="{B18FE11B-42E1-49C1-B04F-E24AB3DEBB30}"/>
  <bookViews>
    <workbookView xWindow="-120" yWindow="-120" windowWidth="29040" windowHeight="15720" firstSheet="1" activeTab="4" xr2:uid="{00000000-000D-0000-FFFF-FFFF00000000}"/>
  </bookViews>
  <sheets>
    <sheet name="Guidance for agencies" sheetId="5" r:id="rId1"/>
    <sheet name="Summary and sign-off" sheetId="13" r:id="rId2"/>
    <sheet name="Travel" sheetId="1" r:id="rId3"/>
    <sheet name="Hospitality" sheetId="2" r:id="rId4"/>
    <sheet name="Gifts and benefits" sheetId="4" r:id="rId5"/>
    <sheet name="All other expenses" sheetId="3" r:id="rId6"/>
  </sheets>
  <definedNames>
    <definedName name="_xlnm.Print_Area" localSheetId="5">'All other expenses'!$A$1:$E$24</definedName>
    <definedName name="_xlnm.Print_Area" localSheetId="4">'Gifts and benefits'!$A$1:$F$33</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4" l="1"/>
  <c r="C18" i="3"/>
  <c r="C14" i="2"/>
  <c r="C24" i="1"/>
  <c r="C30" i="1"/>
  <c r="C14" i="1"/>
  <c r="B6" i="13" l="1"/>
  <c r="E60" i="13"/>
  <c r="C60" i="13"/>
  <c r="C24" i="4"/>
  <c r="C23" i="4"/>
  <c r="B60" i="13" l="1"/>
  <c r="B59" i="13"/>
  <c r="D59" i="13"/>
  <c r="B58" i="13"/>
  <c r="D58" i="13"/>
  <c r="D57" i="13"/>
  <c r="B57" i="13"/>
  <c r="D56" i="13"/>
  <c r="B56" i="13"/>
  <c r="D55" i="13"/>
  <c r="B55" i="13"/>
  <c r="B2" i="4"/>
  <c r="B3" i="4"/>
  <c r="B2" i="3"/>
  <c r="B3" i="3"/>
  <c r="B2" i="2"/>
  <c r="B3" i="2"/>
  <c r="B2" i="1"/>
  <c r="B3" i="1"/>
  <c r="F58" i="13" l="1"/>
  <c r="D14" i="2" s="1"/>
  <c r="F60" i="13"/>
  <c r="E22" i="4" s="1"/>
  <c r="F59" i="13"/>
  <c r="D18" i="3" s="1"/>
  <c r="F57" i="13"/>
  <c r="D30" i="1" s="1"/>
  <c r="F56" i="13"/>
  <c r="D24" i="1" s="1"/>
  <c r="F55" i="13"/>
  <c r="D14" i="1" s="1"/>
  <c r="C13" i="13"/>
  <c r="C12" i="13"/>
  <c r="C11" i="13"/>
  <c r="C16" i="13" l="1"/>
  <c r="C17" i="13"/>
  <c r="B5" i="4" l="1"/>
  <c r="B4" i="4"/>
  <c r="B5" i="3"/>
  <c r="B4" i="3"/>
  <c r="B5" i="2"/>
  <c r="B4" i="2"/>
  <c r="B5" i="1"/>
  <c r="B4" i="1"/>
  <c r="C15" i="13" l="1"/>
  <c r="F12" i="13" l="1"/>
  <c r="C22" i="4"/>
  <c r="F11" i="13" s="1"/>
  <c r="F13" i="13" l="1"/>
  <c r="B30" i="1"/>
  <c r="B17" i="13" s="1"/>
  <c r="B24" i="1"/>
  <c r="B16" i="13" s="1"/>
  <c r="B14" i="1"/>
  <c r="B15" i="13" s="1"/>
  <c r="B18" i="3" l="1"/>
  <c r="B13" i="13" s="1"/>
  <c r="B14" i="2"/>
  <c r="B12" i="13" s="1"/>
  <c r="B11" i="13" l="1"/>
  <c r="B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<sst xmlns="http://schemas.openxmlformats.org/spreadsheetml/2006/main" count="287" uniqueCount="200">
  <si>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</si>
  <si>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</si>
  <si>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</si>
  <si>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</si>
  <si>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</si>
  <si>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</si>
  <si>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</si>
  <si>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</si>
  <si>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</si>
  <si>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</si>
  <si>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</si>
  <si>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</si>
  <si>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</si>
  <si>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</si>
  <si>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</si>
  <si>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</si>
  <si>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</si>
  <si>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</si>
  <si>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</si>
  <si>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</si>
  <si>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</si>
  <si>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</si>
  <si>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</si>
  <si>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</si>
  <si>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</si>
  <si>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</si>
  <si>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</si>
  <si>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</si>
  <si>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</si>
  <si>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</si>
  <si>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</si>
  <si>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</si>
  <si>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</si>
  <si>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</si>
  <si>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</si>
  <si>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</si>
  <si>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</si>
  <si>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</si>
  <si>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</si>
  <si>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</si>
  <si>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</si>
  <si>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</si>
  <si>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</si>
  <si>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</si>
  <si>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</si>
  <si>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</si>
  <si>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</si>
  <si>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</si>
  <si>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</si>
  <si>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</si>
  <si>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</si>
  <si>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</si>
  <si>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</si>
  <si>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</si>
  <si>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</si>
  <si>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</si>
  <si>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</si>
  <si>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</si>
  <si>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</si>
  <si>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</si>
  <si>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</si>
  <si>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</si>
  <si>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</si>
  <si>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</si>
  <si>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</si>
  <si>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</si>
  <si>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</si>
  <si>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</si>
  <si>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</si>
  <si>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</si>
  <si>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</si>
  <si>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</si>
  <si>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</si>
  <si>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</si>
  <si>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</si>
  <si>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</si>
  <si>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</si>
  <si>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</si>
  <si>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</si>
  <si>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</si>
  <si>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</si>
  <si>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</si>
  <si>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</si>
  <si>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</si>
  <si>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</si>
  <si>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</si>
  <si>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</si>
  <si>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</si>
  <si>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</si>
  <si>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</si>
  <si>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</si>
  <si>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</si>
  <si>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</si>
  <si>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</si>
  <si>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</si>
  <si>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</si>
  <si>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</si>
  <si>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</si>
  <si>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</si>
  <si>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</si>
  <si>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</si>
  <si>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</si>
  <si>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</si>
  <si>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</si>
  <si>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</si>
  <si>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</si>
  <si>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</si>
  <si>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</si>
  <si>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</si>
  <si>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</si>
  <si>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</si>
  <si>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</si>
  <si>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</si>
  <si>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</si>
  <si>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</si>
  <si>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</si>
  <si>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</si>
  <si>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</si>
  <si>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</si>
  <si>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</si>
  <si>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</si>
  <si>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</si>
  <si>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</si>
  <si>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</si>
  <si>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</si>
  <si>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</si>
  <si>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</si>
  <si>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</si>
  <si>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</si>
  <si>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</si>
  <si>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</si>
  <si>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</si>
  <si>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</si>
  <si>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</si>
  <si>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</si>
  <si>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</si>
  <si>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</si>
  <si>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</si>
  <si>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</si>
  <si>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</si>
  <si>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</si>
  <si>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</si>
  <si>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</si>
  <si>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</si>
  <si>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</si>
  <si>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</si>
  <si>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</si>
  <si>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</si>
  <si>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</si>
  <si>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</si>
  <si>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</si>
  <si>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</si>
  <si>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</si>
  <si>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</si>
  <si>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</si>
  <si>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</si>
  <si>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</si>
  <si>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</si>
  <si>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</si>
  <si>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</si>
  <si>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</si>
  <si>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</si>
  <si>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</si>
  <si>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</si>
  <si>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</si>
  <si>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</si>
  <si>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</si>
  <si>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</si>
  <si>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</si>
  <si>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</si>
  <si>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</si>
  <si>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Education</t>
  </si>
  <si>
    <t xml:space="preserve">Nil local travel </t>
  </si>
  <si>
    <t xml:space="preserve"> </t>
  </si>
  <si>
    <t>Mobile phone charges Iona Holsted</t>
  </si>
  <si>
    <t xml:space="preserve">Attend Prime Minister's Visit to Nga Tūhoe </t>
  </si>
  <si>
    <t>Flight one person Wellington to Tauranga (26 July) and return to Wellington (27 July) including booking fee</t>
  </si>
  <si>
    <t>Accommodation: Motel One88 Whakatane</t>
  </si>
  <si>
    <t>Ngā Kura Ā Iwi o Aotearoa</t>
  </si>
  <si>
    <t xml:space="preserve">Te Rūnanga Nui o Ngā Kura Kaupapa Māori o Aotearoa </t>
  </si>
  <si>
    <t>Te Rito Maioha - ECNZ</t>
  </si>
  <si>
    <t xml:space="preserve">Iona Holsted </t>
  </si>
  <si>
    <t>Sector Visit - Rotorua  - used a travel credit</t>
  </si>
  <si>
    <t xml:space="preserve">Flight one person Wellington to Rotorua and return to Wellington </t>
  </si>
  <si>
    <t>Te Hāpai Hapori | Spirit of Service Awards</t>
  </si>
  <si>
    <t xml:space="preserve">Dinner </t>
  </si>
  <si>
    <t>Kaimahi Māori Network</t>
  </si>
  <si>
    <t>Mātauranga Iwi Leaders Group</t>
  </si>
  <si>
    <t>NZSBA | Te Whakarōputanga Kaitiaki Kura o Aotearoa</t>
  </si>
  <si>
    <t>Government House</t>
  </si>
  <si>
    <t>Dinner for President of India</t>
  </si>
  <si>
    <t>Education Review Office</t>
  </si>
  <si>
    <t xml:space="preserve">Nil international travel </t>
  </si>
  <si>
    <t>Nil Hospitality offered</t>
  </si>
  <si>
    <t>Kevin Martin, Chief Financial Officer</t>
  </si>
  <si>
    <t>Dinner with international education experts</t>
  </si>
  <si>
    <t>Flowers - to acknowledge outgoing Secretary</t>
  </si>
  <si>
    <t>Pounamu (Taonga) - to acknowledge outgoing Secretary</t>
  </si>
  <si>
    <t>Korowai (Taonga) - to acknowledge outgoing Secretary</t>
  </si>
  <si>
    <t>Kete (Taonga) - to acknowledge outgoing Secretary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</si>
</sst>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4" fillId="9" borderId="4" xfId="0"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42578125" style="41" customWidth="1"/>
    <col min="2" max="2" width="33.42578125" style="40" customWidth="1"/>
    <col min="3" max="16384" width="8.570312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5" sqref="B5:F5"/>
    </sheetView>
  </sheetViews>
  <sheetFormatPr defaultColWidth="0" defaultRowHeight="12.75" zeroHeight="1" x14ac:dyDescent="0.2"/>
  <cols>
    <col min="1" max="1" width="35.570312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7" t="s">
        <v>51</v>
      </c>
      <c r="B1" s="137"/>
      <c r="C1" s="137"/>
      <c r="D1" s="137"/>
      <c r="E1" s="137"/>
      <c r="F1" s="137"/>
      <c r="G1" s="17"/>
      <c r="H1" s="17"/>
      <c r="I1" s="17"/>
      <c r="J1" s="17"/>
      <c r="K1" s="17"/>
    </row>
    <row r="2" spans="1:11" ht="21" customHeight="1" x14ac:dyDescent="0.2">
      <c r="A2" s="3" t="s">
        <v>52</v>
      </c>
      <c r="B2" s="138" t="s">
        <v>171</v>
      </c>
      <c r="C2" s="138"/>
      <c r="D2" s="138"/>
      <c r="E2" s="138"/>
      <c r="F2" s="138"/>
      <c r="G2" s="17"/>
      <c r="H2" s="17"/>
      <c r="I2" s="17"/>
      <c r="J2" s="17"/>
      <c r="K2" s="17"/>
    </row>
    <row r="3" spans="1:11" ht="15.75" x14ac:dyDescent="0.2">
      <c r="A3" s="3" t="s">
        <v>53</v>
      </c>
      <c r="B3" s="138" t="s">
        <v>181</v>
      </c>
      <c r="C3" s="138"/>
      <c r="D3" s="138"/>
      <c r="E3" s="138"/>
      <c r="F3" s="138"/>
      <c r="G3" s="17"/>
      <c r="H3" s="17"/>
      <c r="I3" s="17"/>
      <c r="J3" s="17"/>
      <c r="K3" s="17"/>
    </row>
    <row r="4" spans="1:11" ht="21" customHeight="1" x14ac:dyDescent="0.2">
      <c r="A4" s="3" t="s">
        <v>54</v>
      </c>
      <c r="B4" s="139">
        <v>45474</v>
      </c>
      <c r="C4" s="139"/>
      <c r="D4" s="139"/>
      <c r="E4" s="139"/>
      <c r="F4" s="139"/>
      <c r="G4" s="17"/>
      <c r="H4" s="17"/>
      <c r="I4" s="17"/>
      <c r="J4" s="17"/>
      <c r="K4" s="17"/>
    </row>
    <row r="5" spans="1:11" ht="21" customHeight="1" x14ac:dyDescent="0.2">
      <c r="A5" s="3" t="s">
        <v>55</v>
      </c>
      <c r="B5" s="139">
        <v>45576</v>
      </c>
      <c r="C5" s="139"/>
      <c r="D5" s="139"/>
      <c r="E5" s="139"/>
      <c r="F5" s="139"/>
      <c r="G5" s="17"/>
      <c r="H5" s="17"/>
      <c r="I5" s="17"/>
      <c r="J5" s="17"/>
      <c r="K5" s="17"/>
    </row>
    <row r="6" spans="1:11" ht="21" customHeight="1" x14ac:dyDescent="0.2">
      <c r="A6" s="3" t="s">
        <v>56</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23"/>
      <c r="H6" s="17"/>
      <c r="I6" s="17"/>
      <c r="J6" s="17"/>
      <c r="K6" s="17"/>
    </row>
    <row r="7" spans="1:11" ht="31.5" x14ac:dyDescent="0.2">
      <c r="A7" s="3" t="s">
        <v>57</v>
      </c>
      <c r="B7" s="135" t="s">
        <v>90</v>
      </c>
      <c r="C7" s="135"/>
      <c r="D7" s="135"/>
      <c r="E7" s="135"/>
      <c r="F7" s="135"/>
      <c r="G7" s="23"/>
      <c r="H7" s="17"/>
      <c r="I7" s="17"/>
      <c r="J7" s="17"/>
      <c r="K7" s="17"/>
    </row>
    <row r="8" spans="1:11" ht="25.5" customHeight="1" x14ac:dyDescent="0.2">
      <c r="A8" s="3" t="s">
        <v>59</v>
      </c>
      <c r="B8" s="135" t="s">
        <v>194</v>
      </c>
      <c r="C8" s="135"/>
      <c r="D8" s="135"/>
      <c r="E8" s="135"/>
      <c r="F8" s="135"/>
      <c r="G8" s="23"/>
      <c r="H8" s="17"/>
      <c r="I8" s="17"/>
      <c r="J8" s="17"/>
      <c r="K8" s="17"/>
    </row>
    <row r="9" spans="1:11" ht="66.75" customHeight="1" x14ac:dyDescent="0.2">
      <c r="A9" s="134" t="s">
        <v>61</v>
      </c>
      <c r="B9" s="134"/>
      <c r="C9" s="134"/>
      <c r="D9" s="134"/>
      <c r="E9" s="134"/>
      <c r="F9" s="134"/>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470.52</v>
      </c>
      <c r="C11" s="66" t="str">
        <f>IF(Travel!B6="",A34,Travel!B6)</f>
        <v>Figures exclude GST</v>
      </c>
      <c r="D11" s="6"/>
      <c r="E11" s="8" t="s">
        <v>67</v>
      </c>
      <c r="F11" s="33">
        <f>'Gifts and benefits'!C22</f>
        <v>10</v>
      </c>
      <c r="G11" s="29"/>
      <c r="H11" s="29"/>
      <c r="I11" s="29"/>
      <c r="J11" s="29"/>
      <c r="K11" s="29"/>
    </row>
    <row r="12" spans="1:11" ht="27.75" customHeight="1" x14ac:dyDescent="0.2">
      <c r="A12" s="8" t="s">
        <v>24</v>
      </c>
      <c r="B12" s="59">
        <f>Hospitality!B14</f>
        <v>0</v>
      </c>
      <c r="C12" s="66" t="str">
        <f>IF(Hospitality!B6="",A34,Hospitality!B6)</f>
        <v>Figures exclude GST</v>
      </c>
      <c r="D12" s="6"/>
      <c r="E12" s="8" t="s">
        <v>68</v>
      </c>
      <c r="F12" s="33">
        <f>'Gifts and benefits'!C23</f>
        <v>9</v>
      </c>
      <c r="G12" s="29"/>
      <c r="H12" s="29"/>
      <c r="I12" s="29"/>
      <c r="J12" s="29"/>
      <c r="K12" s="29"/>
    </row>
    <row r="13" spans="1:11" ht="27.75" customHeight="1" x14ac:dyDescent="0.2">
      <c r="A13" s="8" t="s">
        <v>69</v>
      </c>
      <c r="B13" s="59">
        <f>'All other expenses'!B18</f>
        <v>214.68</v>
      </c>
      <c r="C13" s="66" t="str">
        <f>IF('All other expenses'!B6="",A34,'All other expenses'!B6)</f>
        <v>Figures exclude GST</v>
      </c>
      <c r="D13" s="6"/>
      <c r="E13" s="8" t="s">
        <v>70</v>
      </c>
      <c r="F13" s="33">
        <f>'Gifts and benefits'!C24</f>
        <v>1</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Travel!B14</f>
        <v>0</v>
      </c>
      <c r="C15" s="68" t="str">
        <f>C11</f>
        <v>Figures exclude GST</v>
      </c>
      <c r="D15" s="6"/>
      <c r="E15" s="6"/>
      <c r="F15" s="35"/>
      <c r="G15" s="17"/>
      <c r="H15" s="17"/>
      <c r="I15" s="17"/>
      <c r="J15" s="17"/>
      <c r="K15" s="17"/>
    </row>
    <row r="16" spans="1:11" ht="27.75" customHeight="1" x14ac:dyDescent="0.2">
      <c r="A16" s="9" t="s">
        <v>72</v>
      </c>
      <c r="B16" s="61">
        <f>Travel!B24</f>
        <v>470.52</v>
      </c>
      <c r="C16" s="68" t="str">
        <f>C11</f>
        <v>Figures exclude GST</v>
      </c>
      <c r="D16" s="36"/>
      <c r="E16" s="6"/>
      <c r="F16" s="37"/>
      <c r="G16" s="17"/>
      <c r="H16" s="17"/>
      <c r="I16" s="17"/>
      <c r="J16" s="17"/>
      <c r="K16" s="17"/>
    </row>
    <row r="17" spans="1:11" ht="27.75" customHeight="1" x14ac:dyDescent="0.2">
      <c r="A17" s="9" t="s">
        <v>73</v>
      </c>
      <c r="B17" s="61">
        <f>Travel!B30</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COUNT(Travel!B12:B13)</f>
        <v>1</v>
      </c>
      <c r="C55" s="75"/>
      <c r="D55" s="75">
        <f>COUNTIF(Travel!D12:D13,"*")</f>
        <v>0</v>
      </c>
      <c r="E55" s="76"/>
      <c r="F55" s="76" t="b">
        <f>MIN(B55,D55)=MAX(B55,D55)</f>
        <v>0</v>
      </c>
      <c r="G55" s="17"/>
      <c r="H55" s="17"/>
      <c r="I55" s="17"/>
      <c r="J55" s="17"/>
      <c r="K55" s="17"/>
    </row>
    <row r="56" spans="1:11" hidden="1" x14ac:dyDescent="0.2">
      <c r="A56" s="83" t="s">
        <v>106</v>
      </c>
      <c r="B56" s="75">
        <f>COUNT(Travel!B18:B23)</f>
        <v>3</v>
      </c>
      <c r="C56" s="75"/>
      <c r="D56" s="75">
        <f>COUNTIF(Travel!D18:D23,"*")</f>
        <v>3</v>
      </c>
      <c r="E56" s="76"/>
      <c r="F56" s="76" t="b">
        <f>MIN(B56,D56)=MAX(B56,D56)</f>
        <v>1</v>
      </c>
    </row>
    <row r="57" spans="1:11" hidden="1" x14ac:dyDescent="0.2">
      <c r="A57" s="84"/>
      <c r="B57" s="75">
        <f>COUNT(Travel!B28:B29)</f>
        <v>1</v>
      </c>
      <c r="C57" s="75"/>
      <c r="D57" s="75">
        <f>COUNTIF(Travel!D28:D29,"*")</f>
        <v>0</v>
      </c>
      <c r="E57" s="76"/>
      <c r="F57" s="76" t="b">
        <f>MIN(B57,D57)=MAX(B57,D57)</f>
        <v>0</v>
      </c>
    </row>
    <row r="58" spans="1:11" hidden="1" x14ac:dyDescent="0.2">
      <c r="A58" s="85" t="s">
        <v>107</v>
      </c>
      <c r="B58" s="77">
        <f>COUNT(Hospitality!B12:B13)</f>
        <v>1</v>
      </c>
      <c r="C58" s="77"/>
      <c r="D58" s="77">
        <f>COUNTIF(Hospitality!D12:D13,"*")</f>
        <v>0</v>
      </c>
      <c r="E58" s="78"/>
      <c r="F58" s="78" t="b">
        <f>MIN(B58,D58)=MAX(B58,D58)</f>
        <v>0</v>
      </c>
    </row>
    <row r="59" spans="1:11" hidden="1" x14ac:dyDescent="0.2">
      <c r="A59" s="86" t="s">
        <v>108</v>
      </c>
      <c r="B59" s="76">
        <f>COUNT('All other expenses'!B11:B17)</f>
        <v>4</v>
      </c>
      <c r="C59" s="76"/>
      <c r="D59" s="76">
        <f>COUNTIF('All other expenses'!D11:D17,"*")</f>
        <v>4</v>
      </c>
      <c r="E59" s="76"/>
      <c r="F59" s="76" t="b">
        <f>MIN(B59,D59)=MAX(B59,D59)</f>
        <v>1</v>
      </c>
    </row>
    <row r="60" spans="1:11" hidden="1" x14ac:dyDescent="0.2">
      <c r="A60" s="85" t="s">
        <v>109</v>
      </c>
      <c r="B60" s="77">
        <f>COUNTIF('Gifts and benefits'!B11:B21,"*")</f>
        <v>10</v>
      </c>
      <c r="C60" s="77">
        <f>COUNTIF('Gifts and benefits'!C11:C21,"*")</f>
        <v>10</v>
      </c>
      <c r="D60" s="77"/>
      <c r="E60" s="77">
        <f>COUNTA('Gifts and benefits'!E11:E21)</f>
        <v>10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0"/>
  <sheetViews>
    <sheetView topLeftCell="A14" zoomScaleNormal="100" workbookViewId="0">
      <selection activeCell="F20" sqref="F20"/>
    </sheetView>
  </sheetViews>
  <sheetFormatPr defaultColWidth="0" defaultRowHeight="12.75" zeroHeight="1" x14ac:dyDescent="0.2"/>
  <cols>
    <col min="1" max="1" width="35.5703125" customWidth="1"/>
    <col min="2" max="2" width="14.425781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2" t="s">
        <v>110</v>
      </c>
      <c r="B1" s="142"/>
      <c r="C1" s="142"/>
      <c r="D1" s="142"/>
      <c r="E1" s="142"/>
      <c r="F1" s="17"/>
    </row>
    <row r="2" spans="1:6" ht="21" customHeight="1" x14ac:dyDescent="0.2">
      <c r="A2" s="3" t="s">
        <v>111</v>
      </c>
      <c r="B2" s="140" t="str">
        <f>'Summary and sign-off'!B2:F2</f>
        <v>Ministry of Education</v>
      </c>
      <c r="C2" s="140"/>
      <c r="D2" s="140"/>
      <c r="E2" s="140"/>
      <c r="F2" s="17"/>
    </row>
    <row r="3" spans="1:6" ht="31.5" x14ac:dyDescent="0.2">
      <c r="A3" s="3" t="s">
        <v>112</v>
      </c>
      <c r="B3" s="140" t="str">
        <f>'Summary and sign-off'!B3:F3</f>
        <v xml:space="preserve">Iona Holsted </v>
      </c>
      <c r="C3" s="140"/>
      <c r="D3" s="140"/>
      <c r="E3" s="140"/>
      <c r="F3" s="17"/>
    </row>
    <row r="4" spans="1:6" ht="21" customHeight="1" x14ac:dyDescent="0.2">
      <c r="A4" s="3" t="s">
        <v>113</v>
      </c>
      <c r="B4" s="140">
        <f>'Summary and sign-off'!B4:F4</f>
        <v>45474</v>
      </c>
      <c r="C4" s="140"/>
      <c r="D4" s="140"/>
      <c r="E4" s="140"/>
      <c r="F4" s="17"/>
    </row>
    <row r="5" spans="1:6" ht="21" customHeight="1" x14ac:dyDescent="0.2">
      <c r="A5" s="3" t="s">
        <v>114</v>
      </c>
      <c r="B5" s="140">
        <f>'Summary and sign-off'!B5:F5</f>
        <v>45576</v>
      </c>
      <c r="C5" s="140"/>
      <c r="D5" s="140"/>
      <c r="E5" s="140"/>
      <c r="F5" s="17"/>
    </row>
    <row r="6" spans="1:6" ht="21" customHeight="1" x14ac:dyDescent="0.2">
      <c r="A6" s="3" t="s">
        <v>115</v>
      </c>
      <c r="B6" s="135" t="s">
        <v>82</v>
      </c>
      <c r="C6" s="135"/>
      <c r="D6" s="135"/>
      <c r="E6" s="135"/>
      <c r="F6" s="17"/>
    </row>
    <row r="7" spans="1:6" ht="21" customHeight="1" x14ac:dyDescent="0.2">
      <c r="A7" s="3" t="s">
        <v>56</v>
      </c>
      <c r="B7" s="135" t="s">
        <v>84</v>
      </c>
      <c r="C7" s="135"/>
      <c r="D7" s="135"/>
      <c r="E7" s="135"/>
      <c r="F7" s="17"/>
    </row>
    <row r="8" spans="1:6" ht="36" customHeight="1" x14ac:dyDescent="0.2">
      <c r="A8" s="144" t="s">
        <v>116</v>
      </c>
      <c r="B8" s="145"/>
      <c r="C8" s="145"/>
      <c r="D8" s="145"/>
      <c r="E8" s="145"/>
      <c r="F8" s="19"/>
    </row>
    <row r="9" spans="1:6" ht="36" customHeight="1" x14ac:dyDescent="0.2">
      <c r="A9" s="146" t="s">
        <v>117</v>
      </c>
      <c r="B9" s="147"/>
      <c r="C9" s="147"/>
      <c r="D9" s="147"/>
      <c r="E9" s="147"/>
      <c r="F9" s="19"/>
    </row>
    <row r="10" spans="1:6" ht="24.75" customHeight="1" x14ac:dyDescent="0.2">
      <c r="A10" s="143" t="s">
        <v>118</v>
      </c>
      <c r="B10" s="148"/>
      <c r="C10" s="143"/>
      <c r="D10" s="143"/>
      <c r="E10" s="143"/>
      <c r="F10" s="29"/>
    </row>
    <row r="11" spans="1:6" ht="28.5" customHeight="1" x14ac:dyDescent="0.2">
      <c r="A11" s="24" t="s">
        <v>119</v>
      </c>
      <c r="B11" s="24" t="s">
        <v>120</v>
      </c>
      <c r="C11" s="24" t="s">
        <v>121</v>
      </c>
      <c r="D11" s="24" t="s">
        <v>122</v>
      </c>
      <c r="E11" s="24" t="s">
        <v>123</v>
      </c>
      <c r="F11" s="30"/>
    </row>
    <row r="12" spans="1:6" s="2" customFormat="1" x14ac:dyDescent="0.2">
      <c r="A12" s="117"/>
      <c r="B12" s="118">
        <v>0</v>
      </c>
      <c r="C12" s="119" t="s">
        <v>192</v>
      </c>
      <c r="D12" s="119"/>
      <c r="E12" s="120"/>
      <c r="F12" s="1"/>
    </row>
    <row r="13" spans="1:6" s="2" customFormat="1" hidden="1" x14ac:dyDescent="0.2">
      <c r="A13" s="104"/>
      <c r="B13" s="105"/>
      <c r="C13" s="106"/>
      <c r="D13" s="106"/>
      <c r="E13" s="107"/>
      <c r="F13" s="1"/>
    </row>
    <row r="14" spans="1:6" ht="19.5" customHeight="1" x14ac:dyDescent="0.2">
      <c r="A14" s="71" t="s">
        <v>124</v>
      </c>
      <c r="B14" s="72">
        <f>SUM(B12:B13)</f>
        <v>0</v>
      </c>
      <c r="C14" s="128" t="str">
        <f>IF(SUBTOTAL(3,B12:B13)=SUBTOTAL(103,B12:B13),'Summary and sign-off'!$A$48,'Summary and sign-off'!$A$49)</f>
        <v>Check - there are no hidden rows with data</v>
      </c>
      <c r="D14" s="141" t="str">
        <f>IF('Summary and sign-off'!F55='Summary and sign-off'!F54,'Summary and sign-off'!A51,'Summary and sign-off'!A50)</f>
        <v>Not all lines have an entry for "Cost in NZ$" and "Type of expense"</v>
      </c>
      <c r="E14" s="141"/>
      <c r="F14" s="17"/>
    </row>
    <row r="15" spans="1:6" ht="10.5" customHeight="1" x14ac:dyDescent="0.2">
      <c r="A15" s="17"/>
      <c r="B15" s="19"/>
      <c r="C15" s="17"/>
      <c r="D15" s="17"/>
      <c r="E15" s="17"/>
      <c r="F15" s="17"/>
    </row>
    <row r="16" spans="1:6" ht="24.75" customHeight="1" x14ac:dyDescent="0.2">
      <c r="A16" s="143" t="s">
        <v>125</v>
      </c>
      <c r="B16" s="143"/>
      <c r="C16" s="143"/>
      <c r="D16" s="143"/>
      <c r="E16" s="143"/>
      <c r="F16" s="29"/>
    </row>
    <row r="17" spans="1:6" ht="32.450000000000003" customHeight="1" x14ac:dyDescent="0.2">
      <c r="A17" s="24" t="s">
        <v>119</v>
      </c>
      <c r="B17" s="24" t="s">
        <v>63</v>
      </c>
      <c r="C17" s="24" t="s">
        <v>126</v>
      </c>
      <c r="D17" s="24" t="s">
        <v>122</v>
      </c>
      <c r="E17" s="24" t="s">
        <v>123</v>
      </c>
      <c r="F17" s="30"/>
    </row>
    <row r="18" spans="1:6" s="2" customFormat="1" ht="25.5" x14ac:dyDescent="0.2">
      <c r="A18" s="117">
        <v>45483</v>
      </c>
      <c r="B18" s="118">
        <v>0</v>
      </c>
      <c r="C18" s="119" t="s">
        <v>182</v>
      </c>
      <c r="D18" s="119" t="s">
        <v>183</v>
      </c>
      <c r="E18" s="120"/>
      <c r="F18" s="1"/>
    </row>
    <row r="19" spans="1:6" s="2" customFormat="1" x14ac:dyDescent="0.2">
      <c r="A19" s="117"/>
      <c r="B19" s="118"/>
      <c r="C19" s="119"/>
      <c r="D19" s="119"/>
      <c r="E19" s="120"/>
      <c r="F19" s="1"/>
    </row>
    <row r="20" spans="1:6" s="2" customFormat="1" ht="25.5" x14ac:dyDescent="0.2">
      <c r="A20" s="117">
        <v>45499</v>
      </c>
      <c r="B20" s="118">
        <v>306.17</v>
      </c>
      <c r="C20" s="119" t="s">
        <v>175</v>
      </c>
      <c r="D20" s="119" t="s">
        <v>176</v>
      </c>
      <c r="E20" s="120"/>
      <c r="F20" s="1"/>
    </row>
    <row r="21" spans="1:6" s="2" customFormat="1" x14ac:dyDescent="0.2">
      <c r="A21" s="117">
        <v>45499</v>
      </c>
      <c r="B21" s="118">
        <v>164.35</v>
      </c>
      <c r="C21" s="119" t="s">
        <v>173</v>
      </c>
      <c r="D21" s="119" t="s">
        <v>177</v>
      </c>
      <c r="E21" s="120"/>
      <c r="F21" s="1"/>
    </row>
    <row r="22" spans="1:6" s="2" customFormat="1" x14ac:dyDescent="0.2">
      <c r="A22" s="117"/>
      <c r="B22" s="118"/>
      <c r="C22" s="119"/>
      <c r="D22" s="119"/>
      <c r="E22" s="120"/>
      <c r="F22" s="1"/>
    </row>
    <row r="23" spans="1:6" s="2" customFormat="1" hidden="1" x14ac:dyDescent="0.2">
      <c r="A23" s="108"/>
      <c r="B23" s="109"/>
      <c r="C23" s="110"/>
      <c r="D23" s="110"/>
      <c r="E23" s="111"/>
      <c r="F23" s="1"/>
    </row>
    <row r="24" spans="1:6" ht="19.5" customHeight="1" x14ac:dyDescent="0.2">
      <c r="A24" s="71" t="s">
        <v>127</v>
      </c>
      <c r="B24" s="72">
        <f>SUM(B18:B23)</f>
        <v>470.52</v>
      </c>
      <c r="C24" s="128" t="str">
        <f>IF(SUBTOTAL(3,B18:B23)=SUBTOTAL(103,B18:B23),'Summary and sign-off'!$A$48,'Summary and sign-off'!$A$49)</f>
        <v>Check - there are no hidden rows with data</v>
      </c>
      <c r="D24" s="141" t="str">
        <f>IF('Summary and sign-off'!F56='Summary and sign-off'!F54,'Summary and sign-off'!A51,'Summary and sign-off'!A50)</f>
        <v>Check - each entry provides sufficient information</v>
      </c>
      <c r="E24" s="141"/>
      <c r="F24" s="17"/>
    </row>
    <row r="25" spans="1:6" ht="10.5" customHeight="1" x14ac:dyDescent="0.2">
      <c r="A25" s="17"/>
      <c r="B25" s="19"/>
      <c r="C25" s="17"/>
      <c r="D25" s="17"/>
      <c r="E25" s="17"/>
      <c r="F25" s="17"/>
    </row>
    <row r="26" spans="1:6" ht="24.75" customHeight="1" x14ac:dyDescent="0.2">
      <c r="A26" s="143" t="s">
        <v>128</v>
      </c>
      <c r="B26" s="143"/>
      <c r="C26" s="143"/>
      <c r="D26" s="143"/>
      <c r="E26" s="143"/>
      <c r="F26" s="17"/>
    </row>
    <row r="27" spans="1:6" ht="27" customHeight="1" x14ac:dyDescent="0.2">
      <c r="A27" s="24" t="s">
        <v>119</v>
      </c>
      <c r="B27" s="24" t="s">
        <v>63</v>
      </c>
      <c r="C27" s="24" t="s">
        <v>129</v>
      </c>
      <c r="D27" s="24" t="s">
        <v>130</v>
      </c>
      <c r="E27" s="24" t="s">
        <v>123</v>
      </c>
      <c r="F27" s="28"/>
    </row>
    <row r="28" spans="1:6" s="2" customFormat="1" x14ac:dyDescent="0.2">
      <c r="A28" s="117"/>
      <c r="B28" s="118">
        <v>0</v>
      </c>
      <c r="C28" s="119" t="s">
        <v>172</v>
      </c>
      <c r="D28" s="119"/>
      <c r="E28" s="120"/>
      <c r="F28" s="1"/>
    </row>
    <row r="29" spans="1:6" s="2" customFormat="1" hidden="1" x14ac:dyDescent="0.2">
      <c r="A29" s="94"/>
      <c r="B29" s="95"/>
      <c r="C29" s="96"/>
      <c r="D29" s="96"/>
      <c r="E29" s="97"/>
      <c r="F29" s="1"/>
    </row>
    <row r="30" spans="1:6" ht="19.5" customHeight="1" x14ac:dyDescent="0.2">
      <c r="A30" s="71" t="s">
        <v>131</v>
      </c>
      <c r="B30" s="72">
        <f>SUM(B28:B29)</f>
        <v>0</v>
      </c>
      <c r="C30" s="128" t="str">
        <f>IF(SUBTOTAL(3,B28:B29)=SUBTOTAL(103,B28:B29),'Summary and sign-off'!$A$48,'Summary and sign-off'!$A$49)</f>
        <v>Check - there are no hidden rows with data</v>
      </c>
      <c r="D30" s="141" t="str">
        <f>IF('Summary and sign-off'!F57='Summary and sign-off'!F54,'Summary and sign-off'!A51,'Summary and sign-off'!A50)</f>
        <v>Not all lines have an entry for "Cost in NZ$" and "Type of expense"</v>
      </c>
      <c r="E30" s="141"/>
      <c r="F30" s="17"/>
    </row>
    <row r="31" spans="1:6" ht="10.5" customHeight="1" x14ac:dyDescent="0.2">
      <c r="A31" s="17"/>
      <c r="B31" s="57"/>
      <c r="C31" s="19"/>
      <c r="D31" s="17"/>
      <c r="E31" s="17"/>
      <c r="F31" s="17"/>
    </row>
    <row r="32" spans="1:6" ht="34.5" customHeight="1" x14ac:dyDescent="0.2">
      <c r="A32" s="31" t="s">
        <v>132</v>
      </c>
      <c r="B32" s="58">
        <f>B14+B24+B30</f>
        <v>470.52</v>
      </c>
      <c r="C32" s="32"/>
      <c r="D32" s="32"/>
      <c r="E32" s="32"/>
      <c r="F32" s="17"/>
    </row>
    <row r="33" spans="1:6" x14ac:dyDescent="0.2">
      <c r="A33" s="17"/>
      <c r="B33" s="19"/>
      <c r="C33" s="17"/>
      <c r="D33" s="17"/>
      <c r="E33" s="17"/>
      <c r="F33" s="17"/>
    </row>
    <row r="34" spans="1:6" x14ac:dyDescent="0.2">
      <c r="A34" s="18" t="s">
        <v>74</v>
      </c>
      <c r="B34" s="19"/>
      <c r="C34" s="17"/>
      <c r="D34" s="17"/>
      <c r="E34" s="17"/>
      <c r="F34" s="17"/>
    </row>
    <row r="35" spans="1:6" ht="12.6" customHeight="1" x14ac:dyDescent="0.2">
      <c r="A35" s="20" t="s">
        <v>133</v>
      </c>
      <c r="F35" s="17"/>
    </row>
    <row r="36" spans="1:6" ht="12.95" customHeight="1" x14ac:dyDescent="0.2">
      <c r="A36" s="20" t="s">
        <v>134</v>
      </c>
      <c r="B36" s="17"/>
      <c r="D36" s="17"/>
      <c r="F36" s="17"/>
    </row>
    <row r="37" spans="1:6" x14ac:dyDescent="0.2">
      <c r="A37" s="20" t="s">
        <v>135</v>
      </c>
      <c r="F37" s="17"/>
    </row>
    <row r="38" spans="1:6" x14ac:dyDescent="0.2">
      <c r="A38" s="20" t="s">
        <v>80</v>
      </c>
      <c r="B38" s="19"/>
      <c r="C38" s="17"/>
      <c r="D38" s="17"/>
      <c r="E38" s="17"/>
      <c r="F38" s="17"/>
    </row>
    <row r="39" spans="1:6" ht="12.95" customHeight="1" x14ac:dyDescent="0.2">
      <c r="A39" s="20" t="s">
        <v>136</v>
      </c>
      <c r="B39" s="17"/>
      <c r="D39" s="17"/>
      <c r="F39" s="17"/>
    </row>
    <row r="40" spans="1:6" x14ac:dyDescent="0.2">
      <c r="A40" s="20" t="s">
        <v>137</v>
      </c>
      <c r="F40" s="17"/>
    </row>
    <row r="41" spans="1:6" x14ac:dyDescent="0.2">
      <c r="A41" s="20" t="s">
        <v>138</v>
      </c>
      <c r="B41" s="20"/>
      <c r="C41" s="20"/>
      <c r="D41" s="20"/>
      <c r="F41" s="17"/>
    </row>
    <row r="42" spans="1:6" x14ac:dyDescent="0.2">
      <c r="A42" s="26"/>
      <c r="B42" s="17"/>
      <c r="C42" s="17"/>
      <c r="D42" s="17"/>
      <c r="E42" s="17"/>
      <c r="F42" s="17"/>
    </row>
    <row r="43" spans="1:6" hidden="1" x14ac:dyDescent="0.2">
      <c r="A43" s="26"/>
      <c r="B43" s="17"/>
      <c r="C43" s="17"/>
      <c r="D43" s="17"/>
      <c r="E43" s="17"/>
      <c r="F43" s="17"/>
    </row>
    <row r="44" spans="1:6" x14ac:dyDescent="0.2"/>
    <row r="45" spans="1:6" x14ac:dyDescent="0.2"/>
    <row r="46" spans="1:6" x14ac:dyDescent="0.2"/>
    <row r="47" spans="1:6" x14ac:dyDescent="0.2"/>
    <row r="48" spans="1:6" ht="12.75" hidden="1" customHeight="1" x14ac:dyDescent="0.2"/>
    <row r="49" spans="1:6" x14ac:dyDescent="0.2"/>
    <row r="50" spans="1:6" x14ac:dyDescent="0.2"/>
    <row r="51" spans="1:6" hidden="1" x14ac:dyDescent="0.2">
      <c r="A51" s="26"/>
      <c r="B51" s="17"/>
      <c r="C51" s="17"/>
      <c r="D51" s="17"/>
      <c r="E51" s="17"/>
      <c r="F51" s="17"/>
    </row>
    <row r="52" spans="1:6" hidden="1" x14ac:dyDescent="0.2">
      <c r="A52" s="26"/>
      <c r="B52" s="17"/>
      <c r="C52" s="17"/>
      <c r="D52" s="17"/>
      <c r="E52" s="17"/>
      <c r="F52" s="17"/>
    </row>
    <row r="53" spans="1:6" hidden="1" x14ac:dyDescent="0.2">
      <c r="A53" s="26"/>
      <c r="B53" s="17"/>
      <c r="C53" s="17"/>
      <c r="D53" s="17"/>
      <c r="E53" s="17"/>
      <c r="F53" s="17"/>
    </row>
    <row r="54" spans="1:6" hidden="1" x14ac:dyDescent="0.2">
      <c r="A54" s="26"/>
      <c r="B54" s="17"/>
      <c r="C54" s="17"/>
      <c r="D54" s="17"/>
      <c r="E54" s="17"/>
      <c r="F54" s="17"/>
    </row>
    <row r="55" spans="1:6" hidden="1" x14ac:dyDescent="0.2">
      <c r="A55" s="26"/>
      <c r="B55" s="17"/>
      <c r="C55" s="17"/>
      <c r="D55" s="17"/>
      <c r="E55" s="17"/>
      <c r="F55" s="17"/>
    </row>
    <row r="56" spans="1:6" x14ac:dyDescent="0.2"/>
    <row r="57" spans="1:6" x14ac:dyDescent="0.2"/>
    <row r="58" spans="1:6" x14ac:dyDescent="0.2"/>
    <row r="59" spans="1:6" x14ac:dyDescent="0.2"/>
    <row r="60" spans="1:6" x14ac:dyDescent="0.2"/>
    <row r="61" spans="1:6" x14ac:dyDescent="0.2"/>
    <row r="62" spans="1:6" x14ac:dyDescent="0.2"/>
    <row r="63" spans="1:6" x14ac:dyDescent="0.2"/>
    <row r="64" spans="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sheetData>
  <sheetProtection sheet="1" formatCells="0" formatRows="0" insertColumns="0" insertRows="0" deleteRows="0"/>
  <mergeCells count="15">
    <mergeCell ref="B7:E7"/>
    <mergeCell ref="B5:E5"/>
    <mergeCell ref="D30:E30"/>
    <mergeCell ref="A1:E1"/>
    <mergeCell ref="A16:E16"/>
    <mergeCell ref="A26:E26"/>
    <mergeCell ref="B2:E2"/>
    <mergeCell ref="B3:E3"/>
    <mergeCell ref="B4:E4"/>
    <mergeCell ref="A8:E8"/>
    <mergeCell ref="A9:E9"/>
    <mergeCell ref="B6:E6"/>
    <mergeCell ref="D14:E14"/>
    <mergeCell ref="D24:E2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28:A29 A2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7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8:A2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B28:B29 B12:B13 B18:B23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6"/>
  <sheetViews>
    <sheetView zoomScaleNormal="100" workbookViewId="0">
      <selection activeCell="A14" sqref="A14:XFD14"/>
    </sheetView>
  </sheetViews>
  <sheetFormatPr defaultColWidth="0" defaultRowHeight="12.75" zeroHeight="1" x14ac:dyDescent="0.2"/>
  <cols>
    <col min="1" max="1" width="35.5703125" customWidth="1"/>
    <col min="2" max="2" width="14.42578125" customWidth="1"/>
    <col min="3" max="3" width="71.42578125" customWidth="1"/>
    <col min="4" max="4" width="50" customWidth="1"/>
    <col min="5" max="5" width="21.42578125" customWidth="1"/>
    <col min="6" max="6" width="39.42578125" customWidth="1"/>
    <col min="7" max="10" width="9.140625" hidden="1" customWidth="1"/>
    <col min="11" max="13" width="0" hidden="1" customWidth="1"/>
  </cols>
  <sheetData>
    <row r="1" spans="1:6" ht="26.25" customHeight="1" x14ac:dyDescent="0.2">
      <c r="A1" s="142" t="s">
        <v>110</v>
      </c>
      <c r="B1" s="142"/>
      <c r="C1" s="142"/>
      <c r="D1" s="142"/>
      <c r="E1" s="142"/>
    </row>
    <row r="2" spans="1:6" ht="21" customHeight="1" x14ac:dyDescent="0.2">
      <c r="A2" s="3" t="s">
        <v>111</v>
      </c>
      <c r="B2" s="140" t="str">
        <f>'Summary and sign-off'!B2:F2</f>
        <v>Ministry of Education</v>
      </c>
      <c r="C2" s="140"/>
      <c r="D2" s="140"/>
      <c r="E2" s="140"/>
    </row>
    <row r="3" spans="1:6" ht="31.5" x14ac:dyDescent="0.2">
      <c r="A3" s="3" t="s">
        <v>112</v>
      </c>
      <c r="B3" s="140" t="str">
        <f>'Summary and sign-off'!B3:F3</f>
        <v xml:space="preserve">Iona Holsted </v>
      </c>
      <c r="C3" s="140"/>
      <c r="D3" s="140"/>
      <c r="E3" s="140"/>
    </row>
    <row r="4" spans="1:6" ht="21" customHeight="1" x14ac:dyDescent="0.2">
      <c r="A4" s="3" t="s">
        <v>113</v>
      </c>
      <c r="B4" s="140">
        <f>'Summary and sign-off'!B4:F4</f>
        <v>45474</v>
      </c>
      <c r="C4" s="140"/>
      <c r="D4" s="140"/>
      <c r="E4" s="140"/>
    </row>
    <row r="5" spans="1:6" ht="21" customHeight="1" x14ac:dyDescent="0.2">
      <c r="A5" s="3" t="s">
        <v>114</v>
      </c>
      <c r="B5" s="140">
        <f>'Summary and sign-off'!B5:F5</f>
        <v>45576</v>
      </c>
      <c r="C5" s="140"/>
      <c r="D5" s="140"/>
      <c r="E5" s="140"/>
    </row>
    <row r="6" spans="1:6" ht="21" customHeight="1" x14ac:dyDescent="0.2">
      <c r="A6" s="3" t="s">
        <v>115</v>
      </c>
      <c r="B6" s="135" t="s">
        <v>82</v>
      </c>
      <c r="C6" s="135"/>
      <c r="D6" s="135"/>
      <c r="E6" s="135"/>
    </row>
    <row r="7" spans="1:6" ht="21" customHeight="1" x14ac:dyDescent="0.2">
      <c r="A7" s="3" t="s">
        <v>56</v>
      </c>
      <c r="B7" s="135" t="s">
        <v>84</v>
      </c>
      <c r="C7" s="135"/>
      <c r="D7" s="135"/>
      <c r="E7" s="135"/>
    </row>
    <row r="8" spans="1:6" ht="35.25" customHeight="1" x14ac:dyDescent="0.25">
      <c r="A8" s="151" t="s">
        <v>139</v>
      </c>
      <c r="B8" s="151"/>
      <c r="C8" s="152"/>
      <c r="D8" s="152"/>
      <c r="E8" s="152"/>
      <c r="F8" s="27"/>
    </row>
    <row r="9" spans="1:6" ht="35.25" customHeight="1" x14ac:dyDescent="0.25">
      <c r="A9" s="149" t="s">
        <v>140</v>
      </c>
      <c r="B9" s="150"/>
      <c r="C9" s="150"/>
      <c r="D9" s="150"/>
      <c r="E9" s="150"/>
      <c r="F9" s="27"/>
    </row>
    <row r="10" spans="1:6" ht="27" customHeight="1" x14ac:dyDescent="0.2">
      <c r="A10" s="24" t="s">
        <v>141</v>
      </c>
      <c r="B10" s="24" t="s">
        <v>63</v>
      </c>
      <c r="C10" s="24" t="s">
        <v>142</v>
      </c>
      <c r="D10" s="24" t="s">
        <v>143</v>
      </c>
      <c r="E10" s="24" t="s">
        <v>123</v>
      </c>
      <c r="F10" s="20"/>
    </row>
    <row r="11" spans="1:6" ht="27" customHeight="1" x14ac:dyDescent="0.2">
      <c r="A11" s="24"/>
      <c r="B11" s="24"/>
      <c r="C11" s="24"/>
      <c r="D11" s="24"/>
      <c r="E11" s="24"/>
      <c r="F11" s="20"/>
    </row>
    <row r="12" spans="1:6" s="2" customFormat="1" x14ac:dyDescent="0.2">
      <c r="A12" s="121"/>
      <c r="B12" s="118">
        <v>0</v>
      </c>
      <c r="C12" s="122" t="s">
        <v>193</v>
      </c>
      <c r="D12" s="122"/>
      <c r="E12" s="123"/>
    </row>
    <row r="13" spans="1:6" s="2" customFormat="1" ht="11.25" hidden="1" customHeight="1" x14ac:dyDescent="0.2">
      <c r="A13" s="98"/>
      <c r="B13" s="95"/>
      <c r="C13" s="99"/>
      <c r="D13" s="99"/>
      <c r="E13" s="100"/>
    </row>
    <row r="14" spans="1:6" ht="34.5" customHeight="1" x14ac:dyDescent="0.2">
      <c r="A14" s="53" t="s">
        <v>144</v>
      </c>
      <c r="B14" s="62">
        <f>SUM(B12:B13)</f>
        <v>0</v>
      </c>
      <c r="C14" s="70" t="str">
        <f>IF(SUBTOTAL(3,B12:B13)=SUBTOTAL(103,B12:B13),'Summary and sign-off'!$A$48,'Summary and sign-off'!$A$49)</f>
        <v>Check - there are no hidden rows with data</v>
      </c>
      <c r="D14" s="141" t="str">
        <f>IF('Summary and sign-off'!F58='Summary and sign-off'!F54,'Summary and sign-off'!A51,'Summary and sign-off'!A50)</f>
        <v>Not all lines have an entry for "Cost in NZ$" and "Type of expense"</v>
      </c>
      <c r="E14" s="141"/>
      <c r="F14" s="2"/>
    </row>
    <row r="15" spans="1:6" x14ac:dyDescent="0.2">
      <c r="A15" s="18"/>
      <c r="B15" s="17"/>
      <c r="C15" s="17"/>
      <c r="D15" s="17"/>
      <c r="E15" s="17"/>
    </row>
    <row r="16" spans="1:6" x14ac:dyDescent="0.2">
      <c r="A16" s="18" t="s">
        <v>74</v>
      </c>
      <c r="B16" s="19"/>
      <c r="C16" s="17"/>
      <c r="D16" s="17"/>
      <c r="E16" s="17"/>
    </row>
    <row r="17" spans="1:6" ht="12.75" customHeight="1" x14ac:dyDescent="0.2">
      <c r="A17" s="20" t="s">
        <v>145</v>
      </c>
      <c r="B17" s="20"/>
      <c r="C17" s="20"/>
      <c r="D17" s="20"/>
      <c r="E17" s="20"/>
    </row>
    <row r="18" spans="1:6" x14ac:dyDescent="0.2">
      <c r="A18" s="20" t="s">
        <v>146</v>
      </c>
      <c r="B18" s="20"/>
      <c r="C18" s="28"/>
      <c r="D18" s="28"/>
      <c r="E18" s="28"/>
    </row>
    <row r="19" spans="1:6" x14ac:dyDescent="0.2">
      <c r="A19" s="20" t="s">
        <v>80</v>
      </c>
      <c r="B19" s="19"/>
      <c r="C19" s="17"/>
      <c r="D19" s="17"/>
      <c r="E19" s="17"/>
      <c r="F19" s="17"/>
    </row>
    <row r="20" spans="1:6" x14ac:dyDescent="0.2">
      <c r="A20" s="20" t="s">
        <v>147</v>
      </c>
      <c r="B20" s="20"/>
      <c r="C20" s="28"/>
      <c r="D20" s="28"/>
      <c r="E20" s="28"/>
    </row>
    <row r="21" spans="1:6" ht="12.75" customHeight="1" x14ac:dyDescent="0.2">
      <c r="A21" s="20" t="s">
        <v>148</v>
      </c>
      <c r="B21" s="20"/>
      <c r="C21" s="22"/>
      <c r="D21" s="22"/>
      <c r="E21" s="22"/>
    </row>
    <row r="22" spans="1:6" x14ac:dyDescent="0.2">
      <c r="A22" s="17"/>
      <c r="B22" s="17"/>
      <c r="C22" s="17"/>
      <c r="D22" s="17"/>
      <c r="E22" s="17"/>
    </row>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A11" xr:uid="{00000000-0002-0000-0300-000001000000}"/>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B12:B13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3"/>
  <sheetViews>
    <sheetView tabSelected="1" zoomScaleNormal="100" workbookViewId="0">
      <selection activeCell="G19" sqref="G19"/>
    </sheetView>
  </sheetViews>
  <sheetFormatPr defaultColWidth="0" defaultRowHeight="12.75" zeroHeight="1" x14ac:dyDescent="0.2"/>
  <cols>
    <col min="1" max="1" width="35.5703125" customWidth="1"/>
    <col min="2" max="2" width="46.85546875" customWidth="1"/>
    <col min="3" max="3" width="22.140625" customWidth="1"/>
    <col min="4" max="4" width="25.42578125" customWidth="1"/>
    <col min="5" max="6" width="35.5703125" customWidth="1"/>
    <col min="7" max="7" width="38" customWidth="1"/>
    <col min="8" max="10" width="9.140625" hidden="1" customWidth="1"/>
    <col min="11" max="15" width="0" hidden="1" customWidth="1"/>
  </cols>
  <sheetData>
    <row r="1" spans="1:7" ht="26.25" customHeight="1" x14ac:dyDescent="0.2">
      <c r="A1" s="142" t="s">
        <v>156</v>
      </c>
      <c r="B1" s="142"/>
      <c r="C1" s="142"/>
      <c r="D1" s="142"/>
      <c r="E1" s="142"/>
      <c r="F1" s="142"/>
    </row>
    <row r="2" spans="1:7" ht="21" customHeight="1" x14ac:dyDescent="0.2">
      <c r="A2" s="3" t="s">
        <v>111</v>
      </c>
      <c r="B2" s="140" t="str">
        <f>'Summary and sign-off'!B2:F2</f>
        <v>Ministry of Education</v>
      </c>
      <c r="C2" s="140"/>
      <c r="D2" s="140"/>
      <c r="E2" s="140"/>
      <c r="F2" s="140"/>
    </row>
    <row r="3" spans="1:7" ht="31.5" x14ac:dyDescent="0.2">
      <c r="A3" s="3" t="s">
        <v>112</v>
      </c>
      <c r="B3" s="140" t="str">
        <f>'Summary and sign-off'!B3:F3</f>
        <v xml:space="preserve">Iona Holsted </v>
      </c>
      <c r="C3" s="140"/>
      <c r="D3" s="140"/>
      <c r="E3" s="140"/>
      <c r="F3" s="140"/>
    </row>
    <row r="4" spans="1:7" ht="21" customHeight="1" x14ac:dyDescent="0.2">
      <c r="A4" s="3" t="s">
        <v>113</v>
      </c>
      <c r="B4" s="140">
        <f>'Summary and sign-off'!B4:F4</f>
        <v>45474</v>
      </c>
      <c r="C4" s="140"/>
      <c r="D4" s="140"/>
      <c r="E4" s="140"/>
      <c r="F4" s="140"/>
    </row>
    <row r="5" spans="1:7" ht="21" customHeight="1" x14ac:dyDescent="0.2">
      <c r="A5" s="3" t="s">
        <v>114</v>
      </c>
      <c r="B5" s="140">
        <f>'Summary and sign-off'!B5:F5</f>
        <v>45576</v>
      </c>
      <c r="C5" s="140"/>
      <c r="D5" s="140"/>
      <c r="E5" s="140"/>
      <c r="F5" s="140"/>
    </row>
    <row r="6" spans="1:7" ht="21" customHeight="1" x14ac:dyDescent="0.2">
      <c r="A6" s="3" t="s">
        <v>157</v>
      </c>
      <c r="B6" s="135" t="s">
        <v>82</v>
      </c>
      <c r="C6" s="135"/>
      <c r="D6" s="135"/>
      <c r="E6" s="135"/>
      <c r="F6" s="135"/>
    </row>
    <row r="7" spans="1:7" ht="21" customHeight="1" x14ac:dyDescent="0.2">
      <c r="A7" s="3" t="s">
        <v>56</v>
      </c>
      <c r="B7" s="135" t="s">
        <v>84</v>
      </c>
      <c r="C7" s="135"/>
      <c r="D7" s="135"/>
      <c r="E7" s="135"/>
      <c r="F7" s="135"/>
    </row>
    <row r="8" spans="1:7" ht="36" customHeight="1" x14ac:dyDescent="0.2">
      <c r="A8" s="145" t="s">
        <v>158</v>
      </c>
      <c r="B8" s="145"/>
      <c r="C8" s="145"/>
      <c r="D8" s="145"/>
      <c r="E8" s="145"/>
      <c r="F8" s="145"/>
    </row>
    <row r="9" spans="1:7" ht="36" customHeight="1" x14ac:dyDescent="0.2">
      <c r="A9" s="153" t="s">
        <v>159</v>
      </c>
      <c r="B9" s="154"/>
      <c r="C9" s="154"/>
      <c r="D9" s="154"/>
      <c r="E9" s="154"/>
      <c r="F9" s="154"/>
    </row>
    <row r="10" spans="1:7" ht="39" customHeight="1" x14ac:dyDescent="0.2">
      <c r="A10" s="24" t="s">
        <v>119</v>
      </c>
      <c r="B10" s="112" t="s">
        <v>160</v>
      </c>
      <c r="C10" s="112" t="s">
        <v>161</v>
      </c>
      <c r="D10" s="112" t="s">
        <v>162</v>
      </c>
      <c r="E10" s="112" t="s">
        <v>163</v>
      </c>
      <c r="F10" s="112" t="s">
        <v>164</v>
      </c>
    </row>
    <row r="11" spans="1:7" s="2" customFormat="1" x14ac:dyDescent="0.2">
      <c r="A11" s="117">
        <v>45512</v>
      </c>
      <c r="B11" s="133" t="s">
        <v>190</v>
      </c>
      <c r="C11" s="125" t="s">
        <v>98</v>
      </c>
      <c r="D11" s="122" t="s">
        <v>189</v>
      </c>
      <c r="E11" s="126" t="s">
        <v>96</v>
      </c>
      <c r="F11" s="123"/>
    </row>
    <row r="12" spans="1:7" s="2" customFormat="1" x14ac:dyDescent="0.2">
      <c r="A12" s="117">
        <v>45523</v>
      </c>
      <c r="B12" s="133" t="s">
        <v>195</v>
      </c>
      <c r="C12" s="125" t="s">
        <v>97</v>
      </c>
      <c r="D12" s="122" t="s">
        <v>191</v>
      </c>
      <c r="E12" s="126" t="s">
        <v>96</v>
      </c>
      <c r="F12" s="123"/>
    </row>
    <row r="13" spans="1:7" s="2" customFormat="1" ht="25.5" x14ac:dyDescent="0.2">
      <c r="A13" s="117">
        <v>45561</v>
      </c>
      <c r="B13" s="133" t="s">
        <v>185</v>
      </c>
      <c r="C13" s="125" t="s">
        <v>97</v>
      </c>
      <c r="D13" s="122" t="s">
        <v>184</v>
      </c>
      <c r="E13" s="126" t="s">
        <v>96</v>
      </c>
      <c r="F13" s="123"/>
    </row>
    <row r="14" spans="1:7" s="2" customFormat="1" ht="38.25" x14ac:dyDescent="0.2">
      <c r="A14" s="117">
        <v>45561</v>
      </c>
      <c r="B14" s="122" t="s">
        <v>196</v>
      </c>
      <c r="C14" s="125" t="s">
        <v>97</v>
      </c>
      <c r="D14" s="122" t="s">
        <v>188</v>
      </c>
      <c r="E14" s="126" t="s">
        <v>96</v>
      </c>
      <c r="F14" s="123"/>
    </row>
    <row r="15" spans="1:7" s="2" customFormat="1" ht="25.5" x14ac:dyDescent="0.2">
      <c r="A15" s="117">
        <v>45562</v>
      </c>
      <c r="B15" s="122" t="s">
        <v>196</v>
      </c>
      <c r="C15" s="125" t="s">
        <v>97</v>
      </c>
      <c r="D15" s="122" t="s">
        <v>179</v>
      </c>
      <c r="E15" s="126" t="s">
        <v>96</v>
      </c>
      <c r="F15" s="123"/>
    </row>
    <row r="16" spans="1:7" s="2" customFormat="1" ht="25.5" x14ac:dyDescent="0.2">
      <c r="A16" s="117">
        <v>45562</v>
      </c>
      <c r="B16" s="124" t="s">
        <v>196</v>
      </c>
      <c r="C16" s="125" t="s">
        <v>97</v>
      </c>
      <c r="D16" s="122" t="s">
        <v>187</v>
      </c>
      <c r="E16" s="126" t="s">
        <v>96</v>
      </c>
      <c r="F16" s="127"/>
      <c r="G16" s="2" t="s">
        <v>173</v>
      </c>
    </row>
    <row r="17" spans="1:7" s="2" customFormat="1" x14ac:dyDescent="0.2">
      <c r="A17" s="117">
        <v>45562</v>
      </c>
      <c r="B17" s="124" t="s">
        <v>196</v>
      </c>
      <c r="C17" s="125" t="s">
        <v>97</v>
      </c>
      <c r="D17" s="124" t="s">
        <v>180</v>
      </c>
      <c r="E17" s="126" t="s">
        <v>96</v>
      </c>
      <c r="F17" s="127"/>
    </row>
    <row r="18" spans="1:7" s="2" customFormat="1" ht="25.5" x14ac:dyDescent="0.2">
      <c r="A18" s="117">
        <v>45568</v>
      </c>
      <c r="B18" s="122" t="s">
        <v>197</v>
      </c>
      <c r="C18" s="125" t="s">
        <v>97</v>
      </c>
      <c r="D18" s="122" t="s">
        <v>178</v>
      </c>
      <c r="E18" s="126" t="s">
        <v>91</v>
      </c>
      <c r="F18" s="123"/>
      <c r="G18" s="2" t="s">
        <v>173</v>
      </c>
    </row>
    <row r="19" spans="1:7" s="2" customFormat="1" ht="25.5" x14ac:dyDescent="0.2">
      <c r="A19" s="117">
        <v>45569</v>
      </c>
      <c r="B19" s="124" t="s">
        <v>198</v>
      </c>
      <c r="C19" s="125" t="s">
        <v>97</v>
      </c>
      <c r="D19" s="124" t="s">
        <v>186</v>
      </c>
      <c r="E19" s="126" t="s">
        <v>91</v>
      </c>
      <c r="F19" s="127"/>
    </row>
    <row r="20" spans="1:7" s="2" customFormat="1" ht="25.5" x14ac:dyDescent="0.2">
      <c r="A20" s="117">
        <v>45569</v>
      </c>
      <c r="B20" s="124" t="s">
        <v>199</v>
      </c>
      <c r="C20" s="125" t="s">
        <v>97</v>
      </c>
      <c r="D20" s="124" t="s">
        <v>187</v>
      </c>
      <c r="E20" s="126" t="s">
        <v>91</v>
      </c>
      <c r="F20" s="127"/>
    </row>
    <row r="21" spans="1:7" s="2" customFormat="1" hidden="1" x14ac:dyDescent="0.2">
      <c r="A21" s="94"/>
      <c r="B21" s="99"/>
      <c r="C21" s="101"/>
      <c r="D21" s="99"/>
      <c r="E21" s="102"/>
      <c r="F21" s="100"/>
    </row>
    <row r="22" spans="1:7" ht="34.5" customHeight="1" x14ac:dyDescent="0.2">
      <c r="A22" s="113" t="s">
        <v>165</v>
      </c>
      <c r="B22" s="114" t="s">
        <v>166</v>
      </c>
      <c r="C22" s="115">
        <f>C23+C24</f>
        <v>10</v>
      </c>
      <c r="D22" s="116" t="str">
        <f>IF(SUBTOTAL(3,C11:C21)=SUBTOTAL(103,C11:C21),'Summary and sign-off'!$A$48,'Summary and sign-off'!$A$49)</f>
        <v>Check - there are no hidden rows with data</v>
      </c>
      <c r="E22" s="141" t="str">
        <f>IF('Summary and sign-off'!F60='Summary and sign-off'!F54,'Summary and sign-off'!A52,'Summary and sign-off'!A50)</f>
        <v>Check - each entry provides sufficient information</v>
      </c>
      <c r="F22" s="141"/>
      <c r="G22" s="2"/>
    </row>
    <row r="23" spans="1:7" ht="25.5" customHeight="1" x14ac:dyDescent="0.25">
      <c r="A23" s="54"/>
      <c r="B23" s="55" t="s">
        <v>97</v>
      </c>
      <c r="C23" s="56">
        <f>COUNTIF(C11:C21,'Summary and sign-off'!A45)</f>
        <v>9</v>
      </c>
      <c r="D23" s="14"/>
      <c r="E23" s="15"/>
      <c r="F23" s="16"/>
    </row>
    <row r="24" spans="1:7" ht="25.5" customHeight="1" x14ac:dyDescent="0.25">
      <c r="A24" s="54"/>
      <c r="B24" s="55" t="s">
        <v>98</v>
      </c>
      <c r="C24" s="56">
        <f>COUNTIF(C11:C21,'Summary and sign-off'!A46)</f>
        <v>1</v>
      </c>
      <c r="D24" s="14"/>
      <c r="E24" s="15"/>
      <c r="F24" s="16"/>
    </row>
    <row r="25" spans="1:7" x14ac:dyDescent="0.2">
      <c r="A25" s="17"/>
      <c r="B25" s="18"/>
      <c r="C25" s="17"/>
      <c r="D25" s="19"/>
      <c r="E25" s="19"/>
      <c r="F25" s="17"/>
    </row>
    <row r="26" spans="1:7" x14ac:dyDescent="0.2">
      <c r="A26" s="18" t="s">
        <v>155</v>
      </c>
      <c r="B26" s="18"/>
      <c r="C26" s="18"/>
      <c r="D26" s="18"/>
      <c r="E26" s="18"/>
      <c r="F26" s="18"/>
    </row>
    <row r="27" spans="1:7" ht="12.6" customHeight="1" x14ac:dyDescent="0.2">
      <c r="A27" s="20" t="s">
        <v>133</v>
      </c>
      <c r="B27" s="17"/>
      <c r="C27" s="17"/>
      <c r="D27" s="17"/>
      <c r="E27" s="17"/>
    </row>
    <row r="28" spans="1:7" x14ac:dyDescent="0.2">
      <c r="A28" s="20" t="s">
        <v>80</v>
      </c>
      <c r="B28" s="19"/>
      <c r="C28" s="17"/>
      <c r="D28" s="17"/>
      <c r="E28" s="17"/>
      <c r="F28" s="17"/>
    </row>
    <row r="29" spans="1:7" x14ac:dyDescent="0.2">
      <c r="A29" s="20" t="s">
        <v>167</v>
      </c>
      <c r="B29" s="21"/>
      <c r="C29" s="21"/>
      <c r="D29" s="21"/>
      <c r="E29" s="21"/>
      <c r="F29" s="21"/>
    </row>
    <row r="30" spans="1:7" ht="12.75" customHeight="1" x14ac:dyDescent="0.2">
      <c r="A30" s="20" t="s">
        <v>168</v>
      </c>
      <c r="B30" s="17"/>
      <c r="C30" s="17"/>
      <c r="D30" s="17"/>
      <c r="E30" s="17"/>
      <c r="F30" s="17"/>
    </row>
    <row r="31" spans="1:7" ht="12.95" customHeight="1" x14ac:dyDescent="0.2">
      <c r="A31" s="20" t="s">
        <v>169</v>
      </c>
      <c r="B31" s="17"/>
      <c r="C31" s="17"/>
      <c r="D31" s="17"/>
      <c r="E31" s="17"/>
      <c r="F31" s="17"/>
    </row>
    <row r="32" spans="1:7" x14ac:dyDescent="0.2">
      <c r="A32" s="20" t="s">
        <v>170</v>
      </c>
      <c r="C32" s="17"/>
      <c r="D32" s="17"/>
      <c r="E32" s="17"/>
      <c r="F32" s="17"/>
    </row>
    <row r="33" spans="1:6" ht="12.75" customHeight="1" x14ac:dyDescent="0.2">
      <c r="A33" s="20" t="s">
        <v>148</v>
      </c>
      <c r="B33" s="20"/>
      <c r="C33" s="22"/>
      <c r="D33" s="22"/>
      <c r="E33" s="22"/>
      <c r="F33" s="22"/>
    </row>
    <row r="34" spans="1:6" ht="12.75" customHeight="1" x14ac:dyDescent="0.2">
      <c r="A34" s="20"/>
      <c r="B34" s="20"/>
      <c r="C34" s="22"/>
      <c r="D34" s="22"/>
      <c r="E34" s="22"/>
      <c r="F34" s="22"/>
    </row>
    <row r="35" spans="1:6" ht="12.75" hidden="1" customHeight="1" x14ac:dyDescent="0.2">
      <c r="A35" s="20"/>
      <c r="B35" s="20"/>
      <c r="C35" s="22"/>
      <c r="D35" s="22"/>
      <c r="E35" s="22"/>
      <c r="F35" s="22"/>
    </row>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hidden="1" x14ac:dyDescent="0.2">
      <c r="A42" s="18"/>
      <c r="B42" s="18"/>
      <c r="C42" s="18"/>
      <c r="D42" s="18"/>
      <c r="E42" s="18"/>
      <c r="F42" s="18"/>
    </row>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sheetData>
  <sheetProtection sheet="1" formatCells="0" insertRows="0" deleteRows="0"/>
  <dataConsolidate/>
  <mergeCells count="10">
    <mergeCell ref="E22:F22"/>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8 A11: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A2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8" scale="97"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C11:C21</xm:sqref>
        </x14:dataValidation>
        <x14:dataValidation type="list" errorStyle="information" operator="greaterThan" allowBlank="1" showInputMessage="1" prompt="Provide specific $ value if possible" xr:uid="{00000000-0002-0000-0500-000003000000}">
          <x14:formula1>
            <xm:f>'Summary and sign-off'!$A$39:$A$44</xm:f>
          </x14:formula1>
          <xm:sqref>E11:E21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5"/>
  <sheetViews>
    <sheetView zoomScaleNormal="100" workbookViewId="0">
      <selection activeCell="B5" sqref="B5:E5"/>
    </sheetView>
  </sheetViews>
  <sheetFormatPr defaultColWidth="0" defaultRowHeight="12.75" zeroHeight="1" x14ac:dyDescent="0.2"/>
  <cols>
    <col min="1" max="1" width="35.5703125" customWidth="1"/>
    <col min="2" max="2" width="14.425781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2" t="s">
        <v>110</v>
      </c>
      <c r="B1" s="142"/>
      <c r="C1" s="142"/>
      <c r="D1" s="142"/>
      <c r="E1" s="142"/>
    </row>
    <row r="2" spans="1:6" ht="21" customHeight="1" x14ac:dyDescent="0.2">
      <c r="A2" s="3" t="s">
        <v>111</v>
      </c>
      <c r="B2" s="140" t="str">
        <f>'Summary and sign-off'!B2:F2</f>
        <v>Ministry of Education</v>
      </c>
      <c r="C2" s="140"/>
      <c r="D2" s="140"/>
      <c r="E2" s="140"/>
    </row>
    <row r="3" spans="1:6" ht="31.5" x14ac:dyDescent="0.2">
      <c r="A3" s="3" t="s">
        <v>149</v>
      </c>
      <c r="B3" s="140" t="str">
        <f>'Summary and sign-off'!B3:F3</f>
        <v xml:space="preserve">Iona Holsted </v>
      </c>
      <c r="C3" s="140"/>
      <c r="D3" s="140"/>
      <c r="E3" s="140"/>
    </row>
    <row r="4" spans="1:6" ht="21" customHeight="1" x14ac:dyDescent="0.2">
      <c r="A4" s="3" t="s">
        <v>113</v>
      </c>
      <c r="B4" s="140">
        <f>'Summary and sign-off'!B4:F4</f>
        <v>45474</v>
      </c>
      <c r="C4" s="140"/>
      <c r="D4" s="140"/>
      <c r="E4" s="140"/>
    </row>
    <row r="5" spans="1:6" ht="21" customHeight="1" x14ac:dyDescent="0.2">
      <c r="A5" s="3" t="s">
        <v>114</v>
      </c>
      <c r="B5" s="140">
        <f>'Summary and sign-off'!B5:F5</f>
        <v>45576</v>
      </c>
      <c r="C5" s="140"/>
      <c r="D5" s="140"/>
      <c r="E5" s="140"/>
    </row>
    <row r="6" spans="1:6" ht="21" customHeight="1" x14ac:dyDescent="0.2">
      <c r="A6" s="3" t="s">
        <v>115</v>
      </c>
      <c r="B6" s="135" t="s">
        <v>82</v>
      </c>
      <c r="C6" s="135"/>
      <c r="D6" s="135"/>
      <c r="E6" s="135"/>
      <c r="F6" s="23"/>
    </row>
    <row r="7" spans="1:6" ht="21" customHeight="1" x14ac:dyDescent="0.2">
      <c r="A7" s="3" t="s">
        <v>56</v>
      </c>
      <c r="B7" s="135" t="s">
        <v>84</v>
      </c>
      <c r="C7" s="135"/>
      <c r="D7" s="135"/>
      <c r="E7" s="135"/>
      <c r="F7" s="23"/>
    </row>
    <row r="8" spans="1:6" ht="35.25" customHeight="1" x14ac:dyDescent="0.2">
      <c r="A8" s="145" t="s">
        <v>150</v>
      </c>
      <c r="B8" s="145"/>
      <c r="C8" s="152"/>
      <c r="D8" s="152"/>
      <c r="E8" s="152"/>
    </row>
    <row r="9" spans="1:6" ht="35.25" customHeight="1" x14ac:dyDescent="0.2">
      <c r="A9" s="153" t="s">
        <v>151</v>
      </c>
      <c r="B9" s="154"/>
      <c r="C9" s="154"/>
      <c r="D9" s="154"/>
      <c r="E9" s="154"/>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98"/>
      <c r="B12" s="95"/>
      <c r="C12" s="132" t="s">
        <v>181</v>
      </c>
      <c r="D12" s="99"/>
      <c r="E12" s="100"/>
    </row>
    <row r="13" spans="1:6" s="2" customFormat="1" x14ac:dyDescent="0.2">
      <c r="A13" s="117">
        <v>45504</v>
      </c>
      <c r="B13" s="118">
        <v>40.520000000000003</v>
      </c>
      <c r="C13" s="122"/>
      <c r="D13" s="122" t="s">
        <v>174</v>
      </c>
      <c r="E13" s="123"/>
    </row>
    <row r="14" spans="1:6" s="2" customFormat="1" x14ac:dyDescent="0.2">
      <c r="A14" s="117">
        <v>45535</v>
      </c>
      <c r="B14" s="118">
        <v>62.77</v>
      </c>
      <c r="C14" s="122"/>
      <c r="D14" s="122" t="s">
        <v>174</v>
      </c>
      <c r="E14" s="123"/>
    </row>
    <row r="15" spans="1:6" s="2" customFormat="1" x14ac:dyDescent="0.2">
      <c r="A15" s="117">
        <v>45565</v>
      </c>
      <c r="B15" s="118">
        <v>83.72</v>
      </c>
      <c r="C15" s="122"/>
      <c r="D15" s="122" t="s">
        <v>174</v>
      </c>
      <c r="E15" s="123"/>
    </row>
    <row r="16" spans="1:6" s="2" customFormat="1" x14ac:dyDescent="0.2">
      <c r="A16" s="117">
        <v>45596</v>
      </c>
      <c r="B16" s="118">
        <v>27.67</v>
      </c>
      <c r="C16" s="122"/>
      <c r="D16" s="122" t="s">
        <v>174</v>
      </c>
      <c r="E16" s="123"/>
    </row>
    <row r="17" spans="1:6" s="2" customFormat="1" hidden="1" x14ac:dyDescent="0.2">
      <c r="A17" s="98"/>
      <c r="B17" s="95"/>
      <c r="C17" s="99"/>
      <c r="D17" s="99"/>
      <c r="E17" s="100"/>
    </row>
    <row r="18" spans="1:6" ht="34.5" customHeight="1" x14ac:dyDescent="0.2">
      <c r="A18" s="53" t="s">
        <v>154</v>
      </c>
      <c r="B18" s="62">
        <f>SUM(B11:B17)</f>
        <v>214.68</v>
      </c>
      <c r="C18" s="70" t="str">
        <f>IF(SUBTOTAL(3,B11:B17)=SUBTOTAL(103,B11:B17),'Summary and sign-off'!$A$48,'Summary and sign-off'!$A$49)</f>
        <v>Check - there are no hidden rows with data</v>
      </c>
      <c r="D18" s="141" t="str">
        <f>IF('Summary and sign-off'!F59='Summary and sign-off'!F54,'Summary and sign-off'!A51,'Summary and sign-off'!A50)</f>
        <v>Check - each entry provides sufficient information</v>
      </c>
      <c r="E18" s="141"/>
    </row>
    <row r="19" spans="1:6" ht="14.1" customHeight="1" x14ac:dyDescent="0.2">
      <c r="B19" s="17"/>
      <c r="C19" s="17"/>
      <c r="D19" s="17"/>
      <c r="E19" s="17"/>
    </row>
    <row r="20" spans="1:6" x14ac:dyDescent="0.2">
      <c r="A20" s="18" t="s">
        <v>155</v>
      </c>
      <c r="B20" s="17"/>
      <c r="C20" s="17"/>
      <c r="D20" s="17"/>
      <c r="E20" s="17"/>
    </row>
    <row r="21" spans="1:6" ht="12.6" customHeight="1" x14ac:dyDescent="0.2">
      <c r="A21" s="20" t="s">
        <v>133</v>
      </c>
      <c r="B21" s="17"/>
      <c r="C21" s="17"/>
      <c r="D21" s="17"/>
      <c r="E21" s="17"/>
    </row>
    <row r="22" spans="1:6" x14ac:dyDescent="0.2">
      <c r="A22" s="20" t="s">
        <v>80</v>
      </c>
      <c r="B22" s="19"/>
      <c r="C22" s="17"/>
      <c r="D22" s="17"/>
      <c r="E22" s="17"/>
      <c r="F22" s="17"/>
    </row>
    <row r="23" spans="1:6" x14ac:dyDescent="0.2">
      <c r="A23" s="20" t="s">
        <v>147</v>
      </c>
      <c r="C23" s="17"/>
      <c r="D23" s="17"/>
      <c r="E23" s="17"/>
      <c r="F23" s="17"/>
    </row>
    <row r="24" spans="1:6" ht="12.75" customHeight="1" x14ac:dyDescent="0.2">
      <c r="A24" s="20" t="s">
        <v>148</v>
      </c>
      <c r="B24" s="25"/>
      <c r="C24" s="22"/>
      <c r="D24" s="22"/>
      <c r="E24" s="22"/>
      <c r="F24" s="22"/>
    </row>
    <row r="25" spans="1:6" x14ac:dyDescent="0.2">
      <c r="B25" s="26"/>
      <c r="C25" s="17"/>
      <c r="D25" s="17"/>
      <c r="E25" s="17"/>
    </row>
    <row r="26" spans="1:6" hidden="1" x14ac:dyDescent="0.2">
      <c r="A26" s="17"/>
      <c r="B26" s="17"/>
      <c r="C26" s="17"/>
      <c r="D26" s="17"/>
    </row>
    <row r="27" spans="1:6" ht="12.75" hidden="1" customHeight="1" x14ac:dyDescent="0.2"/>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hidden="1" x14ac:dyDescent="0.2">
      <c r="A32" s="17"/>
      <c r="B32" s="17"/>
      <c r="C32" s="17"/>
      <c r="D32" s="17"/>
      <c r="E32" s="17"/>
    </row>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xWindow="236" yWindow="58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1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236" yWindow="58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Gifts and benefits</vt:lpstr>
      <vt:lpstr>All other expenses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cp:revision/>
  <cp:lastPrinted>2025-07-28T01:47:28Z</cp:lastPrinted>
  <dcterms:created xsi:type="dcterms:W3CDTF">2010-10-17T20:59:02Z</dcterms:created>
  <dcterms:modified xsi:type="dcterms:W3CDTF">2025-07-28T02:47:39Z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