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educationgovtnz.sharepoint.com/sites/GRPMoEEISPropertyDelivery/Shared Documents/School Property Office/04 Travel, Gifts, Expenses Record for CFO &amp; PSC/"/>
    </mc:Choice>
  </mc:AlternateContent>
  <xr:revisionPtr revIDLastSave="0" documentId="8_{8BA3CCFE-0E98-4A98-90B9-A00703EDCF8B}" xr6:coauthVersionLast="47" xr6:coauthVersionMax="47" xr10:uidLastSave="{00000000-0000-0000-0000-000000000000}"/>
  <bookViews>
    <workbookView xWindow="28680" yWindow="-120" windowWidth="29040" windowHeight="15720" firstSheet="2"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5" i="1" l="1"/>
  <c r="B63" i="1"/>
  <c r="B62" i="1"/>
  <c r="B59" i="1"/>
  <c r="B58" i="1"/>
  <c r="B56" i="1"/>
  <c r="B55" i="1"/>
  <c r="B54" i="1"/>
  <c r="B52" i="1"/>
  <c r="B51" i="1"/>
  <c r="B50" i="1"/>
  <c r="B48" i="1"/>
  <c r="B47" i="1"/>
  <c r="B46" i="1"/>
  <c r="B44" i="1"/>
  <c r="B43" i="1"/>
  <c r="B42" i="1"/>
  <c r="B41" i="1"/>
  <c r="B39" i="1"/>
  <c r="B37" i="1"/>
  <c r="B36" i="1"/>
  <c r="B34" i="1"/>
  <c r="B33" i="1"/>
  <c r="B32" i="1"/>
  <c r="B30" i="1"/>
  <c r="B29" i="1"/>
  <c r="B27" i="1"/>
  <c r="B26" i="1"/>
  <c r="D25" i="4"/>
  <c r="C25" i="3"/>
  <c r="C25" i="2"/>
  <c r="C81" i="1"/>
  <c r="C22" i="1"/>
  <c r="C67" i="1" l="1"/>
  <c r="B6" i="13"/>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81" i="1" s="1"/>
  <c r="F56" i="13"/>
  <c r="D67" i="1" s="1"/>
  <c r="F55" i="13"/>
  <c r="D22" i="1" s="1"/>
  <c r="C13" i="13"/>
  <c r="C12" i="13"/>
  <c r="C11" i="13"/>
  <c r="C16" i="13" l="1"/>
  <c r="C17" i="13"/>
  <c r="B5" i="4" l="1"/>
  <c r="B4" i="4"/>
  <c r="B5" i="3"/>
  <c r="B4" i="3"/>
  <c r="B5" i="2"/>
  <c r="B4" i="2"/>
  <c r="B5" i="1"/>
  <c r="B4" i="1"/>
  <c r="C15" i="13" l="1"/>
  <c r="F12" i="13" l="1"/>
  <c r="C25" i="4"/>
  <c r="F11" i="13" s="1"/>
  <c r="F13" i="13" l="1"/>
  <c r="B81" i="1"/>
  <c r="B17" i="13" s="1"/>
  <c r="B67" i="1"/>
  <c r="B16" i="13" s="1"/>
  <c r="B22" i="1"/>
  <c r="B15" i="13" s="1"/>
  <c r="B25" i="3" l="1"/>
  <c r="B13" i="13" s="1"/>
  <c r="B25" i="2"/>
  <c r="B12" i="13" s="1"/>
  <c r="B11" i="13" l="1"/>
  <c r="B8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0"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<sst xmlns="http://schemas.openxmlformats.org/spreadsheetml/2006/main" count="325" uniqueCount="220">
  <si>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</si>
  <si>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</si>
  <si>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</si>
  <si>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</si>
  <si>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</si>
  <si>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</si>
  <si>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</si>
  <si>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</si>
  <si>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</si>
  <si>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</si>
  <si>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</si>
  <si>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</si>
  <si>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</si>
  <si>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</si>
  <si>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</si>
  <si>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</si>
  <si>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</si>
  <si>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</si>
  <si>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</si>
  <si>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</si>
  <si>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</si>
  <si>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</si>
  <si>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</si>
  <si>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</si>
  <si>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</si>
  <si>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</si>
  <si>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</si>
  <si>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</si>
  <si>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</si>
  <si>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</si>
  <si>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</si>
  <si>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</si>
  <si>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</si>
  <si>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</si>
  <si>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</si>
  <si>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</si>
  <si>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</si>
  <si>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</si>
  <si>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</si>
  <si>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</si>
  <si>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</si>
  <si>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</si>
  <si>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</si>
  <si>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</si>
  <si>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</si>
  <si>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</si>
  <si>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</si>
  <si>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</si>
  <si>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color rgb="FF000000"/>
        <rFont val="Arial"/>
      </rPr>
      <t xml:space="preserve">Expenses should be posted on agency websites and linked to www.data.govt.nz. See: </t>
    </r>
    <r>
      <rPr>
        <u/>
        <sz val="11"/>
        <color rgb="FF0000FF"/>
        <rFont val="Arial"/>
      </rPr>
      <t>https://www.data.govt.nz/toolkit/how-do-i-add-or-update-our-chief-executive-expenses/</t>
    </r>
  </si>
  <si>
    <t>Secretary or Chief Executive Expenses, Gifts and Benefits Disclosure - summary &amp; sign-off*</t>
  </si>
  <si>
    <t>Organisation Name*</t>
  </si>
  <si>
    <t>Ministry of Education - School Property</t>
  </si>
  <si>
    <t>Secretary or Chief Executive**</t>
  </si>
  <si>
    <t>Jerome Sheppard - Functional Chief Executive [FCE]</t>
  </si>
  <si>
    <t>Disclosure period start***</t>
  </si>
  <si>
    <t>27/01/2025 [FCE appointment date]</t>
  </si>
  <si>
    <t>Disclosure period end***</t>
  </si>
  <si>
    <t>Agency totals check</t>
  </si>
  <si>
    <t>Secretary or Chief Executive approval****</t>
  </si>
  <si>
    <t>This disclosure has been approved by the Departmental Secretary or Chief Executive</t>
  </si>
  <si>
    <t>Other sign-off****</t>
  </si>
  <si>
    <t>Kevin Martin - CFO</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</si>
  <si>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</si>
  <si>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</si>
  <si>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</si>
  <si>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</si>
  <si>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</si>
  <si>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</si>
  <si>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</si>
  <si>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</si>
  <si>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</si>
  <si>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</si>
  <si>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</si>
  <si>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</si>
  <si>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</si>
  <si>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</si>
  <si>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</si>
  <si>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</si>
  <si>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</si>
  <si>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</si>
  <si>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</si>
  <si>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</si>
  <si>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</si>
  <si>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</si>
  <si>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</si>
  <si>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</si>
  <si>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</si>
  <si>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</si>
  <si>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</si>
  <si>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</si>
  <si>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</si>
  <si>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</si>
  <si>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</si>
  <si>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</si>
  <si>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</si>
  <si>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</si>
  <si>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</si>
  <si>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</si>
  <si>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</si>
  <si>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</si>
  <si>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</si>
  <si>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</si>
  <si>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</si>
  <si>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</si>
  <si>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</si>
  <si>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</si>
  <si>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</si>
  <si>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</si>
  <si>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</si>
  <si>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</si>
  <si>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</si>
  <si>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</si>
  <si>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</si>
  <si>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</si>
  <si>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</si>
  <si>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</si>
  <si>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</si>
  <si>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</si>
  <si>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</si>
  <si>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</si>
  <si>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</si>
  <si>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</si>
  <si>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</si>
  <si>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</si>
  <si>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</si>
  <si>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</si>
  <si>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Nil International travel</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</si>
  <si>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</si>
  <si>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</si>
  <si>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</si>
  <si>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One day regional visit - Auckland</t>
  </si>
  <si>
    <t>Return flights for one person</t>
  </si>
  <si>
    <t>Wellington - Auckland</t>
  </si>
  <si>
    <t xml:space="preserve">Wellington Airport parking for one day </t>
  </si>
  <si>
    <t>Wellington</t>
  </si>
  <si>
    <t xml:space="preserve">One day regional visit - Hamilton </t>
  </si>
  <si>
    <t>Wellington - Hamilton</t>
  </si>
  <si>
    <t xml:space="preserve">One day regional visit - Christchurch </t>
  </si>
  <si>
    <t xml:space="preserve">Flights to Christchurch for one person </t>
  </si>
  <si>
    <t>Wellington - Christchurch</t>
  </si>
  <si>
    <t>Lunch for one person</t>
  </si>
  <si>
    <t>Christchurch</t>
  </si>
  <si>
    <t>Taxi to accomodation for one person</t>
  </si>
  <si>
    <t>Flight to Wellington for one person</t>
  </si>
  <si>
    <t>Stakeholder and staff engagement in Auckland</t>
  </si>
  <si>
    <t>Return flight and rental car to Auckland for one person</t>
  </si>
  <si>
    <t>Regional Education and Property Team engagenment</t>
  </si>
  <si>
    <t xml:space="preserve">Flight to Auckland for one person </t>
  </si>
  <si>
    <t xml:space="preserve">Rental car for one person </t>
  </si>
  <si>
    <t>Auckland</t>
  </si>
  <si>
    <t xml:space="preserve">Accommodation: Quality Hotel Lincoln Green for one person </t>
  </si>
  <si>
    <t xml:space="preserve">Flight to Wellington for one person </t>
  </si>
  <si>
    <t>Regional visit to Dunedin</t>
  </si>
  <si>
    <t xml:space="preserve">Flight to Dunedin one person </t>
  </si>
  <si>
    <t>Wellington - Dunedin</t>
  </si>
  <si>
    <t xml:space="preserve">Taxi From Dunedin Airport to office one person </t>
  </si>
  <si>
    <t>Dunedin</t>
  </si>
  <si>
    <t>Accommodation: Scenic Hotel Southern Cross one person</t>
  </si>
  <si>
    <t xml:space="preserve">Flight from Dunedin to Christchurch one person </t>
  </si>
  <si>
    <t xml:space="preserve">Dunedin - Christchurch </t>
  </si>
  <si>
    <t>Regional visit to Christchurch</t>
  </si>
  <si>
    <t xml:space="preserve">Flight to Wellington one person </t>
  </si>
  <si>
    <t>Taxi from Airport to office for one person</t>
  </si>
  <si>
    <t>Christchurch - Wellington</t>
  </si>
  <si>
    <t>School Property engagement sessions with Staff</t>
  </si>
  <si>
    <t xml:space="preserve">Return flights for one person </t>
  </si>
  <si>
    <t xml:space="preserve">Taxi to Venue for one person </t>
  </si>
  <si>
    <t>Stakeholder aengagement in Auckland</t>
  </si>
  <si>
    <t>Rental car to get to and from meeting for four people</t>
  </si>
  <si>
    <t>Airport parking one person</t>
  </si>
  <si>
    <t>External stakeholder and Internal staff meetings</t>
  </si>
  <si>
    <t>External meeting with Council and Internal all staff meeting</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</si>
  <si>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</si>
  <si>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</si>
  <si>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</si>
  <si>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</si>
  <si>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N/A Jerome has not incurred any local travel costs</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</si>
  <si>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</si>
  <si>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</si>
  <si>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</si>
  <si>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</si>
  <si>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</si>
  <si>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</si>
  <si>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</si>
  <si>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</si>
  <si>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</si>
  <si>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</si>
  <si>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</si>
  <si>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</si>
  <si>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</si>
  <si>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N/A Jerome has not received any offers of hospitality</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</si>
  <si>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</si>
  <si>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</si>
  <si>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</si>
  <si>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</si>
  <si>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</si>
  <si>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</si>
  <si>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</si>
  <si>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</si>
  <si>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</si>
  <si>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</si>
  <si>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N/A Jerome has not incurred any other expenses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</si>
  <si>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</si>
  <si>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</si>
  <si>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</si>
  <si>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</si>
  <si>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</si>
  <si>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</si>
  <si>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</si>
  <si>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</si>
  <si>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</si>
  <si>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</si>
  <si>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</si>
  <si>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N/A - Jerome has not received any invitations/gifts to declare</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</si>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</sst>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4">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amily val="2"/>
    </font>
    <font>
      <sz val="11"/>
      <color rgb="FF000000"/>
      <name val="Arial"/>
    </font>
    <font>
      <u/>
      <sz val="11"/>
      <color rgb="FF0000FF"/>
      <name val="Arial"/>
    </font>
    <font>
      <u/>
      <sz val="11"/>
      <color theme="10"/>
      <name val="Arial"/>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6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66" fontId="0" fillId="0" borderId="0" xfId="0" applyNumberFormat="1" applyAlignment="1" applyProtection="1">
      <alignment wrapText="1"/>
      <protection locked="0"/>
    </xf>
    <xf numFmtId="166" fontId="39" fillId="0" borderId="0" xfId="0" applyNumberFormat="1" applyFont="1" applyAlignment="1" applyProtection="1">
      <alignment wrapText="1"/>
      <protection locked="0"/>
    </xf>
    <xf numFmtId="166" fontId="40" fillId="0" borderId="0" xfId="0" applyNumberFormat="1" applyFont="1" applyAlignment="1" applyProtection="1">
      <alignment wrapText="1"/>
      <protection locked="0"/>
    </xf>
    <xf numFmtId="0" fontId="43" fillId="0" borderId="0" xfId="1" applyFont="1" applyFill="1" applyAlignment="1" applyProtection="1">
      <alignment horizontal="justify" vertical="center"/>
    </xf>
    <xf numFmtId="4" fontId="20" fillId="3" borderId="0" xfId="0" applyNumberFormat="1" applyFont="1" applyFill="1" applyAlignment="1">
      <alignment vertical="center" wrapText="1"/>
    </xf>
    <xf numFmtId="4" fontId="15" fillId="10" borderId="4" xfId="0" applyNumberFormat="1" applyFont="1" applyFill="1" applyBorder="1" applyAlignment="1" applyProtection="1">
      <alignment vertical="center" wrapText="1"/>
      <protection locked="0"/>
    </xf>
    <xf numFmtId="4" fontId="15" fillId="9" borderId="9" xfId="0" applyNumberFormat="1" applyFont="1" applyFill="1" applyBorder="1" applyAlignment="1" applyProtection="1">
      <alignment vertical="center" wrapText="1"/>
      <protection locked="0"/>
    </xf>
    <xf numFmtId="4" fontId="20" fillId="3" borderId="0" xfId="0" applyNumberFormat="1" applyFont="1" applyFill="1" applyAlignment="1">
      <alignment vertical="center"/>
    </xf>
    <xf numFmtId="4" fontId="1" fillId="0" borderId="0" xfId="0" applyNumberFormat="1" applyFont="1" applyAlignment="1">
      <alignment wrapText="1"/>
    </xf>
    <xf numFmtId="4" fontId="15" fillId="3" borderId="4" xfId="0" applyNumberFormat="1" applyFont="1" applyFill="1" applyBorder="1" applyAlignment="1" applyProtection="1">
      <alignment vertical="center" wrapText="1"/>
      <protection locked="0"/>
    </xf>
    <xf numFmtId="4" fontId="15" fillId="9" borderId="4" xfId="0" applyNumberFormat="1" applyFont="1" applyFill="1" applyBorder="1" applyAlignment="1" applyProtection="1">
      <alignment vertical="center" wrapText="1"/>
      <protection locked="0"/>
    </xf>
    <xf numFmtId="4" fontId="0" fillId="0" borderId="0" xfId="0" applyNumberFormat="1" applyAlignment="1">
      <alignment wrapText="1"/>
    </xf>
    <xf numFmtId="4" fontId="19" fillId="3" borderId="0" xfId="0" applyNumberFormat="1" applyFont="1" applyFill="1" applyAlignment="1">
      <alignment vertical="center"/>
    </xf>
    <xf numFmtId="4" fontId="0" fillId="0" borderId="0" xfId="0" applyNumberFormat="1"/>
    <xf numFmtId="4" fontId="0" fillId="0" borderId="0" xfId="0" applyNumberFormat="1" applyAlignment="1">
      <alignment vertical="center"/>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32" zoomScale="69" zoomScaleNormal="70" workbookViewId="0">
      <selection activeCell="A54" sqref="A54"/>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s="125" customFormat="1" ht="23.25" customHeight="1">
      <c r="A2" s="127" t="s">
        <v>1</v>
      </c>
      <c r="B2" s="124"/>
    </row>
    <row r="3" spans="1:2" ht="33" customHeight="1">
      <c r="A3" s="126" t="s">
        <v>2</v>
      </c>
    </row>
    <row r="4" spans="1:2" ht="23.25" customHeight="1">
      <c r="A4" s="122" t="s">
        <v>3</v>
      </c>
    </row>
    <row r="5" spans="1:2" ht="23.25" customHeight="1">
      <c r="A5" s="42" t="s">
        <v>4</v>
      </c>
    </row>
    <row r="6" spans="1:2" ht="17.25" customHeight="1">
      <c r="A6" s="43" t="s">
        <v>5</v>
      </c>
    </row>
    <row r="7" spans="1:2" ht="17.25" customHeight="1">
      <c r="A7" s="43" t="s">
        <v>6</v>
      </c>
    </row>
    <row r="8" spans="1:2" ht="23.25" customHeight="1">
      <c r="A8" s="42" t="s">
        <v>7</v>
      </c>
      <c r="B8" s="66" t="s">
        <v>8</v>
      </c>
    </row>
    <row r="9" spans="1:2" ht="17.25" customHeight="1">
      <c r="A9" s="44" t="s">
        <v>9</v>
      </c>
    </row>
    <row r="10" spans="1:2" ht="17.25" customHeight="1">
      <c r="A10" s="43" t="s">
        <v>10</v>
      </c>
    </row>
    <row r="11" spans="1:2" ht="17.25" customHeight="1">
      <c r="A11" s="43" t="s">
        <v>11</v>
      </c>
    </row>
    <row r="12" spans="1:2" ht="17.25" customHeight="1">
      <c r="A12" s="45" t="s">
        <v>12</v>
      </c>
    </row>
    <row r="13" spans="1:2" ht="17.25" customHeight="1">
      <c r="A13" s="43" t="s">
        <v>13</v>
      </c>
    </row>
    <row r="14" spans="1:2" ht="23.25" customHeight="1">
      <c r="A14" s="42" t="s">
        <v>14</v>
      </c>
    </row>
    <row r="15" spans="1:2" ht="17.25" customHeight="1">
      <c r="A15" s="45" t="s">
        <v>15</v>
      </c>
    </row>
    <row r="16" spans="1:2" ht="17.25" customHeight="1">
      <c r="A16" s="45" t="s">
        <v>16</v>
      </c>
    </row>
    <row r="17" spans="1:1" ht="17.25" customHeight="1">
      <c r="A17" s="62" t="s">
        <v>17</v>
      </c>
    </row>
    <row r="18" spans="1:1" ht="23.25" customHeight="1">
      <c r="A18" s="42" t="s">
        <v>18</v>
      </c>
    </row>
    <row r="19" spans="1:1" ht="17.25" customHeight="1">
      <c r="A19" s="46" t="s">
        <v>19</v>
      </c>
    </row>
    <row r="20" spans="1:1" ht="23.25" customHeight="1">
      <c r="A20" s="42" t="s">
        <v>20</v>
      </c>
    </row>
    <row r="21" spans="1:1" ht="17.25" customHeight="1">
      <c r="A21" s="47" t="s">
        <v>21</v>
      </c>
    </row>
    <row r="22" spans="1:1" ht="32.25" customHeight="1">
      <c r="A22" s="45" t="s">
        <v>22</v>
      </c>
    </row>
    <row r="23" spans="1:1" ht="17.25" customHeight="1">
      <c r="A23" s="47" t="s">
        <v>23</v>
      </c>
    </row>
    <row r="24" spans="1:1" ht="32.25" customHeight="1">
      <c r="A24" s="45" t="s">
        <v>24</v>
      </c>
    </row>
    <row r="25" spans="1:1" ht="17.25" customHeight="1">
      <c r="A25" s="47" t="s">
        <v>25</v>
      </c>
    </row>
    <row r="26" spans="1:1" ht="17.25" customHeight="1">
      <c r="A26" s="45" t="s">
        <v>26</v>
      </c>
    </row>
    <row r="27" spans="1:1" ht="17.25" customHeight="1">
      <c r="A27" s="47" t="s">
        <v>27</v>
      </c>
    </row>
    <row r="28" spans="1:1" ht="32.25" customHeight="1">
      <c r="A28" s="45" t="s">
        <v>28</v>
      </c>
    </row>
    <row r="29" spans="1:1" ht="32.25" customHeight="1">
      <c r="A29" s="44" t="s">
        <v>29</v>
      </c>
    </row>
    <row r="30" spans="1:1" ht="17.25" customHeight="1">
      <c r="A30" s="47" t="s">
        <v>30</v>
      </c>
    </row>
    <row r="31" spans="1:1" ht="32.25" customHeight="1">
      <c r="A31" s="45" t="s">
        <v>31</v>
      </c>
    </row>
    <row r="32" spans="1:1" ht="32.25" customHeight="1">
      <c r="A32" s="45" t="s">
        <v>32</v>
      </c>
    </row>
    <row r="33" spans="1:1" ht="32.25" customHeight="1">
      <c r="A33" s="45" t="s">
        <v>33</v>
      </c>
    </row>
    <row r="34" spans="1:1" ht="22.5" customHeight="1">
      <c r="A34" s="42" t="s">
        <v>34</v>
      </c>
    </row>
    <row r="35" spans="1:1" ht="17.25" customHeight="1">
      <c r="A35" s="48" t="s">
        <v>35</v>
      </c>
    </row>
    <row r="36" spans="1:1" ht="17.25" customHeight="1">
      <c r="A36" s="48" t="s">
        <v>36</v>
      </c>
    </row>
    <row r="37" spans="1:1" ht="17.25" customHeight="1">
      <c r="A37" s="46" t="s">
        <v>37</v>
      </c>
    </row>
    <row r="38" spans="1:1" ht="32.25" customHeight="1">
      <c r="A38" s="46" t="s">
        <v>38</v>
      </c>
    </row>
    <row r="39" spans="1:1" ht="32.25" customHeight="1">
      <c r="A39" s="46" t="s">
        <v>39</v>
      </c>
    </row>
    <row r="40" spans="1:1" ht="17.25" customHeight="1">
      <c r="A40" s="49" t="s">
        <v>40</v>
      </c>
    </row>
    <row r="41" spans="1:1" ht="32.25" customHeight="1">
      <c r="A41" s="45" t="s">
        <v>41</v>
      </c>
    </row>
    <row r="42" spans="1:1" ht="32.25" customHeight="1">
      <c r="A42" s="45" t="s">
        <v>42</v>
      </c>
    </row>
    <row r="43" spans="1:1" ht="32.25" customHeight="1">
      <c r="A43" s="46" t="s">
        <v>43</v>
      </c>
    </row>
    <row r="44" spans="1:1" ht="17.25" customHeight="1">
      <c r="A44" s="46" t="s">
        <v>44</v>
      </c>
    </row>
    <row r="45" spans="1:1" ht="28.5">
      <c r="A45" s="46" t="s">
        <v>45</v>
      </c>
    </row>
    <row r="46" spans="1:1" ht="22.5" customHeight="1">
      <c r="A46" s="42" t="s">
        <v>46</v>
      </c>
    </row>
    <row r="47" spans="1:1" ht="17.25" customHeight="1">
      <c r="A47" s="50" t="s">
        <v>47</v>
      </c>
    </row>
    <row r="48" spans="1:1" ht="17.25" customHeight="1">
      <c r="A48" s="131" t="s">
        <v>48</v>
      </c>
    </row>
    <row r="49" spans="1:1" ht="17.25" customHeight="1">
      <c r="A49" s="123"/>
    </row>
    <row r="50" spans="1:1"/>
    <row r="52" spans="1:1" hidden="1">
      <c r="A52" s="51"/>
    </row>
    <row r="53" spans="1:1"/>
    <row r="54" spans="1:1"/>
    <row r="55" spans="1:1"/>
    <row r="56" spans="1:1"/>
    <row r="57" spans="1:1"/>
    <row r="58" spans="1:1"/>
    <row r="59" spans="1:1"/>
    <row r="60" spans="1:1"/>
    <row r="61" spans="1:1"/>
    <row r="62" spans="1:1"/>
    <row r="63" spans="1:1"/>
    <row r="64" spans="1:1"/>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9" sqref="A9:F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46" t="s">
        <v>49</v>
      </c>
      <c r="B1" s="146"/>
      <c r="C1" s="146"/>
      <c r="D1" s="146"/>
      <c r="E1" s="146"/>
      <c r="F1" s="146"/>
      <c r="G1" s="17"/>
      <c r="H1" s="17"/>
      <c r="I1" s="17"/>
      <c r="J1" s="17"/>
      <c r="K1" s="17"/>
    </row>
    <row r="2" spans="1:11" ht="21" customHeight="1">
      <c r="A2" s="3" t="s">
        <v>50</v>
      </c>
      <c r="B2" s="147" t="s">
        <v>51</v>
      </c>
      <c r="C2" s="147"/>
      <c r="D2" s="147"/>
      <c r="E2" s="147"/>
      <c r="F2" s="147"/>
      <c r="G2" s="17"/>
      <c r="H2" s="17"/>
      <c r="I2" s="17"/>
      <c r="J2" s="17"/>
      <c r="K2" s="17"/>
    </row>
    <row r="3" spans="1:11" ht="15.75">
      <c r="A3" s="3" t="s">
        <v>52</v>
      </c>
      <c r="B3" s="147" t="s">
        <v>53</v>
      </c>
      <c r="C3" s="147"/>
      <c r="D3" s="147"/>
      <c r="E3" s="147"/>
      <c r="F3" s="147"/>
      <c r="G3" s="17"/>
      <c r="H3" s="17"/>
      <c r="I3" s="17"/>
      <c r="J3" s="17"/>
      <c r="K3" s="17"/>
    </row>
    <row r="4" spans="1:11" ht="21" customHeight="1">
      <c r="A4" s="3" t="s">
        <v>54</v>
      </c>
      <c r="B4" s="148" t="s">
        <v>55</v>
      </c>
      <c r="C4" s="148"/>
      <c r="D4" s="148"/>
      <c r="E4" s="148"/>
      <c r="F4" s="148"/>
      <c r="G4" s="17"/>
      <c r="H4" s="17"/>
      <c r="I4" s="17"/>
      <c r="J4" s="17"/>
      <c r="K4" s="17"/>
    </row>
    <row r="5" spans="1:11" ht="21" customHeight="1">
      <c r="A5" s="3" t="s">
        <v>56</v>
      </c>
      <c r="B5" s="148">
        <v>45838</v>
      </c>
      <c r="C5" s="148"/>
      <c r="D5" s="148"/>
      <c r="E5" s="148"/>
      <c r="F5" s="148"/>
      <c r="G5" s="17"/>
      <c r="H5" s="17"/>
      <c r="I5" s="17"/>
      <c r="J5" s="17"/>
      <c r="K5" s="17"/>
    </row>
    <row r="6" spans="1:11" ht="21" customHeight="1">
      <c r="A6" s="3" t="s">
        <v>57</v>
      </c>
      <c r="B6" s="145" t="str">
        <f>IF(AND(Travel!B7&lt;&gt;A30,Hospitality!B7&lt;&gt;A30,'All other expenses'!B7&lt;&gt;A30,'Gifts and benefits'!B7&lt;&gt;A30),A31,IF(AND(Travel!B7=A30,Hospitality!B7=A30,'All other expenses'!B7=A30,'Gifts and benefits'!B7=A30),A33,A32))</f>
        <v>Data and totals checked on all sheets</v>
      </c>
      <c r="C6" s="145"/>
      <c r="D6" s="145"/>
      <c r="E6" s="145"/>
      <c r="F6" s="145"/>
      <c r="G6" s="23"/>
      <c r="H6" s="17"/>
      <c r="I6" s="17"/>
      <c r="J6" s="17"/>
      <c r="K6" s="17"/>
    </row>
    <row r="7" spans="1:11" ht="31.5">
      <c r="A7" s="3" t="s">
        <v>58</v>
      </c>
      <c r="B7" s="144" t="s">
        <v>59</v>
      </c>
      <c r="C7" s="144"/>
      <c r="D7" s="144"/>
      <c r="E7" s="144"/>
      <c r="F7" s="144"/>
      <c r="G7" s="23"/>
      <c r="H7" s="17"/>
      <c r="I7" s="17"/>
      <c r="J7" s="17"/>
      <c r="K7" s="17"/>
    </row>
    <row r="8" spans="1:11" ht="25.5" customHeight="1">
      <c r="A8" s="3" t="s">
        <v>60</v>
      </c>
      <c r="B8" s="144" t="s">
        <v>61</v>
      </c>
      <c r="C8" s="144"/>
      <c r="D8" s="144"/>
      <c r="E8" s="144"/>
      <c r="F8" s="144"/>
      <c r="G8" s="23"/>
      <c r="H8" s="17"/>
      <c r="I8" s="17"/>
      <c r="J8" s="17"/>
      <c r="K8" s="17"/>
    </row>
    <row r="9" spans="1:11" ht="66.75" customHeight="1">
      <c r="A9" s="143" t="s">
        <v>62</v>
      </c>
      <c r="B9" s="143"/>
      <c r="C9" s="143"/>
      <c r="D9" s="143"/>
      <c r="E9" s="143"/>
      <c r="F9" s="143"/>
      <c r="G9" s="23"/>
      <c r="H9" s="17"/>
      <c r="I9" s="17"/>
      <c r="J9" s="17"/>
      <c r="K9" s="17"/>
    </row>
    <row r="10" spans="1:11" s="89" customFormat="1" ht="36" customHeight="1">
      <c r="A10" s="83" t="s">
        <v>63</v>
      </c>
      <c r="B10" s="84" t="s">
        <v>64</v>
      </c>
      <c r="C10" s="84" t="s">
        <v>65</v>
      </c>
      <c r="D10" s="85"/>
      <c r="E10" s="86" t="s">
        <v>30</v>
      </c>
      <c r="F10" s="87" t="s">
        <v>66</v>
      </c>
      <c r="G10" s="88"/>
      <c r="H10" s="88"/>
      <c r="I10" s="88"/>
      <c r="J10" s="88"/>
      <c r="K10" s="88"/>
    </row>
    <row r="11" spans="1:11" ht="27.75" customHeight="1">
      <c r="A11" s="8" t="s">
        <v>67</v>
      </c>
      <c r="B11" s="56">
        <f>B15+B16+B17</f>
        <v>6241.5404347826106</v>
      </c>
      <c r="C11" s="63" t="str">
        <f>IF(Travel!B6="",A34,Travel!B6)</f>
        <v>Figures exclude GST</v>
      </c>
      <c r="D11" s="6"/>
      <c r="E11" s="8" t="s">
        <v>68</v>
      </c>
      <c r="F11" s="33">
        <f>'Gifts and benefits'!C25</f>
        <v>0</v>
      </c>
      <c r="G11" s="29"/>
      <c r="H11" s="29"/>
      <c r="I11" s="29"/>
      <c r="J11" s="29"/>
      <c r="K11" s="29"/>
    </row>
    <row r="12" spans="1:11" ht="27.75" customHeight="1">
      <c r="A12" s="8" t="s">
        <v>25</v>
      </c>
      <c r="B12" s="56">
        <f>Hospitality!B25</f>
        <v>0</v>
      </c>
      <c r="C12" s="63" t="str">
        <f>IF(Hospitality!B6="",A34,Hospitality!B6)</f>
        <v>Figures exclude GST</v>
      </c>
      <c r="D12" s="6"/>
      <c r="E12" s="8" t="s">
        <v>69</v>
      </c>
      <c r="F12" s="33">
        <f>'Gifts and benefits'!C26</f>
        <v>0</v>
      </c>
      <c r="G12" s="29"/>
      <c r="H12" s="29"/>
      <c r="I12" s="29"/>
      <c r="J12" s="29"/>
      <c r="K12" s="29"/>
    </row>
    <row r="13" spans="1:11" ht="27.75" customHeight="1">
      <c r="A13" s="8" t="s">
        <v>70</v>
      </c>
      <c r="B13" s="56">
        <f>'All other expenses'!B25</f>
        <v>0</v>
      </c>
      <c r="C13" s="63" t="str">
        <f>IF('All other expenses'!B6="",A34,'All other expenses'!B6)</f>
        <v>Figures exclude GST</v>
      </c>
      <c r="D13" s="6"/>
      <c r="E13" s="8" t="s">
        <v>71</v>
      </c>
      <c r="F13" s="33">
        <f>'Gifts and benefits'!C27</f>
        <v>0</v>
      </c>
      <c r="G13" s="17"/>
      <c r="H13" s="17"/>
      <c r="I13" s="17"/>
      <c r="J13" s="17"/>
      <c r="K13" s="17"/>
    </row>
    <row r="14" spans="1:11" ht="12.75" customHeight="1">
      <c r="A14" s="7"/>
      <c r="B14" s="57"/>
      <c r="C14" s="64"/>
      <c r="D14" s="34"/>
      <c r="E14" s="6"/>
      <c r="F14" s="35"/>
      <c r="G14" s="17"/>
      <c r="H14" s="17"/>
      <c r="I14" s="17"/>
      <c r="J14" s="17"/>
      <c r="K14" s="17"/>
    </row>
    <row r="15" spans="1:11" ht="27.75" customHeight="1">
      <c r="A15" s="9" t="s">
        <v>72</v>
      </c>
      <c r="B15" s="58">
        <f>Travel!B22</f>
        <v>0</v>
      </c>
      <c r="C15" s="65" t="str">
        <f>C11</f>
        <v>Figures exclude GST</v>
      </c>
      <c r="D15" s="6"/>
      <c r="E15" s="6"/>
      <c r="F15" s="35"/>
      <c r="G15" s="17"/>
      <c r="H15" s="17"/>
      <c r="I15" s="17"/>
      <c r="J15" s="17"/>
      <c r="K15" s="17"/>
    </row>
    <row r="16" spans="1:11" ht="27.75" customHeight="1">
      <c r="A16" s="9" t="s">
        <v>73</v>
      </c>
      <c r="B16" s="58">
        <f>Travel!B67</f>
        <v>6241.5404347826106</v>
      </c>
      <c r="C16" s="65" t="str">
        <f>C11</f>
        <v>Figures exclude GST</v>
      </c>
      <c r="D16" s="36"/>
      <c r="E16" s="6"/>
      <c r="F16" s="37"/>
      <c r="G16" s="17"/>
      <c r="H16" s="17"/>
      <c r="I16" s="17"/>
      <c r="J16" s="17"/>
      <c r="K16" s="17"/>
    </row>
    <row r="17" spans="1:11" ht="27.75" customHeight="1">
      <c r="A17" s="9" t="s">
        <v>74</v>
      </c>
      <c r="B17" s="58">
        <f>Travel!B81</f>
        <v>0</v>
      </c>
      <c r="C17" s="65" t="str">
        <f>C11</f>
        <v>Figures exclude GST</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75</v>
      </c>
      <c r="B19" s="19"/>
      <c r="C19" s="17"/>
      <c r="D19" s="17"/>
      <c r="E19" s="17"/>
      <c r="F19" s="17"/>
      <c r="G19" s="17"/>
      <c r="H19" s="17"/>
      <c r="I19" s="17"/>
      <c r="J19" s="17"/>
      <c r="K19" s="17"/>
    </row>
    <row r="20" spans="1:11">
      <c r="A20" s="20" t="s">
        <v>76</v>
      </c>
      <c r="D20" s="17"/>
      <c r="E20" s="17"/>
      <c r="F20" s="17"/>
      <c r="G20" s="17"/>
      <c r="H20" s="17"/>
      <c r="I20" s="17"/>
      <c r="J20" s="17"/>
      <c r="K20" s="17"/>
    </row>
    <row r="21" spans="1:11" ht="12.6" customHeight="1">
      <c r="A21" s="20" t="s">
        <v>77</v>
      </c>
      <c r="D21" s="17"/>
      <c r="E21" s="17"/>
      <c r="F21" s="17"/>
      <c r="G21" s="17"/>
      <c r="H21" s="17"/>
      <c r="I21" s="17"/>
      <c r="J21" s="17"/>
      <c r="K21" s="17"/>
    </row>
    <row r="22" spans="1:11" ht="12.6" customHeight="1">
      <c r="A22" s="20" t="s">
        <v>78</v>
      </c>
      <c r="D22" s="17"/>
      <c r="E22" s="17"/>
      <c r="F22" s="17"/>
      <c r="G22" s="17"/>
      <c r="H22" s="17"/>
      <c r="I22" s="17"/>
      <c r="J22" s="17"/>
      <c r="K22" s="17"/>
    </row>
    <row r="23" spans="1:11" ht="12.6" customHeight="1">
      <c r="A23" s="20" t="s">
        <v>79</v>
      </c>
      <c r="D23" s="17"/>
      <c r="E23" s="17"/>
      <c r="F23" s="17"/>
      <c r="G23" s="17"/>
      <c r="H23" s="17"/>
      <c r="I23" s="17"/>
      <c r="J23" s="17"/>
      <c r="K23" s="17"/>
    </row>
    <row r="24" spans="1:11">
      <c r="A24" s="26"/>
      <c r="B24" s="17"/>
      <c r="C24" s="17"/>
      <c r="D24" s="17"/>
      <c r="E24" s="17"/>
      <c r="F24" s="17"/>
      <c r="G24" s="17"/>
      <c r="H24" s="17"/>
      <c r="I24" s="17"/>
      <c r="J24" s="17"/>
      <c r="K24" s="17"/>
    </row>
    <row r="25" spans="1:11" hidden="1">
      <c r="A25" s="12" t="s">
        <v>80</v>
      </c>
      <c r="B25" s="13"/>
      <c r="C25" s="13"/>
      <c r="D25" s="13"/>
      <c r="E25" s="13"/>
      <c r="F25" s="13"/>
      <c r="G25" s="17"/>
      <c r="H25" s="17"/>
      <c r="I25" s="17"/>
      <c r="J25" s="17"/>
      <c r="K25" s="17"/>
    </row>
    <row r="26" spans="1:11" ht="12.75" hidden="1" customHeight="1">
      <c r="A26" s="11" t="s">
        <v>81</v>
      </c>
      <c r="B26" s="4"/>
      <c r="C26" s="4"/>
      <c r="D26" s="11"/>
      <c r="E26" s="11"/>
      <c r="F26" s="11"/>
      <c r="G26" s="17"/>
      <c r="H26" s="17"/>
      <c r="I26" s="17"/>
      <c r="J26" s="17"/>
      <c r="K26" s="17"/>
    </row>
    <row r="27" spans="1:11" hidden="1">
      <c r="A27" s="10" t="s">
        <v>82</v>
      </c>
      <c r="B27" s="10"/>
      <c r="C27" s="10"/>
      <c r="D27" s="10"/>
      <c r="E27" s="10"/>
      <c r="F27" s="10"/>
      <c r="G27" s="17"/>
      <c r="H27" s="17"/>
      <c r="I27" s="17"/>
      <c r="J27" s="17"/>
      <c r="K27" s="17"/>
    </row>
    <row r="28" spans="1:11" hidden="1">
      <c r="A28" s="10" t="s">
        <v>83</v>
      </c>
      <c r="B28" s="10"/>
      <c r="C28" s="10"/>
      <c r="D28" s="10"/>
      <c r="E28" s="10"/>
      <c r="F28" s="10"/>
      <c r="G28" s="17"/>
      <c r="H28" s="17"/>
      <c r="I28" s="17"/>
      <c r="J28" s="17"/>
      <c r="K28" s="17"/>
    </row>
    <row r="29" spans="1:11" hidden="1">
      <c r="A29" s="11" t="s">
        <v>84</v>
      </c>
      <c r="B29" s="11"/>
      <c r="C29" s="11"/>
      <c r="D29" s="11"/>
      <c r="E29" s="11"/>
      <c r="F29" s="11"/>
      <c r="G29" s="17"/>
      <c r="H29" s="17"/>
      <c r="I29" s="17"/>
      <c r="J29" s="17"/>
      <c r="K29" s="17"/>
    </row>
    <row r="30" spans="1:11" hidden="1">
      <c r="A30" s="11" t="s">
        <v>85</v>
      </c>
      <c r="B30" s="11"/>
      <c r="C30" s="11"/>
      <c r="D30" s="11"/>
      <c r="E30" s="11"/>
      <c r="F30" s="11"/>
      <c r="G30" s="17"/>
      <c r="H30" s="17"/>
      <c r="I30" s="17"/>
      <c r="J30" s="17"/>
      <c r="K30" s="17"/>
    </row>
    <row r="31" spans="1:11" hidden="1">
      <c r="A31" s="10" t="s">
        <v>86</v>
      </c>
      <c r="B31" s="10"/>
      <c r="C31" s="10"/>
      <c r="D31" s="10"/>
      <c r="E31" s="10"/>
      <c r="F31" s="10"/>
      <c r="G31" s="17"/>
      <c r="H31" s="17"/>
      <c r="I31" s="17"/>
      <c r="J31" s="17"/>
      <c r="K31" s="17"/>
    </row>
    <row r="32" spans="1:11" hidden="1">
      <c r="A32" s="10" t="s">
        <v>87</v>
      </c>
      <c r="B32" s="10"/>
      <c r="C32" s="10"/>
      <c r="D32" s="10"/>
      <c r="E32" s="10"/>
      <c r="F32" s="10"/>
      <c r="G32" s="17"/>
      <c r="H32" s="17"/>
      <c r="I32" s="17"/>
      <c r="J32" s="17"/>
      <c r="K32" s="17"/>
    </row>
    <row r="33" spans="1:11" hidden="1">
      <c r="A33" s="10" t="s">
        <v>88</v>
      </c>
      <c r="B33" s="10"/>
      <c r="C33" s="10"/>
      <c r="D33" s="10"/>
      <c r="E33" s="10"/>
      <c r="F33" s="10"/>
      <c r="G33" s="17"/>
      <c r="H33" s="17"/>
      <c r="I33" s="17"/>
      <c r="J33" s="17"/>
      <c r="K33" s="17"/>
    </row>
    <row r="34" spans="1:11" hidden="1">
      <c r="A34" s="11" t="s">
        <v>89</v>
      </c>
      <c r="B34" s="11"/>
      <c r="C34" s="11"/>
      <c r="D34" s="11"/>
      <c r="E34" s="11"/>
      <c r="F34" s="11"/>
      <c r="G34" s="17"/>
      <c r="H34" s="17"/>
      <c r="I34" s="17"/>
      <c r="J34" s="17"/>
      <c r="K34" s="17"/>
    </row>
    <row r="35" spans="1:11" hidden="1">
      <c r="A35" s="11" t="s">
        <v>90</v>
      </c>
      <c r="B35" s="11"/>
      <c r="C35" s="11"/>
      <c r="D35" s="11"/>
      <c r="E35" s="11"/>
      <c r="F35" s="11"/>
      <c r="G35" s="17"/>
      <c r="H35" s="17"/>
      <c r="I35" s="17"/>
      <c r="J35" s="17"/>
      <c r="K35" s="17"/>
    </row>
    <row r="36" spans="1:11" hidden="1">
      <c r="A36" s="10" t="s">
        <v>91</v>
      </c>
      <c r="B36" s="60"/>
      <c r="C36" s="60"/>
      <c r="D36" s="60"/>
      <c r="E36" s="60"/>
      <c r="F36" s="60"/>
      <c r="G36" s="17"/>
      <c r="H36" s="17"/>
      <c r="I36" s="17"/>
      <c r="J36" s="17"/>
      <c r="K36" s="17"/>
    </row>
    <row r="37" spans="1:11" hidden="1">
      <c r="A37" s="10" t="s">
        <v>59</v>
      </c>
      <c r="B37" s="60"/>
      <c r="C37" s="60"/>
      <c r="D37" s="60"/>
      <c r="E37" s="60"/>
      <c r="F37" s="60"/>
      <c r="G37" s="17"/>
      <c r="H37" s="17"/>
      <c r="I37" s="17"/>
      <c r="J37" s="17"/>
      <c r="K37" s="17"/>
    </row>
    <row r="38" spans="1:11" hidden="1">
      <c r="A38" s="10" t="s">
        <v>92</v>
      </c>
      <c r="B38" s="60"/>
      <c r="C38" s="60"/>
      <c r="D38" s="60"/>
      <c r="E38" s="60"/>
      <c r="F38" s="60"/>
      <c r="G38" s="17"/>
      <c r="H38" s="17"/>
      <c r="I38" s="17"/>
      <c r="J38" s="17"/>
      <c r="K38" s="17"/>
    </row>
    <row r="39" spans="1:11" hidden="1">
      <c r="A39" s="11" t="s">
        <v>93</v>
      </c>
      <c r="B39" s="4"/>
      <c r="C39" s="4"/>
      <c r="D39" s="4"/>
      <c r="E39" s="4"/>
      <c r="F39" s="4"/>
      <c r="G39" s="17"/>
      <c r="H39" s="17"/>
      <c r="I39" s="17"/>
      <c r="J39" s="17"/>
      <c r="K39" s="17"/>
    </row>
    <row r="40" spans="1:11" hidden="1">
      <c r="A40" s="4" t="s">
        <v>94</v>
      </c>
      <c r="B40" s="4"/>
      <c r="C40" s="4"/>
      <c r="D40" s="4"/>
      <c r="E40" s="4"/>
      <c r="F40" s="4"/>
      <c r="G40" s="17"/>
      <c r="H40" s="17"/>
      <c r="I40" s="17"/>
      <c r="J40" s="17"/>
      <c r="K40" s="17"/>
    </row>
    <row r="41" spans="1:11" hidden="1">
      <c r="A41" s="4" t="s">
        <v>95</v>
      </c>
      <c r="B41" s="4"/>
      <c r="C41" s="4"/>
      <c r="D41" s="4"/>
      <c r="E41" s="4"/>
      <c r="F41" s="4"/>
      <c r="G41" s="17"/>
      <c r="H41" s="17"/>
      <c r="I41" s="17"/>
      <c r="J41" s="17"/>
      <c r="K41" s="17"/>
    </row>
    <row r="42" spans="1:11" hidden="1">
      <c r="A42" s="4" t="s">
        <v>96</v>
      </c>
      <c r="B42" s="4"/>
      <c r="C42" s="4"/>
      <c r="D42" s="4"/>
      <c r="E42" s="4"/>
      <c r="F42" s="4"/>
      <c r="G42" s="17"/>
      <c r="H42" s="17"/>
      <c r="I42" s="17"/>
      <c r="J42" s="17"/>
      <c r="K42" s="17"/>
    </row>
    <row r="43" spans="1:11" hidden="1">
      <c r="A43" s="4" t="s">
        <v>97</v>
      </c>
      <c r="B43" s="4"/>
      <c r="C43" s="4"/>
      <c r="D43" s="4"/>
      <c r="E43" s="4"/>
      <c r="F43" s="4"/>
      <c r="G43" s="17"/>
      <c r="H43" s="17"/>
      <c r="I43" s="17"/>
      <c r="J43" s="17"/>
      <c r="K43" s="17"/>
    </row>
    <row r="44" spans="1:11" hidden="1">
      <c r="A44" s="4" t="s">
        <v>98</v>
      </c>
      <c r="B44" s="4"/>
      <c r="C44" s="4"/>
      <c r="D44" s="4"/>
      <c r="E44" s="4"/>
      <c r="F44" s="4"/>
      <c r="G44" s="17"/>
      <c r="H44" s="17"/>
      <c r="I44" s="17"/>
      <c r="J44" s="17"/>
      <c r="K44" s="17"/>
    </row>
    <row r="45" spans="1:11" hidden="1">
      <c r="A45" s="61" t="s">
        <v>99</v>
      </c>
      <c r="B45" s="60"/>
      <c r="C45" s="60"/>
      <c r="D45" s="60"/>
      <c r="E45" s="60"/>
      <c r="F45" s="60"/>
      <c r="G45" s="17"/>
      <c r="H45" s="17"/>
      <c r="I45" s="17"/>
      <c r="J45" s="17"/>
      <c r="K45" s="17"/>
    </row>
    <row r="46" spans="1:11" hidden="1">
      <c r="A46" s="60" t="s">
        <v>100</v>
      </c>
      <c r="B46" s="60"/>
      <c r="C46" s="60"/>
      <c r="D46" s="60"/>
      <c r="E46" s="60"/>
      <c r="F46" s="60"/>
      <c r="G46" s="17"/>
      <c r="H46" s="17"/>
      <c r="I46" s="17"/>
      <c r="J46" s="17"/>
      <c r="K46" s="17"/>
    </row>
    <row r="47" spans="1:11" hidden="1">
      <c r="A47" s="38">
        <v>-20000</v>
      </c>
      <c r="B47" s="4"/>
      <c r="C47" s="4"/>
      <c r="D47" s="4"/>
      <c r="E47" s="4"/>
      <c r="F47" s="4"/>
      <c r="G47" s="17"/>
      <c r="H47" s="17"/>
      <c r="I47" s="17"/>
      <c r="J47" s="17"/>
      <c r="K47" s="17"/>
    </row>
    <row r="48" spans="1:11" ht="25.5" hidden="1">
      <c r="A48" s="77" t="s">
        <v>101</v>
      </c>
      <c r="B48" s="60"/>
      <c r="C48" s="60"/>
      <c r="D48" s="60"/>
      <c r="E48" s="60"/>
      <c r="F48" s="60"/>
      <c r="G48" s="17"/>
      <c r="H48" s="17"/>
      <c r="I48" s="17"/>
      <c r="J48" s="17"/>
      <c r="K48" s="17"/>
    </row>
    <row r="49" spans="1:11" ht="25.5" hidden="1">
      <c r="A49" s="77" t="s">
        <v>102</v>
      </c>
      <c r="B49" s="60"/>
      <c r="C49" s="60"/>
      <c r="D49" s="60"/>
      <c r="E49" s="60"/>
      <c r="F49" s="60"/>
      <c r="G49" s="17"/>
      <c r="H49" s="17"/>
      <c r="I49" s="17"/>
      <c r="J49" s="17"/>
      <c r="K49" s="17"/>
    </row>
    <row r="50" spans="1:11" ht="25.5" hidden="1">
      <c r="A50" s="78" t="s">
        <v>103</v>
      </c>
      <c r="B50" s="4"/>
      <c r="C50" s="4"/>
      <c r="D50" s="4"/>
      <c r="E50" s="4"/>
      <c r="F50" s="4"/>
      <c r="G50" s="17"/>
      <c r="H50" s="17"/>
      <c r="I50" s="17"/>
      <c r="J50" s="17"/>
      <c r="K50" s="17"/>
    </row>
    <row r="51" spans="1:11" ht="25.5" hidden="1">
      <c r="A51" s="78" t="s">
        <v>104</v>
      </c>
      <c r="B51" s="4"/>
      <c r="C51" s="4"/>
      <c r="D51" s="4"/>
      <c r="E51" s="4"/>
      <c r="F51" s="4"/>
      <c r="G51" s="17"/>
      <c r="H51" s="17"/>
      <c r="I51" s="17"/>
      <c r="J51" s="17"/>
      <c r="K51" s="17"/>
    </row>
    <row r="52" spans="1:11" ht="38.25" hidden="1">
      <c r="A52" s="78" t="s">
        <v>105</v>
      </c>
      <c r="B52" s="70"/>
      <c r="C52" s="70"/>
      <c r="D52" s="70"/>
      <c r="E52" s="11"/>
      <c r="F52" s="11"/>
      <c r="G52" s="17"/>
      <c r="H52" s="17"/>
      <c r="I52" s="17"/>
      <c r="J52" s="17"/>
      <c r="K52" s="17"/>
    </row>
    <row r="53" spans="1:11" hidden="1">
      <c r="A53" s="75" t="s">
        <v>106</v>
      </c>
      <c r="B53" s="69"/>
      <c r="C53" s="69"/>
      <c r="D53" s="69"/>
      <c r="E53" s="10"/>
      <c r="F53" s="10" t="b">
        <v>1</v>
      </c>
      <c r="G53" s="17"/>
      <c r="H53" s="17"/>
      <c r="I53" s="17"/>
      <c r="J53" s="17"/>
      <c r="K53" s="17"/>
    </row>
    <row r="54" spans="1:11" hidden="1">
      <c r="A54" s="76" t="s">
        <v>107</v>
      </c>
      <c r="B54" s="75"/>
      <c r="C54" s="75"/>
      <c r="D54" s="75"/>
      <c r="E54" s="10"/>
      <c r="F54" s="10" t="b">
        <v>0</v>
      </c>
      <c r="G54" s="17"/>
      <c r="H54" s="17"/>
      <c r="I54" s="17"/>
      <c r="J54" s="17"/>
      <c r="K54" s="17"/>
    </row>
    <row r="55" spans="1:11" hidden="1">
      <c r="A55" s="79"/>
      <c r="B55" s="71">
        <f>COUNT(Travel!B12:B21)</f>
        <v>0</v>
      </c>
      <c r="C55" s="71"/>
      <c r="D55" s="71">
        <f>COUNTIF(Travel!D12:D21,"*")</f>
        <v>0</v>
      </c>
      <c r="E55" s="72"/>
      <c r="F55" s="72" t="b">
        <f>MIN(B55,D55)=MAX(B55,D55)</f>
        <v>1</v>
      </c>
      <c r="G55" s="17"/>
      <c r="H55" s="17"/>
      <c r="I55" s="17"/>
      <c r="J55" s="17"/>
      <c r="K55" s="17"/>
    </row>
    <row r="56" spans="1:11" hidden="1">
      <c r="A56" s="79" t="s">
        <v>108</v>
      </c>
      <c r="B56" s="71">
        <f>COUNT(Travel!B26:B66)</f>
        <v>30</v>
      </c>
      <c r="C56" s="71"/>
      <c r="D56" s="71">
        <f>COUNTIF(Travel!D26:D66,"*")</f>
        <v>30</v>
      </c>
      <c r="E56" s="72"/>
      <c r="F56" s="72" t="b">
        <f>MIN(B56,D56)=MAX(B56,D56)</f>
        <v>1</v>
      </c>
    </row>
    <row r="57" spans="1:11" hidden="1">
      <c r="A57" s="80"/>
      <c r="B57" s="71">
        <f>COUNT(Travel!B71:B80)</f>
        <v>0</v>
      </c>
      <c r="C57" s="71"/>
      <c r="D57" s="71">
        <f>COUNTIF(Travel!D71:D80,"*")</f>
        <v>0</v>
      </c>
      <c r="E57" s="72"/>
      <c r="F57" s="72" t="b">
        <f>MIN(B57,D57)=MAX(B57,D57)</f>
        <v>1</v>
      </c>
    </row>
    <row r="58" spans="1:11" hidden="1">
      <c r="A58" s="81" t="s">
        <v>109</v>
      </c>
      <c r="B58" s="73">
        <f>COUNT(Hospitality!B11:B24)</f>
        <v>0</v>
      </c>
      <c r="C58" s="73"/>
      <c r="D58" s="73">
        <f>COUNTIF(Hospitality!D11:D24,"*")</f>
        <v>0</v>
      </c>
      <c r="E58" s="74"/>
      <c r="F58" s="74" t="b">
        <f>MIN(B58,D58)=MAX(B58,D58)</f>
        <v>1</v>
      </c>
    </row>
    <row r="59" spans="1:11" hidden="1">
      <c r="A59" s="82" t="s">
        <v>110</v>
      </c>
      <c r="B59" s="72">
        <f>COUNT('All other expenses'!B11:B24)</f>
        <v>0</v>
      </c>
      <c r="C59" s="72"/>
      <c r="D59" s="72">
        <f>COUNTIF('All other expenses'!D11:D24,"*")</f>
        <v>0</v>
      </c>
      <c r="E59" s="72"/>
      <c r="F59" s="72" t="b">
        <f>MIN(B59,D59)=MAX(B59,D59)</f>
        <v>1</v>
      </c>
    </row>
    <row r="60" spans="1:11" hidden="1">
      <c r="A60" s="81" t="s">
        <v>111</v>
      </c>
      <c r="B60" s="73">
        <f>COUNTIF('Gifts and benefits'!B11:B24,"*")</f>
        <v>1</v>
      </c>
      <c r="C60" s="73">
        <f>COUNTIF('Gifts and benefits'!C11:C24,"*")</f>
        <v>0</v>
      </c>
      <c r="D60" s="73"/>
      <c r="E60" s="73">
        <f>COUNTA('Gifts and benefits'!E11:E24)</f>
        <v>0</v>
      </c>
      <c r="F60" s="74" t="b">
        <f>MIN(B60,C60,E60)=MAX(B60,C60,E60)</f>
        <v>0</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3"/>
  <sheetViews>
    <sheetView tabSelected="1" topLeftCell="A36" zoomScaleNormal="100" workbookViewId="0">
      <selection activeCell="F40" sqref="F40"/>
    </sheetView>
  </sheetViews>
  <sheetFormatPr defaultColWidth="0" defaultRowHeight="12.75" zeroHeight="1"/>
  <cols>
    <col min="1" max="1" width="17.5703125" customWidth="1"/>
    <col min="2" max="2" width="14.28515625" style="141" customWidth="1"/>
    <col min="3" max="3" width="61.140625" customWidth="1"/>
    <col min="4" max="4" width="47.42578125" customWidth="1"/>
    <col min="5" max="5" width="24" customWidth="1"/>
    <col min="6" max="6" width="37.5703125" customWidth="1"/>
    <col min="7" max="9" width="9.140625" hidden="1" customWidth="1"/>
    <col min="10" max="13" width="0" hidden="1" customWidth="1"/>
    <col min="14" max="16384" width="9.140625" hidden="1"/>
  </cols>
  <sheetData>
    <row r="1" spans="1:6" ht="26.25" customHeight="1">
      <c r="A1" s="151" t="s">
        <v>112</v>
      </c>
      <c r="B1" s="151"/>
      <c r="C1" s="151"/>
      <c r="D1" s="151"/>
      <c r="E1" s="151"/>
      <c r="F1" s="17"/>
    </row>
    <row r="2" spans="1:6" ht="21" customHeight="1">
      <c r="A2" s="3" t="s">
        <v>113</v>
      </c>
      <c r="B2" s="149" t="str">
        <f>'Summary and sign-off'!B2:F2</f>
        <v>Ministry of Education - School Property</v>
      </c>
      <c r="C2" s="149"/>
      <c r="D2" s="149"/>
      <c r="E2" s="149"/>
      <c r="F2" s="17"/>
    </row>
    <row r="3" spans="1:6" ht="63">
      <c r="A3" s="3" t="s">
        <v>114</v>
      </c>
      <c r="B3" s="149" t="str">
        <f>'Summary and sign-off'!B3:F3</f>
        <v>Jerome Sheppard - Functional Chief Executive [FCE]</v>
      </c>
      <c r="C3" s="149"/>
      <c r="D3" s="149"/>
      <c r="E3" s="149"/>
      <c r="F3" s="17"/>
    </row>
    <row r="4" spans="1:6" ht="21" customHeight="1">
      <c r="A4" s="3" t="s">
        <v>115</v>
      </c>
      <c r="B4" s="149" t="str">
        <f>'Summary and sign-off'!B4:F4</f>
        <v>27/01/2025 [FCE appointment date]</v>
      </c>
      <c r="C4" s="149"/>
      <c r="D4" s="149"/>
      <c r="E4" s="149"/>
      <c r="F4" s="17"/>
    </row>
    <row r="5" spans="1:6" ht="21" customHeight="1">
      <c r="A5" s="3" t="s">
        <v>116</v>
      </c>
      <c r="B5" s="149">
        <f>'Summary and sign-off'!B5:F5</f>
        <v>45838</v>
      </c>
      <c r="C5" s="149"/>
      <c r="D5" s="149"/>
      <c r="E5" s="149"/>
      <c r="F5" s="17"/>
    </row>
    <row r="6" spans="1:6" ht="21" customHeight="1">
      <c r="A6" s="3" t="s">
        <v>117</v>
      </c>
      <c r="B6" s="144" t="s">
        <v>83</v>
      </c>
      <c r="C6" s="144"/>
      <c r="D6" s="144"/>
      <c r="E6" s="144"/>
      <c r="F6" s="17"/>
    </row>
    <row r="7" spans="1:6" ht="21" customHeight="1">
      <c r="A7" s="3" t="s">
        <v>57</v>
      </c>
      <c r="B7" s="144" t="s">
        <v>85</v>
      </c>
      <c r="C7" s="144"/>
      <c r="D7" s="144"/>
      <c r="E7" s="144"/>
      <c r="F7" s="17"/>
    </row>
    <row r="8" spans="1:6" ht="36" customHeight="1">
      <c r="A8" s="153" t="s">
        <v>118</v>
      </c>
      <c r="B8" s="154"/>
      <c r="C8" s="154"/>
      <c r="D8" s="154"/>
      <c r="E8" s="154"/>
      <c r="F8" s="19"/>
    </row>
    <row r="9" spans="1:6" ht="36" customHeight="1">
      <c r="A9" s="155" t="s">
        <v>119</v>
      </c>
      <c r="B9" s="156"/>
      <c r="C9" s="156"/>
      <c r="D9" s="156"/>
      <c r="E9" s="156"/>
      <c r="F9" s="19"/>
    </row>
    <row r="10" spans="1:6" ht="24.75" customHeight="1">
      <c r="A10" s="152" t="s">
        <v>120</v>
      </c>
      <c r="B10" s="157"/>
      <c r="C10" s="152"/>
      <c r="D10" s="152"/>
      <c r="E10" s="152"/>
      <c r="F10" s="29"/>
    </row>
    <row r="11" spans="1:6" ht="28.5" customHeight="1">
      <c r="A11" s="24" t="s">
        <v>121</v>
      </c>
      <c r="B11" s="132" t="s">
        <v>122</v>
      </c>
      <c r="C11" s="24" t="s">
        <v>123</v>
      </c>
      <c r="D11" s="24" t="s">
        <v>124</v>
      </c>
      <c r="E11" s="24" t="s">
        <v>125</v>
      </c>
      <c r="F11" s="30"/>
    </row>
    <row r="12" spans="1:6" s="2" customFormat="1">
      <c r="A12" s="110"/>
      <c r="B12" s="133"/>
      <c r="C12" s="112" t="s">
        <v>126</v>
      </c>
      <c r="D12" s="112"/>
      <c r="E12" s="113"/>
      <c r="F12" s="1"/>
    </row>
    <row r="13" spans="1:6" s="2" customFormat="1" hidden="1">
      <c r="A13" s="110"/>
      <c r="B13" s="133"/>
      <c r="C13" s="112"/>
      <c r="D13" s="112"/>
      <c r="E13" s="113"/>
      <c r="F13" s="1"/>
    </row>
    <row r="14" spans="1:6" s="2" customFormat="1" hidden="1">
      <c r="A14" s="110"/>
      <c r="B14" s="133"/>
      <c r="C14" s="112"/>
      <c r="D14" s="112"/>
      <c r="E14" s="113"/>
      <c r="F14" s="1"/>
    </row>
    <row r="15" spans="1:6" s="2" customFormat="1" hidden="1">
      <c r="A15" s="110"/>
      <c r="B15" s="133"/>
      <c r="C15" s="112"/>
      <c r="D15" s="112"/>
      <c r="E15" s="113"/>
      <c r="F15" s="1"/>
    </row>
    <row r="16" spans="1:6" s="2" customFormat="1" hidden="1">
      <c r="A16" s="110"/>
      <c r="B16" s="133"/>
      <c r="C16" s="112"/>
      <c r="D16" s="112"/>
      <c r="E16" s="113"/>
      <c r="F16" s="1"/>
    </row>
    <row r="17" spans="1:6" s="2" customFormat="1" hidden="1">
      <c r="A17" s="110"/>
      <c r="B17" s="133"/>
      <c r="C17" s="112"/>
      <c r="D17" s="112"/>
      <c r="E17" s="113"/>
      <c r="F17" s="1"/>
    </row>
    <row r="18" spans="1:6" s="2" customFormat="1" ht="12.75" hidden="1" customHeight="1">
      <c r="A18" s="110"/>
      <c r="B18" s="133"/>
      <c r="C18" s="112"/>
      <c r="D18" s="112"/>
      <c r="E18" s="113"/>
      <c r="F18" s="1"/>
    </row>
    <row r="19" spans="1:6" s="2" customFormat="1" hidden="1">
      <c r="A19" s="114"/>
      <c r="B19" s="133"/>
      <c r="C19" s="112"/>
      <c r="D19" s="112"/>
      <c r="E19" s="113"/>
      <c r="F19" s="1"/>
    </row>
    <row r="20" spans="1:6" s="2" customFormat="1" hidden="1">
      <c r="A20" s="114"/>
      <c r="B20" s="133"/>
      <c r="C20" s="112"/>
      <c r="D20" s="112"/>
      <c r="E20" s="113"/>
      <c r="F20" s="1"/>
    </row>
    <row r="21" spans="1:6" s="2" customFormat="1" hidden="1">
      <c r="A21" s="99"/>
      <c r="B21" s="134"/>
      <c r="C21" s="100"/>
      <c r="D21" s="100"/>
      <c r="E21" s="101"/>
      <c r="F21" s="1"/>
    </row>
    <row r="22" spans="1:6" ht="19.5" customHeight="1">
      <c r="A22" s="68" t="s">
        <v>127</v>
      </c>
      <c r="B22" s="135">
        <f>SUM(B12:B21)</f>
        <v>0</v>
      </c>
      <c r="C22" s="121" t="str">
        <f>IF(SUBTOTAL(3,B12:B21)=SUBTOTAL(103,B12:B21),'Summary and sign-off'!$A$48,'Summary and sign-off'!$A$49)</f>
        <v>Check - there are no hidden rows with data</v>
      </c>
      <c r="D22" s="150" t="str">
        <f>IF('Summary and sign-off'!F55='Summary and sign-off'!F54,'Summary and sign-off'!A51,'Summary and sign-off'!A50)</f>
        <v>Check - each entry provides sufficient information</v>
      </c>
      <c r="E22" s="150"/>
      <c r="F22" s="17"/>
    </row>
    <row r="23" spans="1:6" ht="10.5" customHeight="1">
      <c r="A23" s="17"/>
      <c r="B23" s="136"/>
      <c r="C23" s="17"/>
      <c r="D23" s="17"/>
      <c r="E23" s="17"/>
      <c r="F23" s="17"/>
    </row>
    <row r="24" spans="1:6" ht="24.75" customHeight="1">
      <c r="A24" s="152" t="s">
        <v>128</v>
      </c>
      <c r="B24" s="152"/>
      <c r="C24" s="152"/>
      <c r="D24" s="152"/>
      <c r="E24" s="152"/>
      <c r="F24" s="29"/>
    </row>
    <row r="25" spans="1:6" ht="32.450000000000003" customHeight="1">
      <c r="A25" s="24" t="s">
        <v>121</v>
      </c>
      <c r="B25" s="132" t="s">
        <v>64</v>
      </c>
      <c r="C25" s="24" t="s">
        <v>129</v>
      </c>
      <c r="D25" s="24" t="s">
        <v>124</v>
      </c>
      <c r="E25" s="24" t="s">
        <v>125</v>
      </c>
      <c r="F25" s="30"/>
    </row>
    <row r="26" spans="1:6" s="2" customFormat="1">
      <c r="A26" s="110">
        <v>45709</v>
      </c>
      <c r="B26" s="133">
        <f>485.55/1.15</f>
        <v>422.21739130434787</v>
      </c>
      <c r="C26" s="112" t="s">
        <v>130</v>
      </c>
      <c r="D26" s="112" t="s">
        <v>131</v>
      </c>
      <c r="E26" s="112" t="s">
        <v>132</v>
      </c>
      <c r="F26" s="129"/>
    </row>
    <row r="27" spans="1:6" s="2" customFormat="1">
      <c r="A27" s="110">
        <v>45709</v>
      </c>
      <c r="B27" s="133">
        <f>45/1.15</f>
        <v>39.130434782608695</v>
      </c>
      <c r="C27" s="112" t="s">
        <v>130</v>
      </c>
      <c r="D27" s="112" t="s">
        <v>133</v>
      </c>
      <c r="E27" s="112" t="s">
        <v>134</v>
      </c>
      <c r="F27" s="129"/>
    </row>
    <row r="28" spans="1:6" s="2" customFormat="1">
      <c r="A28" s="110"/>
      <c r="B28" s="133"/>
      <c r="C28" s="112"/>
      <c r="D28" s="112"/>
      <c r="E28" s="112"/>
      <c r="F28" s="129"/>
    </row>
    <row r="29" spans="1:6" s="2" customFormat="1">
      <c r="A29" s="110">
        <v>45716</v>
      </c>
      <c r="B29" s="133">
        <f>490.8/1.15</f>
        <v>426.78260869565224</v>
      </c>
      <c r="C29" s="112" t="s">
        <v>135</v>
      </c>
      <c r="D29" s="112" t="s">
        <v>131</v>
      </c>
      <c r="E29" s="112" t="s">
        <v>136</v>
      </c>
      <c r="F29" s="129"/>
    </row>
    <row r="30" spans="1:6" s="2" customFormat="1">
      <c r="A30" s="110">
        <v>45716</v>
      </c>
      <c r="B30" s="133">
        <f>45/1.15</f>
        <v>39.130434782608695</v>
      </c>
      <c r="C30" s="112" t="s">
        <v>135</v>
      </c>
      <c r="D30" s="112" t="s">
        <v>133</v>
      </c>
      <c r="E30" s="112" t="s">
        <v>134</v>
      </c>
      <c r="F30" s="129"/>
    </row>
    <row r="31" spans="1:6" s="2" customFormat="1">
      <c r="A31" s="110"/>
      <c r="B31" s="133"/>
      <c r="C31" s="112"/>
      <c r="D31" s="112"/>
      <c r="E31" s="112"/>
      <c r="F31" s="129"/>
    </row>
    <row r="32" spans="1:6" s="2" customFormat="1" ht="30" customHeight="1">
      <c r="A32" s="110">
        <v>45729</v>
      </c>
      <c r="B32" s="133">
        <f>319.2/1.15</f>
        <v>277.56521739130437</v>
      </c>
      <c r="C32" s="112" t="s">
        <v>137</v>
      </c>
      <c r="D32" s="112" t="s">
        <v>138</v>
      </c>
      <c r="E32" s="112" t="s">
        <v>139</v>
      </c>
      <c r="F32" s="129"/>
    </row>
    <row r="33" spans="1:6" s="2" customFormat="1">
      <c r="A33" s="110">
        <v>45730</v>
      </c>
      <c r="B33" s="133">
        <f>23/1.15</f>
        <v>20</v>
      </c>
      <c r="C33" s="112" t="s">
        <v>137</v>
      </c>
      <c r="D33" s="112" t="s">
        <v>140</v>
      </c>
      <c r="E33" s="112" t="s">
        <v>141</v>
      </c>
      <c r="F33" s="129"/>
    </row>
    <row r="34" spans="1:6" s="2" customFormat="1">
      <c r="A34" s="110">
        <v>45729</v>
      </c>
      <c r="B34" s="133">
        <f>86/1.15</f>
        <v>74.782608695652186</v>
      </c>
      <c r="C34" s="112" t="s">
        <v>137</v>
      </c>
      <c r="D34" s="112" t="s">
        <v>142</v>
      </c>
      <c r="E34" s="112" t="s">
        <v>141</v>
      </c>
      <c r="F34" s="129"/>
    </row>
    <row r="35" spans="1:6" s="2" customFormat="1">
      <c r="A35" s="110"/>
      <c r="B35" s="133"/>
      <c r="C35" s="112"/>
      <c r="D35" s="112"/>
      <c r="E35" s="112"/>
      <c r="F35" s="129"/>
    </row>
    <row r="36" spans="1:6" s="2" customFormat="1">
      <c r="A36" s="110">
        <v>45730</v>
      </c>
      <c r="B36" s="133">
        <f>68/1.15</f>
        <v>59.130434782608702</v>
      </c>
      <c r="C36" s="112" t="s">
        <v>137</v>
      </c>
      <c r="D36" s="112" t="s">
        <v>133</v>
      </c>
      <c r="E36" s="112" t="s">
        <v>134</v>
      </c>
      <c r="F36" s="129"/>
    </row>
    <row r="37" spans="1:6" s="2" customFormat="1" ht="24" customHeight="1">
      <c r="A37" s="110">
        <v>45730</v>
      </c>
      <c r="B37" s="133">
        <f>319.19/1.15</f>
        <v>277.55652173913046</v>
      </c>
      <c r="C37" s="112" t="s">
        <v>137</v>
      </c>
      <c r="D37" s="112" t="s">
        <v>143</v>
      </c>
      <c r="E37" s="112" t="s">
        <v>139</v>
      </c>
      <c r="F37" s="129"/>
    </row>
    <row r="38" spans="1:6" s="2" customFormat="1" ht="24" customHeight="1">
      <c r="A38" s="110"/>
      <c r="B38" s="133"/>
      <c r="C38" s="112"/>
      <c r="D38" s="112"/>
      <c r="E38" s="112"/>
      <c r="F38" s="129"/>
    </row>
    <row r="39" spans="1:6" s="2" customFormat="1">
      <c r="A39" s="110">
        <v>45750</v>
      </c>
      <c r="B39" s="133">
        <f>795.22/1.15</f>
        <v>691.49565217391307</v>
      </c>
      <c r="C39" s="112" t="s">
        <v>144</v>
      </c>
      <c r="D39" s="112" t="s">
        <v>145</v>
      </c>
      <c r="E39" s="112" t="s">
        <v>132</v>
      </c>
      <c r="F39" s="130"/>
    </row>
    <row r="40" spans="1:6" s="2" customFormat="1" ht="24" customHeight="1">
      <c r="A40" s="110"/>
      <c r="B40" s="133"/>
      <c r="C40" s="112"/>
      <c r="D40" s="112"/>
      <c r="E40" s="112"/>
      <c r="F40" s="129"/>
    </row>
    <row r="41" spans="1:6" s="2" customFormat="1">
      <c r="A41" s="110">
        <v>45761</v>
      </c>
      <c r="B41" s="133">
        <f>448.3/1.15</f>
        <v>389.82608695652181</v>
      </c>
      <c r="C41" s="112" t="s">
        <v>146</v>
      </c>
      <c r="D41" s="112" t="s">
        <v>147</v>
      </c>
      <c r="E41" s="112" t="s">
        <v>132</v>
      </c>
      <c r="F41" s="130"/>
    </row>
    <row r="42" spans="1:6" s="2" customFormat="1">
      <c r="A42" s="110">
        <v>45761</v>
      </c>
      <c r="B42" s="133">
        <f>51.65/1.15</f>
        <v>44.913043478260875</v>
      </c>
      <c r="C42" s="112" t="s">
        <v>146</v>
      </c>
      <c r="D42" s="112" t="s">
        <v>148</v>
      </c>
      <c r="E42" s="112" t="s">
        <v>149</v>
      </c>
      <c r="F42" s="129"/>
    </row>
    <row r="43" spans="1:6" s="2" customFormat="1" ht="23.25">
      <c r="A43" s="110">
        <v>45761</v>
      </c>
      <c r="B43" s="133">
        <f>200/1.15</f>
        <v>173.91304347826087</v>
      </c>
      <c r="C43" s="112" t="s">
        <v>146</v>
      </c>
      <c r="D43" s="112" t="s">
        <v>150</v>
      </c>
      <c r="E43" s="112" t="s">
        <v>149</v>
      </c>
      <c r="F43" s="129"/>
    </row>
    <row r="44" spans="1:6" s="2" customFormat="1">
      <c r="A44" s="110">
        <v>45762</v>
      </c>
      <c r="B44" s="133">
        <f>315.83/1.15</f>
        <v>274.63478260869567</v>
      </c>
      <c r="C44" s="112" t="s">
        <v>146</v>
      </c>
      <c r="D44" s="112" t="s">
        <v>151</v>
      </c>
      <c r="E44" s="112" t="s">
        <v>132</v>
      </c>
      <c r="F44" s="130"/>
    </row>
    <row r="45" spans="1:6" s="2" customFormat="1" ht="22.5" customHeight="1">
      <c r="A45" s="110"/>
      <c r="B45" s="133"/>
      <c r="C45" s="112"/>
      <c r="D45" s="112"/>
      <c r="E45" s="112"/>
      <c r="F45" s="130"/>
    </row>
    <row r="46" spans="1:6" s="2" customFormat="1">
      <c r="A46" s="110">
        <v>45776</v>
      </c>
      <c r="B46" s="133">
        <f>285.12/1.15</f>
        <v>247.93043478260873</v>
      </c>
      <c r="C46" s="112" t="s">
        <v>152</v>
      </c>
      <c r="D46" s="112" t="s">
        <v>153</v>
      </c>
      <c r="E46" s="112" t="s">
        <v>154</v>
      </c>
      <c r="F46" s="130"/>
    </row>
    <row r="47" spans="1:6" s="2" customFormat="1">
      <c r="A47" s="110">
        <v>45776</v>
      </c>
      <c r="B47" s="133">
        <f>104.9/1.15</f>
        <v>91.217391304347842</v>
      </c>
      <c r="C47" s="112" t="s">
        <v>152</v>
      </c>
      <c r="D47" s="112" t="s">
        <v>155</v>
      </c>
      <c r="E47" s="112" t="s">
        <v>156</v>
      </c>
      <c r="F47" s="130"/>
    </row>
    <row r="48" spans="1:6" s="2" customFormat="1" ht="23.25">
      <c r="A48" s="110">
        <v>45776</v>
      </c>
      <c r="B48" s="133">
        <f>185/1.15</f>
        <v>160.86956521739131</v>
      </c>
      <c r="C48" s="112" t="s">
        <v>152</v>
      </c>
      <c r="D48" s="112" t="s">
        <v>157</v>
      </c>
      <c r="E48" s="112" t="s">
        <v>156</v>
      </c>
      <c r="F48" s="129"/>
    </row>
    <row r="49" spans="1:6" s="2" customFormat="1">
      <c r="A49" s="110"/>
      <c r="B49" s="133">
        <v>122.7</v>
      </c>
      <c r="C49" s="112" t="s">
        <v>152</v>
      </c>
      <c r="D49" s="112" t="s">
        <v>158</v>
      </c>
      <c r="E49" s="112" t="s">
        <v>159</v>
      </c>
      <c r="F49" s="129"/>
    </row>
    <row r="50" spans="1:6" s="2" customFormat="1" ht="24.75" customHeight="1">
      <c r="A50" s="110">
        <v>45777</v>
      </c>
      <c r="B50" s="133">
        <f>141.11/1.15</f>
        <v>122.70434782608697</v>
      </c>
      <c r="C50" s="112" t="s">
        <v>160</v>
      </c>
      <c r="D50" s="112" t="s">
        <v>161</v>
      </c>
      <c r="E50" s="112" t="s">
        <v>139</v>
      </c>
      <c r="F50" s="130"/>
    </row>
    <row r="51" spans="1:6" s="2" customFormat="1">
      <c r="A51" s="110">
        <v>45777</v>
      </c>
      <c r="B51" s="133">
        <f>70.04/1.15</f>
        <v>60.904347826086969</v>
      </c>
      <c r="C51" s="112" t="s">
        <v>160</v>
      </c>
      <c r="D51" s="112" t="s">
        <v>162</v>
      </c>
      <c r="E51" s="112" t="s">
        <v>141</v>
      </c>
      <c r="F51" s="129"/>
    </row>
    <row r="52" spans="1:6" s="2" customFormat="1" ht="27.75" customHeight="1">
      <c r="A52" s="110">
        <v>45777</v>
      </c>
      <c r="B52" s="133">
        <f>218.88/1.15</f>
        <v>190.33043478260871</v>
      </c>
      <c r="C52" s="112" t="s">
        <v>160</v>
      </c>
      <c r="D52" s="112" t="s">
        <v>151</v>
      </c>
      <c r="E52" s="112" t="s">
        <v>163</v>
      </c>
      <c r="F52" s="130"/>
    </row>
    <row r="53" spans="1:6" s="2" customFormat="1" ht="27.75" customHeight="1">
      <c r="A53" s="110"/>
      <c r="B53" s="133"/>
      <c r="C53" s="112"/>
      <c r="D53" s="112"/>
      <c r="E53" s="112"/>
      <c r="F53" s="130"/>
    </row>
    <row r="54" spans="1:6" s="2" customFormat="1">
      <c r="A54" s="110">
        <v>45790</v>
      </c>
      <c r="B54" s="133">
        <f>544.31/1.15</f>
        <v>473.31304347826085</v>
      </c>
      <c r="C54" s="112" t="s">
        <v>164</v>
      </c>
      <c r="D54" s="112" t="s">
        <v>165</v>
      </c>
      <c r="E54" s="112" t="s">
        <v>132</v>
      </c>
      <c r="F54" s="129"/>
    </row>
    <row r="55" spans="1:6" s="2" customFormat="1">
      <c r="A55" s="110">
        <v>45790</v>
      </c>
      <c r="B55" s="133">
        <f>78.6/1.15</f>
        <v>68.347826086956516</v>
      </c>
      <c r="C55" s="112" t="s">
        <v>164</v>
      </c>
      <c r="D55" s="112" t="s">
        <v>166</v>
      </c>
      <c r="E55" s="112" t="s">
        <v>149</v>
      </c>
      <c r="F55" s="129"/>
    </row>
    <row r="56" spans="1:6" s="2" customFormat="1">
      <c r="A56" s="110">
        <v>45790</v>
      </c>
      <c r="B56" s="133">
        <f>46/1.15</f>
        <v>40</v>
      </c>
      <c r="C56" s="112" t="s">
        <v>164</v>
      </c>
      <c r="D56" s="112" t="s">
        <v>133</v>
      </c>
      <c r="E56" s="112" t="s">
        <v>134</v>
      </c>
      <c r="F56" s="129"/>
    </row>
    <row r="57" spans="1:6" s="2" customFormat="1">
      <c r="A57" s="110"/>
      <c r="B57" s="133"/>
      <c r="C57" s="112"/>
      <c r="D57" s="112"/>
      <c r="E57" s="112"/>
      <c r="F57" s="129"/>
    </row>
    <row r="58" spans="1:6" s="2" customFormat="1">
      <c r="A58" s="110">
        <v>45811</v>
      </c>
      <c r="B58" s="133">
        <f>733.42/1.15</f>
        <v>637.75652173913045</v>
      </c>
      <c r="C58" s="112" t="s">
        <v>167</v>
      </c>
      <c r="D58" s="112" t="s">
        <v>165</v>
      </c>
      <c r="E58" s="112" t="s">
        <v>132</v>
      </c>
      <c r="F58" s="129"/>
    </row>
    <row r="59" spans="1:6" s="2" customFormat="1">
      <c r="A59" s="110">
        <v>45811</v>
      </c>
      <c r="B59" s="133">
        <f>60.53/1.15</f>
        <v>52.634782608695659</v>
      </c>
      <c r="C59" s="112" t="s">
        <v>167</v>
      </c>
      <c r="D59" s="112" t="s">
        <v>168</v>
      </c>
      <c r="E59" s="112" t="s">
        <v>149</v>
      </c>
      <c r="F59" s="129"/>
    </row>
    <row r="60" spans="1:6" s="2" customFormat="1">
      <c r="A60" s="110">
        <v>45811</v>
      </c>
      <c r="B60" s="133">
        <v>53.71</v>
      </c>
      <c r="C60" s="112" t="s">
        <v>167</v>
      </c>
      <c r="D60" s="112" t="s">
        <v>169</v>
      </c>
      <c r="E60" s="112" t="s">
        <v>134</v>
      </c>
      <c r="F60" s="129"/>
    </row>
    <row r="61" spans="1:6" s="2" customFormat="1">
      <c r="A61" s="110"/>
      <c r="B61" s="133"/>
      <c r="C61" s="112"/>
      <c r="D61" s="112"/>
      <c r="E61" s="112"/>
      <c r="F61" s="129"/>
    </row>
    <row r="62" spans="1:6" s="2" customFormat="1" ht="23.25" customHeight="1">
      <c r="A62" s="110">
        <v>45835</v>
      </c>
      <c r="B62" s="133">
        <f>322.66/1.15</f>
        <v>280.57391304347829</v>
      </c>
      <c r="C62" s="112" t="s">
        <v>170</v>
      </c>
      <c r="D62" s="112" t="s">
        <v>165</v>
      </c>
      <c r="E62" s="112" t="s">
        <v>139</v>
      </c>
      <c r="F62" s="128"/>
    </row>
    <row r="63" spans="1:6" s="2" customFormat="1">
      <c r="A63" s="110">
        <v>45835</v>
      </c>
      <c r="B63" s="133">
        <f>61.4/1.15</f>
        <v>53.391304347826093</v>
      </c>
      <c r="C63" s="112" t="s">
        <v>170</v>
      </c>
      <c r="D63" s="112" t="s">
        <v>162</v>
      </c>
      <c r="E63" s="112" t="s">
        <v>141</v>
      </c>
      <c r="F63" s="128"/>
    </row>
    <row r="64" spans="1:6" s="2" customFormat="1">
      <c r="A64" s="110"/>
      <c r="B64" s="133"/>
      <c r="C64" s="112"/>
      <c r="D64" s="112"/>
      <c r="E64" s="112"/>
      <c r="F64" s="128"/>
    </row>
    <row r="65" spans="1:6" s="2" customFormat="1" ht="30.75" customHeight="1">
      <c r="A65" s="110">
        <v>45837</v>
      </c>
      <c r="B65" s="133">
        <f>430.19/1.15</f>
        <v>374.07826086956527</v>
      </c>
      <c r="C65" s="112" t="s">
        <v>171</v>
      </c>
      <c r="D65" s="112" t="s">
        <v>165</v>
      </c>
      <c r="E65" s="113" t="s">
        <v>139</v>
      </c>
      <c r="F65" s="128"/>
    </row>
    <row r="66" spans="1:6" s="2" customFormat="1">
      <c r="A66" s="102"/>
      <c r="B66" s="137"/>
      <c r="C66" s="103"/>
      <c r="D66" s="103"/>
      <c r="E66" s="104"/>
      <c r="F66" s="1"/>
    </row>
    <row r="67" spans="1:6" ht="19.5" customHeight="1">
      <c r="A67" s="68" t="s">
        <v>172</v>
      </c>
      <c r="B67" s="135">
        <f>SUM(B26:B66)</f>
        <v>6241.5404347826106</v>
      </c>
      <c r="C67" s="121" t="str">
        <f>IF(SUBTOTAL(3,B26:B66)=SUBTOTAL(103,B26:B66),'Summary and sign-off'!$A$48,'Summary and sign-off'!$A$49)</f>
        <v>Check - there are no hidden rows with data</v>
      </c>
      <c r="D67" s="150" t="str">
        <f>IF('Summary and sign-off'!F56='Summary and sign-off'!F54,'Summary and sign-off'!A51,'Summary and sign-off'!A50)</f>
        <v>Check - each entry provides sufficient information</v>
      </c>
      <c r="E67" s="150"/>
      <c r="F67" s="17"/>
    </row>
    <row r="68" spans="1:6" ht="10.5" customHeight="1">
      <c r="A68" s="17"/>
      <c r="B68" s="136"/>
      <c r="C68" s="17"/>
      <c r="D68" s="17"/>
      <c r="E68" s="17"/>
      <c r="F68" s="17"/>
    </row>
    <row r="69" spans="1:6" ht="24.75" customHeight="1">
      <c r="A69" s="152" t="s">
        <v>173</v>
      </c>
      <c r="B69" s="152"/>
      <c r="C69" s="152"/>
      <c r="D69" s="152"/>
      <c r="E69" s="152"/>
      <c r="F69" s="17"/>
    </row>
    <row r="70" spans="1:6" ht="27" customHeight="1">
      <c r="A70" s="24" t="s">
        <v>121</v>
      </c>
      <c r="B70" s="132" t="s">
        <v>64</v>
      </c>
      <c r="C70" s="24" t="s">
        <v>174</v>
      </c>
      <c r="D70" s="24" t="s">
        <v>175</v>
      </c>
      <c r="E70" s="24" t="s">
        <v>125</v>
      </c>
      <c r="F70" s="28"/>
    </row>
    <row r="71" spans="1:6" s="2" customFormat="1">
      <c r="A71" s="110"/>
      <c r="B71" s="133"/>
      <c r="C71" s="115" t="s">
        <v>176</v>
      </c>
      <c r="D71" s="112"/>
      <c r="E71" s="113"/>
      <c r="F71" s="1"/>
    </row>
    <row r="72" spans="1:6" s="2" customFormat="1">
      <c r="A72" s="110"/>
      <c r="B72" s="133"/>
      <c r="C72" s="112"/>
      <c r="D72" s="112"/>
      <c r="E72" s="113"/>
      <c r="F72" s="1"/>
    </row>
    <row r="73" spans="1:6" s="2" customFormat="1">
      <c r="A73" s="110"/>
      <c r="B73" s="133"/>
      <c r="C73" s="112"/>
      <c r="D73" s="112"/>
      <c r="E73" s="113"/>
      <c r="F73" s="1"/>
    </row>
    <row r="74" spans="1:6" s="2" customFormat="1">
      <c r="A74" s="110"/>
      <c r="B74" s="133"/>
      <c r="C74" s="112"/>
      <c r="D74" s="112"/>
      <c r="E74" s="113"/>
      <c r="F74" s="1"/>
    </row>
    <row r="75" spans="1:6" s="2" customFormat="1">
      <c r="A75" s="110"/>
      <c r="B75" s="133"/>
      <c r="C75" s="112"/>
      <c r="D75" s="112"/>
      <c r="E75" s="113"/>
      <c r="F75" s="1"/>
    </row>
    <row r="76" spans="1:6" s="2" customFormat="1">
      <c r="A76" s="110"/>
      <c r="B76" s="133"/>
      <c r="C76" s="112"/>
      <c r="D76" s="112"/>
      <c r="E76" s="113"/>
      <c r="F76" s="1"/>
    </row>
    <row r="77" spans="1:6" s="2" customFormat="1">
      <c r="A77" s="110"/>
      <c r="B77" s="133"/>
      <c r="C77" s="112"/>
      <c r="D77" s="112"/>
      <c r="E77" s="113"/>
      <c r="F77" s="1"/>
    </row>
    <row r="78" spans="1:6" s="2" customFormat="1">
      <c r="A78" s="110"/>
      <c r="B78" s="133"/>
      <c r="C78" s="112"/>
      <c r="D78" s="112"/>
      <c r="E78" s="113"/>
      <c r="F78" s="1"/>
    </row>
    <row r="79" spans="1:6" s="2" customFormat="1">
      <c r="A79" s="110"/>
      <c r="B79" s="133"/>
      <c r="C79" s="112"/>
      <c r="D79" s="112"/>
      <c r="E79" s="113"/>
      <c r="F79" s="1"/>
    </row>
    <row r="80" spans="1:6" s="2" customFormat="1" hidden="1">
      <c r="A80" s="90"/>
      <c r="B80" s="138"/>
      <c r="C80" s="92"/>
      <c r="D80" s="92"/>
      <c r="E80" s="93"/>
      <c r="F80" s="1"/>
    </row>
    <row r="81" spans="1:6" ht="19.5" customHeight="1">
      <c r="A81" s="68" t="s">
        <v>177</v>
      </c>
      <c r="B81" s="135">
        <f>SUM(B71:B80)</f>
        <v>0</v>
      </c>
      <c r="C81" s="121" t="str">
        <f>IF(SUBTOTAL(3,B71:B80)=SUBTOTAL(103,B71:B80),'Summary and sign-off'!$A$48,'Summary and sign-off'!$A$49)</f>
        <v>Check - there are no hidden rows with data</v>
      </c>
      <c r="D81" s="150" t="str">
        <f>IF('Summary and sign-off'!F57='Summary and sign-off'!F54,'Summary and sign-off'!A51,'Summary and sign-off'!A50)</f>
        <v>Check - each entry provides sufficient information</v>
      </c>
      <c r="E81" s="150"/>
      <c r="F81" s="17"/>
    </row>
    <row r="82" spans="1:6" ht="10.5" customHeight="1">
      <c r="A82" s="17"/>
      <c r="B82" s="139"/>
      <c r="C82" s="19"/>
      <c r="D82" s="17"/>
      <c r="E82" s="17"/>
      <c r="F82" s="17"/>
    </row>
    <row r="83" spans="1:6" ht="34.5" customHeight="1">
      <c r="A83" s="31" t="s">
        <v>178</v>
      </c>
      <c r="B83" s="140">
        <f>B22+B67+B81</f>
        <v>6241.5404347826106</v>
      </c>
      <c r="C83" s="32"/>
      <c r="D83" s="32"/>
      <c r="E83" s="32"/>
      <c r="F83" s="17"/>
    </row>
    <row r="84" spans="1:6">
      <c r="A84" s="17"/>
      <c r="B84" s="136"/>
      <c r="C84" s="17"/>
      <c r="D84" s="17"/>
      <c r="E84" s="17"/>
      <c r="F84" s="17"/>
    </row>
    <row r="85" spans="1:6">
      <c r="A85" s="18" t="s">
        <v>75</v>
      </c>
      <c r="B85" s="136"/>
      <c r="C85" s="17"/>
      <c r="D85" s="17"/>
      <c r="E85" s="17"/>
      <c r="F85" s="17"/>
    </row>
    <row r="86" spans="1:6" ht="12.6" customHeight="1">
      <c r="A86" s="20" t="s">
        <v>179</v>
      </c>
      <c r="F86" s="17"/>
    </row>
    <row r="87" spans="1:6" ht="12.95" customHeight="1">
      <c r="A87" s="20" t="s">
        <v>180</v>
      </c>
      <c r="B87" s="139"/>
      <c r="D87" s="17"/>
      <c r="F87" s="17"/>
    </row>
    <row r="88" spans="1:6">
      <c r="A88" s="20" t="s">
        <v>181</v>
      </c>
      <c r="F88" s="17"/>
    </row>
    <row r="89" spans="1:6">
      <c r="A89" s="20" t="s">
        <v>81</v>
      </c>
      <c r="B89" s="136"/>
      <c r="C89" s="17"/>
      <c r="D89" s="17"/>
      <c r="E89" s="17"/>
      <c r="F89" s="17"/>
    </row>
    <row r="90" spans="1:6" ht="12.95" customHeight="1">
      <c r="A90" s="20" t="s">
        <v>182</v>
      </c>
      <c r="B90" s="139"/>
      <c r="D90" s="17"/>
      <c r="F90" s="17"/>
    </row>
    <row r="91" spans="1:6">
      <c r="A91" s="20" t="s">
        <v>183</v>
      </c>
      <c r="F91" s="17"/>
    </row>
    <row r="92" spans="1:6">
      <c r="A92" s="20" t="s">
        <v>184</v>
      </c>
      <c r="B92" s="142"/>
      <c r="C92" s="20"/>
      <c r="D92" s="20"/>
      <c r="F92" s="17"/>
    </row>
    <row r="93" spans="1:6">
      <c r="A93" s="26"/>
      <c r="B93" s="139"/>
      <c r="C93" s="17"/>
      <c r="D93" s="17"/>
      <c r="E93" s="17"/>
      <c r="F93" s="17"/>
    </row>
    <row r="94" spans="1:6" hidden="1">
      <c r="A94" s="26"/>
      <c r="B94" s="139"/>
      <c r="C94" s="17"/>
      <c r="D94" s="17"/>
      <c r="E94" s="17"/>
      <c r="F94" s="17"/>
    </row>
    <row r="95" spans="1:6"/>
    <row r="96" spans="1:6"/>
    <row r="97" spans="1:6"/>
    <row r="98" spans="1:6"/>
    <row r="99" spans="1:6" ht="12.75" hidden="1" customHeight="1"/>
    <row r="100" spans="1:6"/>
    <row r="101" spans="1:6"/>
    <row r="102" spans="1:6" hidden="1">
      <c r="A102" s="26"/>
      <c r="B102" s="139"/>
      <c r="C102" s="17"/>
      <c r="D102" s="17"/>
      <c r="E102" s="17"/>
      <c r="F102" s="17"/>
    </row>
    <row r="103" spans="1:6" hidden="1">
      <c r="A103" s="26"/>
      <c r="B103" s="139"/>
      <c r="C103" s="17"/>
      <c r="D103" s="17"/>
      <c r="E103" s="17"/>
      <c r="F103" s="17"/>
    </row>
    <row r="104" spans="1:6" hidden="1">
      <c r="A104" s="26"/>
      <c r="B104" s="139"/>
      <c r="C104" s="17"/>
      <c r="D104" s="17"/>
      <c r="E104" s="17"/>
      <c r="F104" s="17"/>
    </row>
    <row r="105" spans="1:6" hidden="1">
      <c r="A105" s="26"/>
      <c r="B105" s="139"/>
      <c r="C105" s="17"/>
      <c r="D105" s="17"/>
      <c r="E105" s="17"/>
      <c r="F105" s="17"/>
    </row>
    <row r="106" spans="1:6" hidden="1">
      <c r="A106" s="26"/>
      <c r="B106" s="139"/>
      <c r="C106" s="17"/>
      <c r="D106" s="17"/>
      <c r="E106" s="17"/>
      <c r="F106" s="17"/>
    </row>
    <row r="107" spans="1:6"/>
    <row r="108" spans="1:6"/>
    <row r="109" spans="1:6"/>
    <row r="110" spans="1:6"/>
    <row r="111" spans="1:6"/>
    <row r="112" spans="1:6"/>
    <row r="113"/>
  </sheetData>
  <sheetProtection formatCells="0" formatRows="0" insertColumns="0" insertRows="0" deleteRows="0"/>
  <mergeCells count="15">
    <mergeCell ref="B7:E7"/>
    <mergeCell ref="B5:E5"/>
    <mergeCell ref="D81:E81"/>
    <mergeCell ref="A1:E1"/>
    <mergeCell ref="A24:E24"/>
    <mergeCell ref="A69:E69"/>
    <mergeCell ref="B2:E2"/>
    <mergeCell ref="B3:E3"/>
    <mergeCell ref="B4:E4"/>
    <mergeCell ref="A8:E8"/>
    <mergeCell ref="A9:E9"/>
    <mergeCell ref="B6:E6"/>
    <mergeCell ref="D22:E22"/>
    <mergeCell ref="D67:E67"/>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8 A12 A21 A71 A80 A65:A6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0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72:A79 A29:A65" xr:uid="{67A21C94-90C0-4AFE-B6AC-F64AD77E4F2B}">
      <formula1>$B$4</formula1>
      <formula2>$B$5</formula2>
    </dataValidation>
  </dataValidations>
  <pageMargins left="0.25" right="0.25" top="0.75" bottom="0.75" header="0.3" footer="0.3"/>
  <pageSetup paperSize="8" scale="69" fitToHeight="0" orientation="portrait"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B71:B80 B12:B21 B26:B66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6" sqref="B6:E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51" t="s">
        <v>112</v>
      </c>
      <c r="B1" s="151"/>
      <c r="C1" s="151"/>
      <c r="D1" s="151"/>
      <c r="E1" s="151"/>
    </row>
    <row r="2" spans="1:6" ht="21" customHeight="1">
      <c r="A2" s="3" t="s">
        <v>113</v>
      </c>
      <c r="B2" s="149" t="str">
        <f>'Summary and sign-off'!B2:F2</f>
        <v>Ministry of Education - School Property</v>
      </c>
      <c r="C2" s="149"/>
      <c r="D2" s="149"/>
      <c r="E2" s="149"/>
    </row>
    <row r="3" spans="1:6" ht="31.5">
      <c r="A3" s="3" t="s">
        <v>114</v>
      </c>
      <c r="B3" s="149" t="str">
        <f>'Summary and sign-off'!B3:F3</f>
        <v>Jerome Sheppard - Functional Chief Executive [FCE]</v>
      </c>
      <c r="C3" s="149"/>
      <c r="D3" s="149"/>
      <c r="E3" s="149"/>
    </row>
    <row r="4" spans="1:6" ht="21" customHeight="1">
      <c r="A4" s="3" t="s">
        <v>115</v>
      </c>
      <c r="B4" s="149" t="str">
        <f>'Summary and sign-off'!B4:F4</f>
        <v>27/01/2025 [FCE appointment date]</v>
      </c>
      <c r="C4" s="149"/>
      <c r="D4" s="149"/>
      <c r="E4" s="149"/>
    </row>
    <row r="5" spans="1:6" ht="21" customHeight="1">
      <c r="A5" s="3" t="s">
        <v>116</v>
      </c>
      <c r="B5" s="149">
        <f>'Summary and sign-off'!B5:F5</f>
        <v>45838</v>
      </c>
      <c r="C5" s="149"/>
      <c r="D5" s="149"/>
      <c r="E5" s="149"/>
    </row>
    <row r="6" spans="1:6" ht="21" customHeight="1">
      <c r="A6" s="3" t="s">
        <v>117</v>
      </c>
      <c r="B6" s="144" t="s">
        <v>83</v>
      </c>
      <c r="C6" s="144"/>
      <c r="D6" s="144"/>
      <c r="E6" s="144"/>
    </row>
    <row r="7" spans="1:6" ht="21" customHeight="1">
      <c r="A7" s="3" t="s">
        <v>57</v>
      </c>
      <c r="B7" s="144" t="s">
        <v>85</v>
      </c>
      <c r="C7" s="144"/>
      <c r="D7" s="144"/>
      <c r="E7" s="144"/>
    </row>
    <row r="8" spans="1:6" ht="35.25" customHeight="1">
      <c r="A8" s="160" t="s">
        <v>185</v>
      </c>
      <c r="B8" s="160"/>
      <c r="C8" s="161"/>
      <c r="D8" s="161"/>
      <c r="E8" s="161"/>
      <c r="F8" s="27"/>
    </row>
    <row r="9" spans="1:6" ht="35.25" customHeight="1">
      <c r="A9" s="158" t="s">
        <v>186</v>
      </c>
      <c r="B9" s="159"/>
      <c r="C9" s="159"/>
      <c r="D9" s="159"/>
      <c r="E9" s="159"/>
      <c r="F9" s="27"/>
    </row>
    <row r="10" spans="1:6" ht="27" customHeight="1">
      <c r="A10" s="24" t="s">
        <v>187</v>
      </c>
      <c r="B10" s="24" t="s">
        <v>64</v>
      </c>
      <c r="C10" s="24" t="s">
        <v>188</v>
      </c>
      <c r="D10" s="24" t="s">
        <v>189</v>
      </c>
      <c r="E10" s="24" t="s">
        <v>125</v>
      </c>
      <c r="F10" s="20"/>
    </row>
    <row r="11" spans="1:6" s="2" customFormat="1">
      <c r="A11" s="114"/>
      <c r="B11" s="111"/>
      <c r="C11" s="115" t="s">
        <v>190</v>
      </c>
      <c r="D11" s="115"/>
      <c r="E11" s="116"/>
    </row>
    <row r="12" spans="1:6" s="2" customFormat="1">
      <c r="A12" s="110"/>
      <c r="B12" s="111"/>
      <c r="C12" s="115"/>
      <c r="D12" s="115"/>
      <c r="E12" s="116"/>
    </row>
    <row r="13" spans="1:6" s="2" customFormat="1">
      <c r="A13" s="110"/>
      <c r="B13" s="111"/>
      <c r="C13" s="115"/>
      <c r="D13" s="115"/>
      <c r="E13" s="116"/>
    </row>
    <row r="14" spans="1:6" s="2" customFormat="1">
      <c r="A14" s="110"/>
      <c r="B14" s="111"/>
      <c r="C14" s="115"/>
      <c r="D14" s="115"/>
      <c r="E14" s="116"/>
    </row>
    <row r="15" spans="1:6" s="2" customFormat="1">
      <c r="A15" s="110"/>
      <c r="B15" s="111"/>
      <c r="C15" s="115"/>
      <c r="D15" s="115"/>
      <c r="E15" s="116"/>
    </row>
    <row r="16" spans="1:6" s="2" customFormat="1">
      <c r="A16" s="110"/>
      <c r="B16" s="111"/>
      <c r="C16" s="115"/>
      <c r="D16" s="115"/>
      <c r="E16" s="116"/>
    </row>
    <row r="17" spans="1:6" s="2" customFormat="1">
      <c r="A17" s="110"/>
      <c r="B17" s="111"/>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c r="D22" s="115"/>
      <c r="E22" s="116"/>
    </row>
    <row r="23" spans="1:6" s="2" customFormat="1">
      <c r="A23" s="114"/>
      <c r="B23" s="111"/>
      <c r="C23" s="115"/>
      <c r="D23" s="115"/>
      <c r="E23" s="116"/>
    </row>
    <row r="24" spans="1:6" s="2" customFormat="1" ht="11.25" hidden="1" customHeight="1">
      <c r="A24" s="94"/>
      <c r="B24" s="91"/>
      <c r="C24" s="95"/>
      <c r="D24" s="95"/>
      <c r="E24" s="96"/>
    </row>
    <row r="25" spans="1:6" ht="34.5" customHeight="1">
      <c r="A25" s="52" t="s">
        <v>191</v>
      </c>
      <c r="B25" s="59">
        <f>SUM(B11:B24)</f>
        <v>0</v>
      </c>
      <c r="C25" s="67" t="str">
        <f>IF(SUBTOTAL(3,B11:B24)=SUBTOTAL(103,B11:B24),'Summary and sign-off'!$A$48,'Summary and sign-off'!$A$49)</f>
        <v>Check - there are no hidden rows with data</v>
      </c>
      <c r="D25" s="150" t="str">
        <f>IF('Summary and sign-off'!F58='Summary and sign-off'!F54,'Summary and sign-off'!A51,'Summary and sign-off'!A50)</f>
        <v>Check - each entry provides sufficient information</v>
      </c>
      <c r="E25" s="150"/>
      <c r="F25" s="2"/>
    </row>
    <row r="26" spans="1:6">
      <c r="A26" s="18"/>
      <c r="B26" s="17"/>
      <c r="C26" s="17"/>
      <c r="D26" s="17"/>
      <c r="E26" s="17"/>
    </row>
    <row r="27" spans="1:6">
      <c r="A27" s="18" t="s">
        <v>75</v>
      </c>
      <c r="B27" s="19"/>
      <c r="C27" s="17"/>
      <c r="D27" s="17"/>
      <c r="E27" s="17"/>
    </row>
    <row r="28" spans="1:6" ht="12.75" customHeight="1">
      <c r="A28" s="20" t="s">
        <v>192</v>
      </c>
      <c r="B28" s="20"/>
      <c r="C28" s="20"/>
      <c r="D28" s="20"/>
      <c r="E28" s="20"/>
    </row>
    <row r="29" spans="1:6">
      <c r="A29" s="20" t="s">
        <v>193</v>
      </c>
      <c r="B29" s="20"/>
      <c r="C29" s="28"/>
      <c r="D29" s="28"/>
      <c r="E29" s="28"/>
    </row>
    <row r="30" spans="1:6">
      <c r="A30" s="20" t="s">
        <v>81</v>
      </c>
      <c r="B30" s="19"/>
      <c r="C30" s="17"/>
      <c r="D30" s="17"/>
      <c r="E30" s="17"/>
      <c r="F30" s="17"/>
    </row>
    <row r="31" spans="1:6">
      <c r="A31" s="20" t="s">
        <v>194</v>
      </c>
      <c r="B31" s="20"/>
      <c r="C31" s="28"/>
      <c r="D31" s="28"/>
      <c r="E31" s="28"/>
    </row>
    <row r="32" spans="1:6" ht="12.75" customHeight="1">
      <c r="A32" s="20" t="s">
        <v>195</v>
      </c>
      <c r="B32" s="20"/>
      <c r="C32" s="22"/>
      <c r="D32" s="22"/>
      <c r="E32" s="22"/>
    </row>
    <row r="33" spans="1: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51" t="s">
        <v>112</v>
      </c>
      <c r="B1" s="151"/>
      <c r="C1" s="151"/>
      <c r="D1" s="151"/>
      <c r="E1" s="151"/>
    </row>
    <row r="2" spans="1:6" ht="21" customHeight="1">
      <c r="A2" s="3" t="s">
        <v>113</v>
      </c>
      <c r="B2" s="149" t="str">
        <f>'Summary and sign-off'!B2:F2</f>
        <v>Ministry of Education - School Property</v>
      </c>
      <c r="C2" s="149"/>
      <c r="D2" s="149"/>
      <c r="E2" s="149"/>
    </row>
    <row r="3" spans="1:6" ht="31.5">
      <c r="A3" s="3" t="s">
        <v>196</v>
      </c>
      <c r="B3" s="149" t="str">
        <f>'Summary and sign-off'!B3:F3</f>
        <v>Jerome Sheppard - Functional Chief Executive [FCE]</v>
      </c>
      <c r="C3" s="149"/>
      <c r="D3" s="149"/>
      <c r="E3" s="149"/>
    </row>
    <row r="4" spans="1:6" ht="21" customHeight="1">
      <c r="A4" s="3" t="s">
        <v>115</v>
      </c>
      <c r="B4" s="149" t="str">
        <f>'Summary and sign-off'!B4:F4</f>
        <v>27/01/2025 [FCE appointment date]</v>
      </c>
      <c r="C4" s="149"/>
      <c r="D4" s="149"/>
      <c r="E4" s="149"/>
    </row>
    <row r="5" spans="1:6" ht="21" customHeight="1">
      <c r="A5" s="3" t="s">
        <v>116</v>
      </c>
      <c r="B5" s="149">
        <f>'Summary and sign-off'!B5:F5</f>
        <v>45838</v>
      </c>
      <c r="C5" s="149"/>
      <c r="D5" s="149"/>
      <c r="E5" s="149"/>
    </row>
    <row r="6" spans="1:6" ht="21" customHeight="1">
      <c r="A6" s="3" t="s">
        <v>117</v>
      </c>
      <c r="B6" s="144" t="s">
        <v>83</v>
      </c>
      <c r="C6" s="144"/>
      <c r="D6" s="144"/>
      <c r="E6" s="144"/>
      <c r="F6" s="23"/>
    </row>
    <row r="7" spans="1:6" ht="21" customHeight="1">
      <c r="A7" s="3" t="s">
        <v>57</v>
      </c>
      <c r="B7" s="144" t="s">
        <v>85</v>
      </c>
      <c r="C7" s="144"/>
      <c r="D7" s="144"/>
      <c r="E7" s="144"/>
      <c r="F7" s="23"/>
    </row>
    <row r="8" spans="1:6" ht="35.25" customHeight="1">
      <c r="A8" s="154" t="s">
        <v>197</v>
      </c>
      <c r="B8" s="154"/>
      <c r="C8" s="161"/>
      <c r="D8" s="161"/>
      <c r="E8" s="161"/>
    </row>
    <row r="9" spans="1:6" ht="35.25" customHeight="1">
      <c r="A9" s="162" t="s">
        <v>198</v>
      </c>
      <c r="B9" s="163"/>
      <c r="C9" s="163"/>
      <c r="D9" s="163"/>
      <c r="E9" s="163"/>
    </row>
    <row r="10" spans="1:6" ht="27" customHeight="1">
      <c r="A10" s="24" t="s">
        <v>121</v>
      </c>
      <c r="B10" s="24" t="s">
        <v>64</v>
      </c>
      <c r="C10" s="24" t="s">
        <v>199</v>
      </c>
      <c r="D10" s="24" t="s">
        <v>200</v>
      </c>
      <c r="E10" s="24" t="s">
        <v>125</v>
      </c>
      <c r="F10" s="20"/>
    </row>
    <row r="11" spans="1:6" s="2" customFormat="1" hidden="1">
      <c r="A11" s="94"/>
      <c r="B11" s="91"/>
      <c r="C11" s="95"/>
      <c r="D11" s="95"/>
      <c r="E11" s="96"/>
    </row>
    <row r="12" spans="1:6" s="2" customFormat="1">
      <c r="A12" s="110"/>
      <c r="B12" s="111"/>
      <c r="C12" s="115" t="s">
        <v>201</v>
      </c>
      <c r="D12" s="115"/>
      <c r="E12" s="116"/>
    </row>
    <row r="13" spans="1:6" s="2" customFormat="1">
      <c r="A13" s="110"/>
      <c r="B13" s="111"/>
      <c r="C13" s="115"/>
      <c r="D13" s="115"/>
      <c r="E13" s="116"/>
    </row>
    <row r="14" spans="1:6" s="2" customFormat="1">
      <c r="A14" s="110"/>
      <c r="B14" s="111"/>
      <c r="C14" s="115"/>
      <c r="D14" s="115"/>
      <c r="E14" s="116"/>
    </row>
    <row r="15" spans="1:6" s="2" customFormat="1">
      <c r="A15" s="110"/>
      <c r="B15" s="111"/>
      <c r="C15" s="115"/>
      <c r="D15" s="115"/>
      <c r="E15" s="116"/>
    </row>
    <row r="16" spans="1:6" s="2" customFormat="1">
      <c r="A16" s="110"/>
      <c r="B16" s="111"/>
      <c r="C16" s="115"/>
      <c r="D16" s="115"/>
      <c r="E16" s="116"/>
    </row>
    <row r="17" spans="1:6" s="2" customFormat="1">
      <c r="A17" s="110"/>
      <c r="B17" s="111"/>
      <c r="C17" s="115"/>
      <c r="D17" s="115"/>
      <c r="E17" s="116"/>
    </row>
    <row r="18" spans="1:6" s="2" customFormat="1">
      <c r="A18" s="110"/>
      <c r="B18" s="111"/>
      <c r="C18" s="115"/>
      <c r="D18" s="115"/>
      <c r="E18" s="116"/>
    </row>
    <row r="19" spans="1:6" s="2" customFormat="1">
      <c r="A19" s="110"/>
      <c r="B19" s="111"/>
      <c r="C19" s="115"/>
      <c r="D19" s="115"/>
      <c r="E19" s="116"/>
    </row>
    <row r="20" spans="1:6" s="2" customFormat="1">
      <c r="A20" s="110"/>
      <c r="B20" s="111"/>
      <c r="C20" s="115"/>
      <c r="D20" s="115"/>
      <c r="E20" s="116"/>
    </row>
    <row r="21" spans="1:6" s="2" customFormat="1">
      <c r="A21" s="110"/>
      <c r="B21" s="111"/>
      <c r="C21" s="115"/>
      <c r="D21" s="115"/>
      <c r="E21" s="116"/>
    </row>
    <row r="22" spans="1:6" s="2" customFormat="1">
      <c r="A22" s="114"/>
      <c r="B22" s="111"/>
      <c r="C22" s="115"/>
      <c r="D22" s="115"/>
      <c r="E22" s="116"/>
    </row>
    <row r="23" spans="1:6" s="2" customFormat="1">
      <c r="A23" s="114"/>
      <c r="B23" s="111"/>
      <c r="C23" s="115"/>
      <c r="D23" s="115"/>
      <c r="E23" s="116"/>
    </row>
    <row r="24" spans="1:6" s="2" customFormat="1" hidden="1">
      <c r="A24" s="94"/>
      <c r="B24" s="91"/>
      <c r="C24" s="95"/>
      <c r="D24" s="95"/>
      <c r="E24" s="96"/>
    </row>
    <row r="25" spans="1:6" ht="34.5" customHeight="1">
      <c r="A25" s="52" t="s">
        <v>202</v>
      </c>
      <c r="B25" s="59">
        <f>SUM(B11:B24)</f>
        <v>0</v>
      </c>
      <c r="C25" s="67" t="str">
        <f>IF(SUBTOTAL(3,B11:B24)=SUBTOTAL(103,B11:B24),'Summary and sign-off'!$A$48,'Summary and sign-off'!$A$49)</f>
        <v>Check - there are no hidden rows with data</v>
      </c>
      <c r="D25" s="150" t="str">
        <f>IF('Summary and sign-off'!F59='Summary and sign-off'!F54,'Summary and sign-off'!A51,'Summary and sign-off'!A50)</f>
        <v>Check - each entry provides sufficient information</v>
      </c>
      <c r="E25" s="150"/>
    </row>
    <row r="26" spans="1:6" ht="14.1" customHeight="1">
      <c r="B26" s="17"/>
      <c r="C26" s="17"/>
      <c r="D26" s="17"/>
      <c r="E26" s="17"/>
    </row>
    <row r="27" spans="1:6">
      <c r="A27" s="18" t="s">
        <v>203</v>
      </c>
      <c r="B27" s="17"/>
      <c r="C27" s="17"/>
      <c r="D27" s="17"/>
      <c r="E27" s="17"/>
    </row>
    <row r="28" spans="1:6" ht="12.6" customHeight="1">
      <c r="A28" s="20" t="s">
        <v>179</v>
      </c>
      <c r="B28" s="17"/>
      <c r="C28" s="17"/>
      <c r="D28" s="17"/>
      <c r="E28" s="17"/>
    </row>
    <row r="29" spans="1:6">
      <c r="A29" s="20" t="s">
        <v>81</v>
      </c>
      <c r="B29" s="19"/>
      <c r="C29" s="17"/>
      <c r="D29" s="17"/>
      <c r="E29" s="17"/>
      <c r="F29" s="17"/>
    </row>
    <row r="30" spans="1:6">
      <c r="A30" s="20" t="s">
        <v>194</v>
      </c>
      <c r="C30" s="17"/>
      <c r="D30" s="17"/>
      <c r="E30" s="17"/>
      <c r="F30" s="17"/>
    </row>
    <row r="31" spans="1:6" ht="12.75" customHeight="1">
      <c r="A31" s="20" t="s">
        <v>195</v>
      </c>
      <c r="B31" s="25"/>
      <c r="C31" s="22"/>
      <c r="D31" s="22"/>
      <c r="E31" s="22"/>
      <c r="F31" s="22"/>
    </row>
    <row r="32" spans="1:6">
      <c r="B32" s="26"/>
      <c r="C32" s="17"/>
      <c r="D32" s="17"/>
      <c r="E32" s="17"/>
    </row>
    <row r="33" spans="1:5" hidden="1">
      <c r="A33" s="17"/>
      <c r="B33" s="17"/>
      <c r="C33" s="17"/>
      <c r="D33" s="17"/>
    </row>
    <row r="34" spans="1:5" ht="12.75" hidden="1" customHeight="1"/>
    <row r="35" spans="1:5" hidden="1">
      <c r="A35" s="17"/>
      <c r="B35" s="17"/>
      <c r="C35" s="17"/>
      <c r="D35" s="17"/>
      <c r="E35" s="17"/>
    </row>
    <row r="36" spans="1:5" hidden="1">
      <c r="A36" s="17"/>
      <c r="B36" s="17"/>
      <c r="C36" s="17"/>
      <c r="D36" s="17"/>
      <c r="E36" s="17"/>
    </row>
    <row r="37" spans="1:5" hidden="1">
      <c r="A37" s="17"/>
      <c r="B37" s="17"/>
      <c r="C37" s="17"/>
      <c r="D37" s="17"/>
      <c r="E37" s="17"/>
    </row>
    <row r="38" spans="1:5" hidden="1">
      <c r="A38" s="17"/>
      <c r="B38" s="17"/>
      <c r="C38" s="17"/>
      <c r="D38" s="17"/>
      <c r="E38" s="17"/>
    </row>
    <row r="39" spans="1:5" hidden="1">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B6" sqref="B6:F6"/>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c r="A1" s="151" t="s">
        <v>204</v>
      </c>
      <c r="B1" s="151"/>
      <c r="C1" s="151"/>
      <c r="D1" s="151"/>
      <c r="E1" s="151"/>
      <c r="F1" s="151"/>
    </row>
    <row r="2" spans="1:6" ht="21" customHeight="1">
      <c r="A2" s="3" t="s">
        <v>113</v>
      </c>
      <c r="B2" s="149" t="str">
        <f>'Summary and sign-off'!B2:F2</f>
        <v>Ministry of Education - School Property</v>
      </c>
      <c r="C2" s="149"/>
      <c r="D2" s="149"/>
      <c r="E2" s="149"/>
      <c r="F2" s="149"/>
    </row>
    <row r="3" spans="1:6" ht="31.5">
      <c r="A3" s="3" t="s">
        <v>114</v>
      </c>
      <c r="B3" s="149" t="str">
        <f>'Summary and sign-off'!B3:F3</f>
        <v>Jerome Sheppard - Functional Chief Executive [FCE]</v>
      </c>
      <c r="C3" s="149"/>
      <c r="D3" s="149"/>
      <c r="E3" s="149"/>
      <c r="F3" s="149"/>
    </row>
    <row r="4" spans="1:6" ht="21" customHeight="1">
      <c r="A4" s="3" t="s">
        <v>115</v>
      </c>
      <c r="B4" s="149" t="str">
        <f>'Summary and sign-off'!B4:F4</f>
        <v>27/01/2025 [FCE appointment date]</v>
      </c>
      <c r="C4" s="149"/>
      <c r="D4" s="149"/>
      <c r="E4" s="149"/>
      <c r="F4" s="149"/>
    </row>
    <row r="5" spans="1:6" ht="21" customHeight="1">
      <c r="A5" s="3" t="s">
        <v>116</v>
      </c>
      <c r="B5" s="149">
        <f>'Summary and sign-off'!B5:F5</f>
        <v>45838</v>
      </c>
      <c r="C5" s="149"/>
      <c r="D5" s="149"/>
      <c r="E5" s="149"/>
      <c r="F5" s="149"/>
    </row>
    <row r="6" spans="1:6" ht="21" customHeight="1">
      <c r="A6" s="3" t="s">
        <v>205</v>
      </c>
      <c r="B6" s="144" t="s">
        <v>83</v>
      </c>
      <c r="C6" s="144"/>
      <c r="D6" s="144"/>
      <c r="E6" s="144"/>
      <c r="F6" s="144"/>
    </row>
    <row r="7" spans="1:6" ht="21" customHeight="1">
      <c r="A7" s="3" t="s">
        <v>57</v>
      </c>
      <c r="B7" s="144" t="s">
        <v>85</v>
      </c>
      <c r="C7" s="144"/>
      <c r="D7" s="144"/>
      <c r="E7" s="144"/>
      <c r="F7" s="144"/>
    </row>
    <row r="8" spans="1:6" ht="36" customHeight="1">
      <c r="A8" s="154" t="s">
        <v>206</v>
      </c>
      <c r="B8" s="154"/>
      <c r="C8" s="154"/>
      <c r="D8" s="154"/>
      <c r="E8" s="154"/>
      <c r="F8" s="154"/>
    </row>
    <row r="9" spans="1:6" ht="36" customHeight="1">
      <c r="A9" s="162" t="s">
        <v>207</v>
      </c>
      <c r="B9" s="163"/>
      <c r="C9" s="163"/>
      <c r="D9" s="163"/>
      <c r="E9" s="163"/>
      <c r="F9" s="163"/>
    </row>
    <row r="10" spans="1:6" ht="39" customHeight="1">
      <c r="A10" s="24" t="s">
        <v>121</v>
      </c>
      <c r="B10" s="105" t="s">
        <v>208</v>
      </c>
      <c r="C10" s="105" t="s">
        <v>209</v>
      </c>
      <c r="D10" s="105" t="s">
        <v>210</v>
      </c>
      <c r="E10" s="105" t="s">
        <v>211</v>
      </c>
      <c r="F10" s="105" t="s">
        <v>212</v>
      </c>
    </row>
    <row r="11" spans="1:6" s="2" customFormat="1" ht="25.5">
      <c r="A11" s="110"/>
      <c r="B11" s="115" t="s">
        <v>213</v>
      </c>
      <c r="C11" s="118"/>
      <c r="D11" s="115"/>
      <c r="E11" s="119"/>
      <c r="F11" s="116"/>
    </row>
    <row r="12" spans="1:6" s="2" customFormat="1">
      <c r="A12" s="110"/>
      <c r="B12" s="117"/>
      <c r="C12" s="118"/>
      <c r="D12" s="117"/>
      <c r="E12" s="119"/>
      <c r="F12" s="120"/>
    </row>
    <row r="13" spans="1:6" s="2" customFormat="1">
      <c r="A13" s="110"/>
      <c r="B13" s="117"/>
      <c r="C13" s="118"/>
      <c r="D13" s="117"/>
      <c r="E13" s="119"/>
      <c r="F13" s="120"/>
    </row>
    <row r="14" spans="1:6" s="2" customFormat="1">
      <c r="A14" s="110"/>
      <c r="B14" s="117"/>
      <c r="C14" s="118"/>
      <c r="D14" s="117"/>
      <c r="E14" s="119"/>
      <c r="F14" s="120"/>
    </row>
    <row r="15" spans="1:6" s="2" customFormat="1">
      <c r="A15" s="110"/>
      <c r="B15" s="117"/>
      <c r="C15" s="118"/>
      <c r="D15" s="117"/>
      <c r="E15" s="119"/>
      <c r="F15" s="120"/>
    </row>
    <row r="16" spans="1:6" s="2" customFormat="1">
      <c r="A16" s="110"/>
      <c r="B16" s="117"/>
      <c r="C16" s="118"/>
      <c r="D16" s="117"/>
      <c r="E16" s="119"/>
      <c r="F16" s="120"/>
    </row>
    <row r="17" spans="1:7" s="2" customFormat="1">
      <c r="A17" s="110"/>
      <c r="B17" s="117"/>
      <c r="C17" s="118"/>
      <c r="D17" s="117"/>
      <c r="E17" s="119"/>
      <c r="F17" s="120"/>
    </row>
    <row r="18" spans="1:7" s="2" customFormat="1">
      <c r="A18" s="110"/>
      <c r="B18" s="117"/>
      <c r="C18" s="118"/>
      <c r="D18" s="117"/>
      <c r="E18" s="119"/>
      <c r="F18" s="120"/>
    </row>
    <row r="19" spans="1:7" s="2" customFormat="1">
      <c r="A19" s="110"/>
      <c r="B19" s="117"/>
      <c r="C19" s="118"/>
      <c r="D19" s="117"/>
      <c r="E19" s="119"/>
      <c r="F19" s="120"/>
    </row>
    <row r="20" spans="1:7" s="2" customFormat="1">
      <c r="A20" s="110"/>
      <c r="B20" s="117"/>
      <c r="C20" s="118"/>
      <c r="D20" s="117"/>
      <c r="E20" s="119"/>
      <c r="F20" s="120"/>
    </row>
    <row r="21" spans="1:7" s="2" customFormat="1">
      <c r="A21" s="110"/>
      <c r="B21" s="117"/>
      <c r="C21" s="118"/>
      <c r="D21" s="117"/>
      <c r="E21" s="119"/>
      <c r="F21" s="120"/>
    </row>
    <row r="22" spans="1:7" s="2" customFormat="1">
      <c r="A22" s="110"/>
      <c r="B22" s="117"/>
      <c r="C22" s="118"/>
      <c r="D22" s="117"/>
      <c r="E22" s="119"/>
      <c r="F22" s="120"/>
    </row>
    <row r="23" spans="1:7" s="2" customFormat="1">
      <c r="A23" s="110"/>
      <c r="B23" s="117"/>
      <c r="C23" s="118"/>
      <c r="D23" s="117"/>
      <c r="E23" s="119"/>
      <c r="F23" s="120"/>
    </row>
    <row r="24" spans="1:7" s="2" customFormat="1" hidden="1">
      <c r="A24" s="90"/>
      <c r="B24" s="95"/>
      <c r="C24" s="97"/>
      <c r="D24" s="95"/>
      <c r="E24" s="98"/>
      <c r="F24" s="96"/>
    </row>
    <row r="25" spans="1:7" ht="34.5" customHeight="1">
      <c r="A25" s="106" t="s">
        <v>214</v>
      </c>
      <c r="B25" s="107" t="s">
        <v>215</v>
      </c>
      <c r="C25" s="108">
        <f>C26+C27</f>
        <v>0</v>
      </c>
      <c r="D25" s="109" t="str">
        <f>IF(SUBTOTAL(3,C11:C24)=SUBTOTAL(103,C11:C24),'Summary and sign-off'!$A$48,'Summary and sign-off'!$A$49)</f>
        <v>Check - there are no hidden rows with data</v>
      </c>
      <c r="E25" s="150" t="str">
        <f>IF('Summary and sign-off'!F60='Summary and sign-off'!F54,'Summary and sign-off'!A52,'Summary and sign-off'!A50)</f>
        <v>Not all lines have an entry for "Description", "Was the gift accepted?" and "Estimated value in NZ$"</v>
      </c>
      <c r="F25" s="150"/>
      <c r="G25" s="2"/>
    </row>
    <row r="26" spans="1:7" ht="25.5" customHeight="1">
      <c r="A26" s="53"/>
      <c r="B26" s="54" t="s">
        <v>99</v>
      </c>
      <c r="C26" s="55">
        <f>COUNTIF(C11:C24,'Summary and sign-off'!A45)</f>
        <v>0</v>
      </c>
      <c r="D26" s="14"/>
      <c r="E26" s="15"/>
      <c r="F26" s="16"/>
    </row>
    <row r="27" spans="1:7" ht="25.5" customHeight="1">
      <c r="A27" s="53"/>
      <c r="B27" s="54" t="s">
        <v>100</v>
      </c>
      <c r="C27" s="55">
        <f>COUNTIF(C11:C24,'Summary and sign-off'!A46)</f>
        <v>0</v>
      </c>
      <c r="D27" s="14"/>
      <c r="E27" s="15"/>
      <c r="F27" s="16"/>
    </row>
    <row r="28" spans="1:7">
      <c r="A28" s="17"/>
      <c r="B28" s="18"/>
      <c r="C28" s="17"/>
      <c r="D28" s="19"/>
      <c r="E28" s="19"/>
      <c r="F28" s="17"/>
    </row>
    <row r="29" spans="1:7">
      <c r="A29" s="18" t="s">
        <v>203</v>
      </c>
      <c r="B29" s="18"/>
      <c r="C29" s="18"/>
      <c r="D29" s="18"/>
      <c r="E29" s="18"/>
      <c r="F29" s="18"/>
    </row>
    <row r="30" spans="1:7" ht="12.6" customHeight="1">
      <c r="A30" s="20" t="s">
        <v>179</v>
      </c>
      <c r="B30" s="17"/>
      <c r="C30" s="17"/>
      <c r="D30" s="17"/>
      <c r="E30" s="17"/>
    </row>
    <row r="31" spans="1:7">
      <c r="A31" s="20" t="s">
        <v>81</v>
      </c>
      <c r="B31" s="19"/>
      <c r="C31" s="17"/>
      <c r="D31" s="17"/>
      <c r="E31" s="17"/>
      <c r="F31" s="17"/>
    </row>
    <row r="32" spans="1:7">
      <c r="A32" s="20" t="s">
        <v>216</v>
      </c>
      <c r="B32" s="21"/>
      <c r="C32" s="21"/>
      <c r="D32" s="21"/>
      <c r="E32" s="21"/>
      <c r="F32" s="21"/>
    </row>
    <row r="33" spans="1:6" ht="12.75" customHeight="1">
      <c r="A33" s="20" t="s">
        <v>217</v>
      </c>
      <c r="B33" s="17"/>
      <c r="C33" s="17"/>
      <c r="D33" s="17"/>
      <c r="E33" s="17"/>
      <c r="F33" s="17"/>
    </row>
    <row r="34" spans="1:6" ht="12.95" customHeight="1">
      <c r="A34" s="20" t="s">
        <v>218</v>
      </c>
      <c r="B34" s="17"/>
      <c r="C34" s="17"/>
      <c r="D34" s="17"/>
      <c r="E34" s="17"/>
      <c r="F34" s="17"/>
    </row>
    <row r="35" spans="1:6">
      <c r="A35" s="20" t="s">
        <v>219</v>
      </c>
      <c r="C35" s="17"/>
      <c r="D35" s="17"/>
      <c r="E35" s="17"/>
      <c r="F35" s="17"/>
    </row>
    <row r="36" spans="1:6" ht="12.75" customHeight="1">
      <c r="A36" s="20" t="s">
        <v>195</v>
      </c>
      <c r="B36" s="20"/>
      <c r="C36" s="22"/>
      <c r="D36" s="22"/>
      <c r="E36" s="22"/>
      <c r="F36" s="22"/>
    </row>
    <row r="37" spans="1:6" ht="12.75" customHeight="1">
      <c r="A37" s="20"/>
      <c r="B37" s="20"/>
      <c r="C37" s="22"/>
      <c r="D37" s="22"/>
      <c r="E37" s="22"/>
      <c r="F37" s="22"/>
    </row>
    <row r="38" spans="1:6" ht="12.75" hidden="1" customHeight="1">
      <c r="A38" s="20"/>
      <c r="B38" s="20"/>
      <c r="C38" s="22"/>
      <c r="D38" s="22"/>
      <c r="E38" s="22"/>
      <c r="F38" s="22"/>
    </row>
    <row r="41" spans="1:6" hidden="1">
      <c r="A41" s="18"/>
      <c r="B41" s="18"/>
      <c r="C41" s="18"/>
      <c r="D41" s="18"/>
      <c r="E41" s="18"/>
      <c r="F41" s="18"/>
    </row>
    <row r="42" spans="1:6" hidden="1">
      <c r="A42" s="18"/>
      <c r="B42" s="18"/>
      <c r="C42" s="18"/>
      <c r="D42" s="18"/>
      <c r="E42" s="18"/>
      <c r="F42" s="18"/>
    </row>
    <row r="43" spans="1:6" hidden="1">
      <c r="A43" s="18"/>
      <c r="B43" s="18"/>
      <c r="C43" s="18"/>
      <c r="D43" s="18"/>
      <c r="E43" s="18"/>
      <c r="F43" s="18"/>
    </row>
    <row r="44" spans="1:6" hidden="1">
      <c r="A44" s="18"/>
      <c r="B44" s="18"/>
      <c r="C44" s="18"/>
      <c r="D44" s="18"/>
      <c r="E44" s="18"/>
      <c r="F44" s="18"/>
    </row>
    <row r="45" spans="1:6" hidden="1">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dbe7a66c-04a3-4463-8f17-244784dbc568" ContentTypeId="0x01010053526B971DAC78418EC6A9ED490C61AF0E" PreviousValue="false" LastSyncTimeStamp="2023-05-26T05:18:35.52Z"/>
</file>

<file path=customXml/item4.xml><?xml version="1.0" encoding="utf-8"?>
<p:properties xmlns:p="http://schemas.microsoft.com/office/2006/metadata/properties" xmlns:xsi="http://www.w3.org/2001/XMLSchema-instance" xmlns:pc="http://schemas.microsoft.com/office/infopath/2007/PartnerControls">
  <documentManagement>
    <_dlc_DocId xmlns="f423ccc4-6444-4559-981a-e57c08e4fb8d">MoEd-1994857871-7698408</_dlc_DocId>
    <_dlc_DocIdUrl xmlns="f423ccc4-6444-4559-981a-e57c08e4fb8d">
      <Url>https://educationgovtnz.sharepoint.com/sites/GRPMoEEISPropertyDelivery/_layouts/15/DocIdRedir.aspx?ID=MoEd-1994857871-7698408</Url>
      <Description>MoEd-1994857871-7698408</Description>
    </_dlc_DocIdUrl>
    <PropertyAdvisor xmlns="c9825290-fe5b-4304-ad08-20d1cec7df09">
      <UserInfo>
        <DisplayName/>
        <AccountId xsi:nil="true"/>
        <AccountType/>
      </UserInfo>
    </PropertyAdvisor>
    <hf7c71fd10d346fe8adb3bb49d5c0fc0 xmlns="d267a1a7-8edd-4111-a118-4a206d87cecc">
      <Terms xmlns="http://schemas.microsoft.com/office/infopath/2007/PartnerControls"/>
    </hf7c71fd10d346fe8adb3bb49d5c0fc0>
    <FileNetAlphaCode xmlns="d267a1a7-8edd-4111-a118-4a206d87cecc" xsi:nil="true"/>
    <FileNetAuthor xmlns="d267a1a7-8edd-4111-a118-4a206d87cecc" xsi:nil="true"/>
    <RelatedComplianceActivity xmlns="c9825290-fe5b-4304-ad08-20d1cec7df09" xsi:nil="true"/>
    <FileNetAllOfMinistry xmlns="d267a1a7-8edd-4111-a118-4a206d87cecc" xsi:nil="true"/>
    <FileNetEffectiveFrom xmlns="d267a1a7-8edd-4111-a118-4a206d87cecc" xsi:nil="true"/>
    <FileNetPhysicalFile xmlns="d267a1a7-8edd-4111-a118-4a206d87cecc" xsi:nil="true"/>
    <Regional_x0020_Office xmlns="d267a1a7-8edd-4111-a118-4a206d87cecc" xsi:nil="true"/>
    <DateTaken xmlns="c9825290-fe5b-4304-ad08-20d1cec7df09" xsi:nil="true"/>
    <FileNet_x0020_Version_x0020_ID xmlns="d267a1a7-8edd-4111-a118-4a206d87cecc" xsi:nil="true"/>
    <FileNetRecordsManagementActivity xmlns="d267a1a7-8edd-4111-a118-4a206d87cecc" xsi:nil="true"/>
    <FileNetStartDate xmlns="d267a1a7-8edd-4111-a118-4a206d87cecc" xsi:nil="true"/>
    <FileNetProcessName xmlns="d267a1a7-8edd-4111-a118-4a206d87cecc" xsi:nil="true"/>
    <Date_x0020_Authored xmlns="d267a1a7-8edd-4111-a118-4a206d87cecc" xsi:nil="true"/>
    <FileNet_x0020_Object_x0020_ID xmlns="d267a1a7-8edd-4111-a118-4a206d87cecc" xsi:nil="true"/>
    <l2eae0b749734ebe9a007b0b4b1a9517 xmlns="d267a1a7-8edd-4111-a118-4a206d87cecc" xsi:nil="true"/>
    <FileNetCreatedBy xmlns="d267a1a7-8edd-4111-a118-4a206d87cecc" xsi:nil="true"/>
    <FileNetExpiry xmlns="d267a1a7-8edd-4111-a118-4a206d87cecc" xsi:nil="true"/>
    <Activity xmlns="c9825290-fe5b-4304-ad08-20d1cec7df09" xsi:nil="true"/>
    <FileNetAddedBy xmlns="d267a1a7-8edd-4111-a118-4a206d87cecc" xsi:nil="true"/>
    <FileNetNextReviewDueDate xmlns="d267a1a7-8edd-4111-a118-4a206d87cecc" xsi:nil="true"/>
    <FileNetsubject3 xmlns="d267a1a7-8edd-4111-a118-4a206d87cecc" xsi:nil="true"/>
    <ContractorRole xmlns="c9825290-fe5b-4304-ad08-20d1cec7df09" xsi:nil="true"/>
    <FileNetLastReview xmlns="d267a1a7-8edd-4111-a118-4a206d87cecc" xsi:nil="true"/>
    <FileNetsubject2 xmlns="d267a1a7-8edd-4111-a118-4a206d87cecc" xsi:nil="true"/>
    <c65b51bc6a0e4ac9b0840b09a1858551 xmlns="d267a1a7-8edd-4111-a118-4a206d87cecc">
      <Terms xmlns="http://schemas.microsoft.com/office/infopath/2007/PartnerControls"/>
    </c65b51bc6a0e4ac9b0840b09a1858551>
    <Asset_x0020_Name_x002f_Number xmlns="d267a1a7-8edd-4111-a118-4a206d87cecc" xsi:nil="true"/>
    <FileNetFolderSecurityType xmlns="d267a1a7-8edd-4111-a118-4a206d87cecc" xsi:nil="true"/>
    <FileNetMeetingDocumentationType xmlns="d267a1a7-8edd-4111-a118-4a206d87cecc" xsi:nil="true"/>
    <FileNetPhysicalFileNumber xmlns="d267a1a7-8edd-4111-a118-4a206d87cecc" xsi:nil="true"/>
    <FileNetProcessOwner xmlns="d267a1a7-8edd-4111-a118-4a206d87cecc" xsi:nil="true"/>
    <FileNetsubject1 xmlns="d267a1a7-8edd-4111-a118-4a206d87cecc" xsi:nil="true"/>
    <m06bc18559e9431bb4d590962e6b7f83 xmlns="d267a1a7-8edd-4111-a118-4a206d87cecc">
      <Terms xmlns="http://schemas.microsoft.com/office/infopath/2007/PartnerControls"/>
    </m06bc18559e9431bb4d590962e6b7f83>
    <FileNetModifiiedBy xmlns="d267a1a7-8edd-4111-a118-4a206d87cecc" xsi:nil="true"/>
    <Institution_x0020_Number xmlns="d267a1a7-8edd-4111-a118-4a206d87cecc" xsi:nil="true"/>
    <TaxCatchAllLabel xmlns="d267a1a7-8edd-4111-a118-4a206d87cecc" xsi:nil="true"/>
    <bbd1944904014777870e78aec4d13f12 xmlns="d267a1a7-8edd-4111-a118-4a206d87cecc" xsi:nil="true"/>
    <FileNetMeetingDate xmlns="d267a1a7-8edd-4111-a118-4a206d87cecc" xsi:nil="true"/>
    <Institution_x0020_Name xmlns="d267a1a7-8edd-4111-a118-4a206d87cecc" xsi:nil="true"/>
    <FileNetBusinessGroups xmlns="d267a1a7-8edd-4111-a118-4a206d87cecc" xsi:nil="true"/>
    <Authority xmlns="d267a1a7-8edd-4111-a118-4a206d87cecc" xsi:nil="true"/>
    <FileNetTriggerProcess xmlns="d267a1a7-8edd-4111-a118-4a206d87cecc" xsi:nil="true"/>
    <InstitutionType xmlns="d267a1a7-8edd-4111-a118-4a206d87cecc" xsi:nil="true"/>
    <ce139978aae645acb1db0a0e0d3df2f5 xmlns="d267a1a7-8edd-4111-a118-4a206d87cecc">
      <Terms xmlns="http://schemas.microsoft.com/office/infopath/2007/PartnerControls"/>
    </ce139978aae645acb1db0a0e0d3df2f5>
    <Status xmlns="d267a1a7-8edd-4111-a118-4a206d87cecc" xsi:nil="true"/>
    <TaxCatchAll xmlns="d267a1a7-8edd-4111-a118-4a206d87cecc" xsi:nil="true"/>
    <FileNetScope xmlns="d267a1a7-8edd-4111-a118-4a206d87cecc" xsi:nil="true"/>
    <FileNetEndDate xmlns="d267a1a7-8edd-4111-a118-4a206d87cecc" xsi:nil="true"/>
    <FileNetParagraph xmlns="d267a1a7-8edd-4111-a118-4a206d87cecc" xsi:nil="true"/>
    <PersonorGroup xmlns="c9825290-fe5b-4304-ad08-20d1cec7df09">
      <UserInfo>
        <DisplayName/>
        <AccountId xsi:nil="true"/>
        <AccountType/>
      </UserInfo>
    </PersonorGroup>
    <Supplier xmlns="c9825290-fe5b-4304-ad08-20d1cec7df09" xsi:nil="true"/>
    <Local_x0020_Office xmlns="d267a1a7-8edd-4111-a118-4a206d87cecc" xsi:nil="true"/>
    <FileNetConsumerProcess xmlns="d267a1a7-8edd-4111-a118-4a206d87cecc" xsi:nil="true"/>
    <FileNetParagraphStatus xmlns="d267a1a7-8edd-4111-a118-4a206d87cecc" xsi:nil="true"/>
    <TypeOfDocument xmlns="c9825290-fe5b-4304-ad08-20d1cec7df09" xsi:nil="true"/>
    <FileNetAddMigration xmlns="d267a1a7-8edd-4111-a118-4a206d87cecc" xsi:nil="true"/>
    <FileNetFolderAccess xmlns="d267a1a7-8edd-4111-a118-4a206d87cecc" xsi:nil="true"/>
    <FileNetSource xmlns="d267a1a7-8edd-4111-a118-4a206d87cecc" xsi:nil="true"/>
    <_dlc_DocIdPersistId xmlns="f423ccc4-6444-4559-981a-e57c08e4fb8d" xsi:nil="true"/>
    <Comments0 xmlns="c9825290-fe5b-4304-ad08-20d1cec7df09" xsi:nil="true"/>
  </documentManagement>
</p:properties>
</file>

<file path=customXml/item5.xml><?xml version="1.0" encoding="utf-8"?>
<ct:contentTypeSchema xmlns:ct="http://schemas.microsoft.com/office/2006/metadata/contentType" xmlns:ma="http://schemas.microsoft.com/office/2006/metadata/properties/metaAttributes" ct:_="" ma:_="" ma:contentTypeName="MoE Property" ma:contentTypeID="0x01010053526B971DAC78418EC6A9ED490C61AF0E0022090A05851C904682F0D987F9453829" ma:contentTypeVersion="29" ma:contentTypeDescription="For documentation relating to managing property, including MoE and sector properties " ma:contentTypeScope="" ma:versionID="7c2695fd4c9f3250c93892a3605d900e">
  <xsd:schema xmlns:xsd="http://www.w3.org/2001/XMLSchema" xmlns:xs="http://www.w3.org/2001/XMLSchema" xmlns:p="http://schemas.microsoft.com/office/2006/metadata/properties" xmlns:ns2="d267a1a7-8edd-4111-a118-4a206d87cecc" xmlns:ns3="f423ccc4-6444-4559-981a-e57c08e4fb8d" xmlns:ns4="c9825290-fe5b-4304-ad08-20d1cec7df09" targetNamespace="http://schemas.microsoft.com/office/2006/metadata/properties" ma:root="true" ma:fieldsID="269819d06e93cacfbda93b5db0d78387" ns2:_="" ns3:_="" ns4:_="">
    <xsd:import namespace="d267a1a7-8edd-4111-a118-4a206d87cecc"/>
    <xsd:import namespace="f423ccc4-6444-4559-981a-e57c08e4fb8d"/>
    <xsd:import namespace="c9825290-fe5b-4304-ad08-20d1cec7df09"/>
    <xsd:element name="properties">
      <xsd:complexType>
        <xsd:sequence>
          <xsd:element name="documentManagement">
            <xsd:complexType>
              <xsd:all>
                <xsd:element ref="ns2:Status" minOccurs="0"/>
                <xsd:element ref="ns3:_dlc_DocIdUrl" minOccurs="0"/>
                <xsd:element ref="ns4:TypeOfDocument" minOccurs="0"/>
                <xsd:element ref="ns4:PropertyAdvisor" minOccurs="0"/>
                <xsd:element ref="ns4:PersonorGroup" minOccurs="0"/>
                <xsd:element ref="ns4:DateTaken" minOccurs="0"/>
                <xsd:element ref="ns4:Supplier" minOccurs="0"/>
                <xsd:element ref="ns4:ContractorRole" minOccurs="0"/>
                <xsd:element ref="ns4:RelatedComplianceActivity" minOccurs="0"/>
                <xsd:element ref="ns2:Institution_x0020_Name" minOccurs="0"/>
                <xsd:element ref="ns2:Institution_x0020_Number" minOccurs="0"/>
                <xsd:element ref="ns2:Local_x0020_Office" minOccurs="0"/>
                <xsd:element ref="ns2:Regional_x0020_Office" minOccurs="0"/>
                <xsd:element ref="ns2:FileNet_x0020_Version_x0020_ID" minOccurs="0"/>
                <xsd:element ref="ns2:FileNet_x0020_Object_x0020_ID" minOccurs="0"/>
                <xsd:element ref="ns2:ce139978aae645acb1db0a0e0d3df2f5" minOccurs="0"/>
                <xsd:element ref="ns2:TaxCatchAll" minOccurs="0"/>
                <xsd:element ref="ns2:TaxCatchAllLabel" minOccurs="0"/>
                <xsd:element ref="ns2:l2eae0b749734ebe9a007b0b4b1a9517" minOccurs="0"/>
                <xsd:element ref="ns2:bbd1944904014777870e78aec4d13f12" minOccurs="0"/>
                <xsd:element ref="ns2:hf7c71fd10d346fe8adb3bb49d5c0fc0" minOccurs="0"/>
                <xsd:element ref="ns2:m06bc18559e9431bb4d590962e6b7f83" minOccurs="0"/>
                <xsd:element ref="ns2:FileNetAddedBy" minOccurs="0"/>
                <xsd:element ref="ns2:FileNetAddMigration" minOccurs="0"/>
                <xsd:element ref="ns2:FileNetAllOfMinistry" minOccurs="0"/>
                <xsd:element ref="ns2:FileNetAlphaCode" minOccurs="0"/>
                <xsd:element ref="ns2:FileNetAuthor" minOccurs="0"/>
                <xsd:element ref="ns2:FileNetBusinessGroups" minOccurs="0"/>
                <xsd:element ref="ns2:FileNetConsumerProcess" minOccurs="0"/>
                <xsd:element ref="ns2:FileNetCreatedBy" minOccurs="0"/>
                <xsd:element ref="ns2:FileNetEffectiveFrom" minOccurs="0"/>
                <xsd:element ref="ns2:FileNetEndDate" minOccurs="0"/>
                <xsd:element ref="ns2:FileNetExpiry" minOccurs="0"/>
                <xsd:element ref="ns2:FileNetFolderAccess" minOccurs="0"/>
                <xsd:element ref="ns2:FileNetFolderSecurityType" minOccurs="0"/>
                <xsd:element ref="ns2:FileNetLastReview" minOccurs="0"/>
                <xsd:element ref="ns2:FileNetMeetingDate" minOccurs="0"/>
                <xsd:element ref="ns2:FileNetMeetingDocumentationType" minOccurs="0"/>
                <xsd:element ref="ns2:FileNetModifiiedBy" minOccurs="0"/>
                <xsd:element ref="ns2:FileNetNextReviewDueDate" minOccurs="0"/>
                <xsd:element ref="ns2:FileNetParagraph" minOccurs="0"/>
                <xsd:element ref="ns2:FileNetParagraphStatus" minOccurs="0"/>
                <xsd:element ref="ns2:FileNetPhysicalFile" minOccurs="0"/>
                <xsd:element ref="ns2:FileNetPhysicalFileNumber" minOccurs="0"/>
                <xsd:element ref="ns2:FileNetProcessName" minOccurs="0"/>
                <xsd:element ref="ns2:FileNetProcessOwner" minOccurs="0"/>
                <xsd:element ref="ns2:FileNetRecordsManagementActivity" minOccurs="0"/>
                <xsd:element ref="ns2:FileNetScope" minOccurs="0"/>
                <xsd:element ref="ns2:FileNetSource" minOccurs="0"/>
                <xsd:element ref="ns2:FileNetStartDate" minOccurs="0"/>
                <xsd:element ref="ns2:FileNetsubject1" minOccurs="0"/>
                <xsd:element ref="ns2:FileNetsubject2" minOccurs="0"/>
                <xsd:element ref="ns2:FileNetsubject3" minOccurs="0"/>
                <xsd:element ref="ns2:FileNetTriggerProcess" minOccurs="0"/>
                <xsd:element ref="ns3:_dlc_DocId" minOccurs="0"/>
                <xsd:element ref="ns3:_dlc_DocIdPersistId" minOccurs="0"/>
                <xsd:element ref="ns2:c65b51bc6a0e4ac9b0840b09a1858551" minOccurs="0"/>
                <xsd:element ref="ns2:Date_x0020_Authored" minOccurs="0"/>
                <xsd:element ref="ns2:InstitutionType" minOccurs="0"/>
                <xsd:element ref="ns2:Asset_x0020_Name_x002f_Number" minOccurs="0"/>
                <xsd:element ref="ns2:Authority" minOccurs="0"/>
                <xsd:element ref="ns4:Activity" minOccurs="0"/>
                <xsd:element ref="ns4:MediaServiceBillingMetadata" minOccurs="0"/>
                <xsd:element ref="ns4:Comments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7a1a7-8edd-4111-a118-4a206d87cecc" elementFormDefault="qualified">
    <xsd:import namespace="http://schemas.microsoft.com/office/2006/documentManagement/types"/>
    <xsd:import namespace="http://schemas.microsoft.com/office/infopath/2007/PartnerControls"/>
    <xsd:element name="Status" ma:index="2" nillable="true" ma:displayName="Status" ma:description="Security marking set associated with document: Draft  for documents which can be edited and finalised for documents which are no longer to be edited.&#10;" ma:format="Dropdown" ma:internalName="Status" ma:readOnly="false">
      <xsd:simpleType>
        <xsd:restriction base="dms:Choice">
          <xsd:enumeration value="Draft"/>
          <xsd:enumeration value="Finalised"/>
        </xsd:restriction>
      </xsd:simpleType>
    </xsd:element>
    <xsd:element name="Institution_x0020_Name" ma:index="13" nillable="true" ma:displayName="Institution Name" ma:default="" ma:description="eg. School Name" ma:hidden="true" ma:internalName="Institution_x0020_Name" ma:readOnly="false">
      <xsd:simpleType>
        <xsd:restriction base="dms:Text">
          <xsd:maxLength value="255"/>
        </xsd:restriction>
      </xsd:simpleType>
    </xsd:element>
    <xsd:element name="Institution_x0020_Number" ma:index="14" nillable="true" ma:displayName="Institution Number" ma:default="" ma:description="eg. School Number" ma:hidden="true" ma:internalName="Institution_x0020_Number" ma:readOnly="false">
      <xsd:simpleType>
        <xsd:restriction base="dms:Text">
          <xsd:maxLength value="255"/>
        </xsd:restriction>
      </xsd:simpleType>
    </xsd:element>
    <xsd:element name="Local_x0020_Office" ma:index="15" nillable="true" ma:displayName="Local Office" ma:default="" ma:description="eg Dunedin" ma:hidden="true" ma:internalName="Local_x0020_Office" ma:readOnly="false">
      <xsd:simpleType>
        <xsd:restriction base="dms:Text">
          <xsd:maxLength value="255"/>
        </xsd:restriction>
      </xsd:simpleType>
    </xsd:element>
    <xsd:element name="Regional_x0020_Office" ma:index="16" nillable="true" ma:displayName="Regional Office" ma:default="" ma:description="eg. Southern" ma:hidden="true" ma:internalName="Regional_x0020_Office" ma:readOnly="false">
      <xsd:simpleType>
        <xsd:restriction base="dms:Text">
          <xsd:maxLength value="255"/>
        </xsd:restriction>
      </xsd:simpleType>
    </xsd:element>
    <xsd:element name="FileNet_x0020_Version_x0020_ID" ma:index="18" nillable="true" ma:displayName="FileNet Version ID" ma:default="" ma:description="Version ID" ma:hidden="true" ma:internalName="FileNet_x0020_Version_x0020_ID" ma:readOnly="false">
      <xsd:simpleType>
        <xsd:restriction base="dms:Text">
          <xsd:maxLength value="255"/>
        </xsd:restriction>
      </xsd:simpleType>
    </xsd:element>
    <xsd:element name="FileNet_x0020_Object_x0020_ID" ma:index="19" nillable="true" ma:displayName="FileNet Object ID" ma:default="" ma:description="Folder or Document ID" ma:hidden="true" ma:internalName="FileNet_x0020_Object_x0020_ID" ma:readOnly="false">
      <xsd:simpleType>
        <xsd:restriction base="dms:Text">
          <xsd:maxLength value="255"/>
        </xsd:restriction>
      </xsd:simpleType>
    </xsd:element>
    <xsd:element name="ce139978aae645acb1db0a0e0d3df2f5" ma:index="20" nillable="true" ma:taxonomy="true" ma:internalName="ce139978aae645acb1db0a0e0d3df2f5" ma:taxonomyFieldName="Property_x0020_Management_x0020_Activity" ma:displayName="Property Management Activity (DO NOT HIDE)" ma:readOnly="false" ma:default="" ma:fieldId="{ce139978-aae6-45ac-b1db-0a0e0d3df2f5}" ma:sspId="dbe7a66c-04a3-4463-8f17-244784dbc568" ma:termSetId="f7cb31f5-662c-4a9d-8d4f-c34e0007683b"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5cb4ff49-678b-4313-9c47-1943212fd39a}" ma:internalName="TaxCatchAll" ma:readOnly="false" ma:showField="CatchAllData" ma:web="f423ccc4-6444-4559-981a-e57c08e4fb8d">
      <xsd:complexType>
        <xsd:complexContent>
          <xsd:extension base="dms:MultiChoiceLookup">
            <xsd:sequence>
              <xsd:element name="Value" type="dms:Lookup" maxOccurs="unbounded" minOccurs="0" nillable="true"/>
            </xsd:sequence>
          </xsd:extension>
        </xsd:complexContent>
      </xsd:complexType>
    </xsd:element>
    <xsd:element name="TaxCatchAllLabel" ma:index="22" nillable="true" ma:displayName="Taxonomy Catch All Column1" ma:hidden="true" ma:list="{5cb4ff49-678b-4313-9c47-1943212fd39a}" ma:internalName="TaxCatchAllLabel" ma:readOnly="false" ma:showField="CatchAllDataLabel" ma:web="f423ccc4-6444-4559-981a-e57c08e4fb8d">
      <xsd:complexType>
        <xsd:complexContent>
          <xsd:extension base="dms:MultiChoiceLookup">
            <xsd:sequence>
              <xsd:element name="Value" type="dms:Lookup" maxOccurs="unbounded" minOccurs="0" nillable="true"/>
            </xsd:sequence>
          </xsd:extension>
        </xsd:complexContent>
      </xsd:complexType>
    </xsd:element>
    <xsd:element name="l2eae0b749734ebe9a007b0b4b1a9517" ma:index="23" nillable="true" ma:displayName="Financial year_0" ma:hidden="true" ma:internalName="l2eae0b749734ebe9a007b0b4b1a9517" ma:readOnly="false">
      <xsd:simpleType>
        <xsd:restriction base="dms:Note"/>
      </xsd:simpleType>
    </xsd:element>
    <xsd:element name="bbd1944904014777870e78aec4d13f12" ma:index="24" nillable="true" ma:displayName="Calendar Year_0" ma:hidden="true" ma:internalName="bbd1944904014777870e78aec4d13f12" ma:readOnly="false">
      <xsd:simpleType>
        <xsd:restriction base="dms:Note"/>
      </xsd:simpleType>
    </xsd:element>
    <xsd:element name="hf7c71fd10d346fe8adb3bb49d5c0fc0" ma:index="25" nillable="true" ma:taxonomy="true" ma:internalName="hf7c71fd10d346fe8adb3bb49d5c0fc0" ma:taxonomyFieldName="FinancialYear" ma:displayName="Financial Year" ma:readOnly="false" ma:fieldId="{1f7c71fd-10d3-46fe-8adb-3bb49d5c0fc0}" ma:sspId="dbe7a66c-04a3-4463-8f17-244784dbc568" ma:termSetId="af7dacbb-3732-4a8d-94c4-b8ce8cd95287" ma:anchorId="00000000-0000-0000-0000-000000000000" ma:open="false" ma:isKeyword="false">
      <xsd:complexType>
        <xsd:sequence>
          <xsd:element ref="pc:Terms" minOccurs="0" maxOccurs="1"/>
        </xsd:sequence>
      </xsd:complexType>
    </xsd:element>
    <xsd:element name="m06bc18559e9431bb4d590962e6b7f83" ma:index="27" nillable="true" ma:taxonomy="true" ma:internalName="m06bc18559e9431bb4d590962e6b7f83" ma:taxonomyFieldName="CalendarYear" ma:displayName="Calendar Year" ma:readOnly="false" ma:fieldId="{606bc185-59e9-431b-b4d5-90962e6b7f83}" ma:sspId="dbe7a66c-04a3-4463-8f17-244784dbc568" ma:termSetId="bfcc8cbd-371a-4cc9-b153-5a5a6fdb3624" ma:anchorId="00000000-0000-0000-0000-000000000000" ma:open="false" ma:isKeyword="false">
      <xsd:complexType>
        <xsd:sequence>
          <xsd:element ref="pc:Terms" minOccurs="0" maxOccurs="1"/>
        </xsd:sequence>
      </xsd:complexType>
    </xsd:element>
    <xsd:element name="FileNetAddedBy" ma:index="29" nillable="true" ma:displayName="FileNet Added By" ma:hidden="true" ma:internalName="FileNetAddedBy" ma:readOnly="false">
      <xsd:simpleType>
        <xsd:restriction base="dms:Text">
          <xsd:maxLength value="255"/>
        </xsd:restriction>
      </xsd:simpleType>
    </xsd:element>
    <xsd:element name="FileNetAddMigration" ma:index="30" nillable="true" ma:displayName="FileNet AddMigration" ma:hidden="true" ma:internalName="FileNetAddMigration" ma:readOnly="false">
      <xsd:simpleType>
        <xsd:restriction base="dms:Text">
          <xsd:maxLength value="255"/>
        </xsd:restriction>
      </xsd:simpleType>
    </xsd:element>
    <xsd:element name="FileNetAllOfMinistry" ma:index="31" nillable="true" ma:displayName="FileNet All Of Ministry" ma:hidden="true" ma:internalName="FileNetAllOfMinistry" ma:readOnly="false">
      <xsd:simpleType>
        <xsd:restriction base="dms:Text">
          <xsd:maxLength value="255"/>
        </xsd:restriction>
      </xsd:simpleType>
    </xsd:element>
    <xsd:element name="FileNetAlphaCode" ma:index="32" nillable="true" ma:displayName="FileNet AlphaCode" ma:hidden="true" ma:internalName="FileNetAlphaCode" ma:readOnly="false">
      <xsd:simpleType>
        <xsd:restriction base="dms:Text">
          <xsd:maxLength value="255"/>
        </xsd:restriction>
      </xsd:simpleType>
    </xsd:element>
    <xsd:element name="FileNetAuthor" ma:index="33" nillable="true" ma:displayName="FileNet Author" ma:hidden="true" ma:internalName="FileNetAuthor" ma:readOnly="false">
      <xsd:simpleType>
        <xsd:restriction base="dms:Text">
          <xsd:maxLength value="255"/>
        </xsd:restriction>
      </xsd:simpleType>
    </xsd:element>
    <xsd:element name="FileNetBusinessGroups" ma:index="34" nillable="true" ma:displayName="FileNet Business Groups" ma:hidden="true" ma:internalName="FileNetBusinessGroups" ma:readOnly="false">
      <xsd:simpleType>
        <xsd:restriction base="dms:Text">
          <xsd:maxLength value="255"/>
        </xsd:restriction>
      </xsd:simpleType>
    </xsd:element>
    <xsd:element name="FileNetConsumerProcess" ma:index="35" nillable="true" ma:displayName="FileNet ConsumerProcess" ma:hidden="true" ma:internalName="FileNetConsumerProcess" ma:readOnly="false">
      <xsd:simpleType>
        <xsd:restriction base="dms:Text">
          <xsd:maxLength value="255"/>
        </xsd:restriction>
      </xsd:simpleType>
    </xsd:element>
    <xsd:element name="FileNetCreatedBy" ma:index="36" nillable="true" ma:displayName="FileNet Created By" ma:hidden="true" ma:internalName="FileNetCreatedBy" ma:readOnly="false">
      <xsd:simpleType>
        <xsd:restriction base="dms:Text">
          <xsd:maxLength value="255"/>
        </xsd:restriction>
      </xsd:simpleType>
    </xsd:element>
    <xsd:element name="FileNetEffectiveFrom" ma:index="37" nillable="true" ma:displayName="FileNet EffectiveFrom" ma:hidden="true" ma:internalName="FileNetEffectiveFrom" ma:readOnly="false">
      <xsd:simpleType>
        <xsd:restriction base="dms:Text">
          <xsd:maxLength value="255"/>
        </xsd:restriction>
      </xsd:simpleType>
    </xsd:element>
    <xsd:element name="FileNetEndDate" ma:index="38" nillable="true" ma:displayName="FileNet End Date" ma:hidden="true" ma:internalName="FileNetEndDate" ma:readOnly="false">
      <xsd:simpleType>
        <xsd:restriction base="dms:Text">
          <xsd:maxLength value="255"/>
        </xsd:restriction>
      </xsd:simpleType>
    </xsd:element>
    <xsd:element name="FileNetExpiry" ma:index="39" nillable="true" ma:displayName="FileNet Expiry" ma:hidden="true" ma:internalName="FileNetExpiry" ma:readOnly="false">
      <xsd:simpleType>
        <xsd:restriction base="dms:Text">
          <xsd:maxLength value="255"/>
        </xsd:restriction>
      </xsd:simpleType>
    </xsd:element>
    <xsd:element name="FileNetFolderAccess" ma:index="40" nillable="true" ma:displayName="FileNet FolderAccess" ma:hidden="true" ma:internalName="FileNetFolderAccess" ma:readOnly="false">
      <xsd:simpleType>
        <xsd:restriction base="dms:Text">
          <xsd:maxLength value="255"/>
        </xsd:restriction>
      </xsd:simpleType>
    </xsd:element>
    <xsd:element name="FileNetFolderSecurityType" ma:index="41" nillable="true" ma:displayName="FileNet FolderSecurityType" ma:hidden="true" ma:internalName="FileNetFolderSecurityType" ma:readOnly="false">
      <xsd:simpleType>
        <xsd:restriction base="dms:Text">
          <xsd:maxLength value="255"/>
        </xsd:restriction>
      </xsd:simpleType>
    </xsd:element>
    <xsd:element name="FileNetLastReview" ma:index="42" nillable="true" ma:displayName="FileNet LastReview" ma:hidden="true" ma:internalName="FileNetLastReview" ma:readOnly="false">
      <xsd:simpleType>
        <xsd:restriction base="dms:Text">
          <xsd:maxLength value="255"/>
        </xsd:restriction>
      </xsd:simpleType>
    </xsd:element>
    <xsd:element name="FileNetMeetingDate" ma:index="43" nillable="true" ma:displayName="FileNet MeetingDate" ma:hidden="true" ma:internalName="FileNetMeetingDate" ma:readOnly="false">
      <xsd:simpleType>
        <xsd:restriction base="dms:Text">
          <xsd:maxLength value="255"/>
        </xsd:restriction>
      </xsd:simpleType>
    </xsd:element>
    <xsd:element name="FileNetMeetingDocumentationType" ma:index="44" nillable="true" ma:displayName="FileNet MeetingDocumentationType" ma:hidden="true" ma:internalName="FileNetMeetingDocumentationType" ma:readOnly="false">
      <xsd:simpleType>
        <xsd:restriction base="dms:Text">
          <xsd:maxLength value="255"/>
        </xsd:restriction>
      </xsd:simpleType>
    </xsd:element>
    <xsd:element name="FileNetModifiiedBy" ma:index="45" nillable="true" ma:displayName="FileNet Modified By" ma:hidden="true" ma:internalName="FileNetModifiiedBy" ma:readOnly="false">
      <xsd:simpleType>
        <xsd:restriction base="dms:Text">
          <xsd:maxLength value="255"/>
        </xsd:restriction>
      </xsd:simpleType>
    </xsd:element>
    <xsd:element name="FileNetNextReviewDueDate" ma:index="46" nillable="true" ma:displayName="FileNet NextReviewDueDate" ma:hidden="true" ma:internalName="FileNetNextReviewDueDate" ma:readOnly="false">
      <xsd:simpleType>
        <xsd:restriction base="dms:Text">
          <xsd:maxLength value="255"/>
        </xsd:restriction>
      </xsd:simpleType>
    </xsd:element>
    <xsd:element name="FileNetParagraph" ma:index="47" nillable="true" ma:displayName="FileNet Paragraph" ma:hidden="true" ma:internalName="FileNetParagraph" ma:readOnly="false">
      <xsd:simpleType>
        <xsd:restriction base="dms:Text">
          <xsd:maxLength value="255"/>
        </xsd:restriction>
      </xsd:simpleType>
    </xsd:element>
    <xsd:element name="FileNetParagraphStatus" ma:index="48" nillable="true" ma:displayName="FileNet Paragraph Status" ma:hidden="true" ma:internalName="FileNetParagraphStatus" ma:readOnly="false">
      <xsd:simpleType>
        <xsd:restriction base="dms:Text">
          <xsd:maxLength value="255"/>
        </xsd:restriction>
      </xsd:simpleType>
    </xsd:element>
    <xsd:element name="FileNetPhysicalFile" ma:index="49" nillable="true" ma:displayName="FileNet PhysicalFile" ma:hidden="true" ma:internalName="FileNetPhysicalFile" ma:readOnly="false">
      <xsd:simpleType>
        <xsd:restriction base="dms:Text">
          <xsd:maxLength value="255"/>
        </xsd:restriction>
      </xsd:simpleType>
    </xsd:element>
    <xsd:element name="FileNetPhysicalFileNumber" ma:index="50" nillable="true" ma:displayName="FileNet PhysicalFileNumber" ma:hidden="true" ma:internalName="FileNetPhysicalFileNumber" ma:readOnly="false">
      <xsd:simpleType>
        <xsd:restriction base="dms:Text">
          <xsd:maxLength value="255"/>
        </xsd:restriction>
      </xsd:simpleType>
    </xsd:element>
    <xsd:element name="FileNetProcessName" ma:index="51" nillable="true" ma:displayName="FileNet ProcessName" ma:hidden="true" ma:internalName="FileNetProcessName" ma:readOnly="false">
      <xsd:simpleType>
        <xsd:restriction base="dms:Text">
          <xsd:maxLength value="255"/>
        </xsd:restriction>
      </xsd:simpleType>
    </xsd:element>
    <xsd:element name="FileNetProcessOwner" ma:index="52" nillable="true" ma:displayName="FileNet ProcessOwner" ma:hidden="true" ma:internalName="FileNetProcessOwner" ma:readOnly="false">
      <xsd:simpleType>
        <xsd:restriction base="dms:Text">
          <xsd:maxLength value="255"/>
        </xsd:restriction>
      </xsd:simpleType>
    </xsd:element>
    <xsd:element name="FileNetRecordsManagementActivity" ma:index="53" nillable="true" ma:displayName="FileNet RecordsManagementActivity" ma:hidden="true" ma:internalName="FileNetRecordsManagementActivity" ma:readOnly="false">
      <xsd:simpleType>
        <xsd:restriction base="dms:Text">
          <xsd:maxLength value="255"/>
        </xsd:restriction>
      </xsd:simpleType>
    </xsd:element>
    <xsd:element name="FileNetScope" ma:index="54" nillable="true" ma:displayName="FileNet Scope" ma:hidden="true" ma:internalName="FileNetScope" ma:readOnly="false">
      <xsd:simpleType>
        <xsd:restriction base="dms:Text">
          <xsd:maxLength value="255"/>
        </xsd:restriction>
      </xsd:simpleType>
    </xsd:element>
    <xsd:element name="FileNetSource" ma:index="55" nillable="true" ma:displayName="FileNet Source" ma:hidden="true" ma:internalName="FileNetSource" ma:readOnly="false">
      <xsd:simpleType>
        <xsd:restriction base="dms:Text">
          <xsd:maxLength value="255"/>
        </xsd:restriction>
      </xsd:simpleType>
    </xsd:element>
    <xsd:element name="FileNetStartDate" ma:index="56" nillable="true" ma:displayName="FileNet Start Date" ma:hidden="true" ma:internalName="FileNetStartDate" ma:readOnly="false">
      <xsd:simpleType>
        <xsd:restriction base="dms:Text">
          <xsd:maxLength value="255"/>
        </xsd:restriction>
      </xsd:simpleType>
    </xsd:element>
    <xsd:element name="FileNetsubject1" ma:index="57" nillable="true" ma:displayName="FileNet subject 1" ma:hidden="true" ma:internalName="FileNetsubject1" ma:readOnly="false">
      <xsd:simpleType>
        <xsd:restriction base="dms:Text">
          <xsd:maxLength value="255"/>
        </xsd:restriction>
      </xsd:simpleType>
    </xsd:element>
    <xsd:element name="FileNetsubject2" ma:index="58" nillable="true" ma:displayName="FileNet subject 2" ma:hidden="true" ma:internalName="FileNetsubject2" ma:readOnly="false">
      <xsd:simpleType>
        <xsd:restriction base="dms:Text">
          <xsd:maxLength value="255"/>
        </xsd:restriction>
      </xsd:simpleType>
    </xsd:element>
    <xsd:element name="FileNetsubject3" ma:index="59" nillable="true" ma:displayName="FileNet subject 3" ma:hidden="true" ma:internalName="FileNetsubject3" ma:readOnly="false">
      <xsd:simpleType>
        <xsd:restriction base="dms:Text">
          <xsd:maxLength value="255"/>
        </xsd:restriction>
      </xsd:simpleType>
    </xsd:element>
    <xsd:element name="FileNetTriggerProcess" ma:index="60" nillable="true" ma:displayName="FileNet TriggerProcess" ma:hidden="true" ma:internalName="FileNetTriggerProcess" ma:readOnly="false">
      <xsd:simpleType>
        <xsd:restriction base="dms:Text">
          <xsd:maxLength value="255"/>
        </xsd:restriction>
      </xsd:simpleType>
    </xsd:element>
    <xsd:element name="c65b51bc6a0e4ac9b0840b09a1858551" ma:index="64" nillable="true" ma:taxonomy="true" ma:internalName="c65b51bc6a0e4ac9b0840b09a1858551" ma:taxonomyFieldName="Record_x0020_Activity" ma:displayName="Record Activity" ma:readOnly="false" ma:default="" ma:fieldId="{c65b51bc-6a0e-4ac9-b084-0b09a1858551}" ma:sspId="dbe7a66c-04a3-4463-8f17-244784dbc568" ma:termSetId="e0490ee9-9d4b-40d2-9ac4-9f1d118dfaf6" ma:anchorId="00000000-0000-0000-0000-000000000000" ma:open="false" ma:isKeyword="false">
      <xsd:complexType>
        <xsd:sequence>
          <xsd:element ref="pc:Terms" minOccurs="0" maxOccurs="1"/>
        </xsd:sequence>
      </xsd:complexType>
    </xsd:element>
    <xsd:element name="Date_x0020_Authored" ma:index="67" nillable="true" ma:displayName="Date Authored" ma:default="" ma:description="Date resource was actually created, not date of registration into system. Default to Date Uploaded but can be overridden if required. Must be able to enter a date or browse using pop-up calendar-type feature " ma:format="DateOnly" ma:hidden="true" ma:internalName="Date_x0020_Authored" ma:readOnly="false">
      <xsd:simpleType>
        <xsd:restriction base="dms:DateTime"/>
      </xsd:simpleType>
    </xsd:element>
    <xsd:element name="InstitutionType" ma:index="69" nillable="true" ma:displayName="Institution Type" ma:description="E.g., Full Primary" ma:hidden="true" ma:internalName="InstitutionType" ma:readOnly="false">
      <xsd:simpleType>
        <xsd:restriction base="dms:Text">
          <xsd:maxLength value="255"/>
        </xsd:restriction>
      </xsd:simpleType>
    </xsd:element>
    <xsd:element name="Asset_x0020_Name_x002f_Number" ma:index="71" nillable="true" ma:displayName="Asset Name/Number" ma:default="" ma:description="eg Gymnasium" ma:hidden="true" ma:internalName="Asset_x0020_Name_x002F_Number" ma:readOnly="false">
      <xsd:simpleType>
        <xsd:restriction base="dms:Text">
          <xsd:maxLength value="255"/>
        </xsd:restriction>
      </xsd:simpleType>
    </xsd:element>
    <xsd:element name="Authority" ma:index="72" nillable="true" ma:displayName="Authority" ma:default="" ma:description="eg Integrated" ma:hidden="true" ma:internalName="Author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423ccc4-6444-4559-981a-e57c08e4fb8d" elementFormDefault="qualified">
    <xsd:import namespace="http://schemas.microsoft.com/office/2006/documentManagement/types"/>
    <xsd:import namespace="http://schemas.microsoft.com/office/infopath/2007/PartnerControls"/>
    <xsd:element name="_dlc_DocIdUrl" ma:index="4"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61" nillable="true" ma:displayName="Document ID Value" ma:description="The value of the document ID assigned to this item." ma:hidden="true" ma:indexed="true" ma:internalName="_dlc_DocId" ma:readOnly="false">
      <xsd:simpleType>
        <xsd:restriction base="dms:Text"/>
      </xsd:simpleType>
    </xsd:element>
    <xsd:element name="_dlc_DocIdPersistId" ma:index="63"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825290-fe5b-4304-ad08-20d1cec7df09" elementFormDefault="qualified">
    <xsd:import namespace="http://schemas.microsoft.com/office/2006/documentManagement/types"/>
    <xsd:import namespace="http://schemas.microsoft.com/office/infopath/2007/PartnerControls"/>
    <xsd:element name="TypeOfDocument" ma:index="6" nillable="true" ma:displayName="CW Doc Labels" ma:format="Dropdown" ma:internalName="TypeOfDocument">
      <xsd:simpleType>
        <xsd:restriction base="dms:Choice">
          <xsd:enumeration value="AM Project Build"/>
          <xsd:enumeration value="PSD"/>
          <xsd:enumeration value="Education Brief"/>
          <xsd:enumeration value="Technical Brief"/>
          <xsd:enumeration value="Cultural Brief"/>
          <xsd:enumeration value="Project Plan"/>
          <xsd:enumeration value="Network Roll"/>
          <xsd:enumeration value="Stakeholder Plan"/>
          <xsd:enumeration value="Memorandum of Understanding"/>
          <xsd:enumeration value="AP1"/>
          <xsd:enumeration value="AP2"/>
          <xsd:enumeration value="AP3"/>
          <xsd:enumeration value="AP4"/>
          <xsd:enumeration value="AP5"/>
          <xsd:enumeration value="AP6"/>
          <xsd:enumeration value="Architect"/>
          <xsd:enumeration value="Main Contractor"/>
          <xsd:enumeration value="Other Contractor"/>
          <xsd:enumeration value="Other Consultants"/>
          <xsd:enumeration value="Project Manager"/>
          <xsd:enumeration value="Quantity Surveyor"/>
          <xsd:enumeration value="NTTs"/>
          <xsd:enumeration value="Procurement Plan"/>
          <xsd:enumeration value="PTCs"/>
          <xsd:enumeration value="Rec Report"/>
          <xsd:enumeration value="RFP/RFT/RFQ"/>
          <xsd:enumeration value="SPF"/>
          <xsd:enumeration value="Tender Comparison"/>
          <xsd:enumeration value="Tender Notification"/>
          <xsd:enumeration value="Tender Response"/>
          <xsd:enumeration value="Master Plan"/>
          <xsd:enumeration value="Preliminary Design"/>
          <xsd:enumeration value="Developed Design"/>
          <xsd:enumeration value="Reviews"/>
          <xsd:enumeration value="Detailed Design"/>
          <xsd:enumeration value="Design Assurance"/>
          <xsd:enumeration value="Occupational Therapist Review"/>
          <xsd:enumeration value="Weathertightness Review"/>
          <xsd:enumeration value="School Design Approvals"/>
          <xsd:enumeration value="Document Registers"/>
          <xsd:enumeration value="Tender Drawings and Specifications"/>
          <xsd:enumeration value="Construction Drawings and Specifications"/>
          <xsd:enumeration value="SPG Tables"/>
          <xsd:enumeration value="General Correspondence"/>
          <xsd:enumeration value="Contract Queries"/>
          <xsd:enumeration value="Contract Instructions"/>
          <xsd:enumeration value="Contract Variations"/>
          <xsd:enumeration value="Contractor Reports"/>
          <xsd:enumeration value="Payment Claims"/>
          <xsd:enumeration value="Extension of Time Claims"/>
          <xsd:enumeration value="Disputes"/>
          <xsd:enumeration value="Schedule 14"/>
          <xsd:enumeration value="Site Observation Reports"/>
          <xsd:enumeration value="Construction Observation Reports"/>
          <xsd:enumeration value="Programme"/>
          <xsd:enumeration value="Risk Register"/>
          <xsd:enumeration value="Heritage New Zealand"/>
          <xsd:enumeration value="Regional"/>
          <xsd:enumeration value="Outline Plan of Works"/>
          <xsd:enumeration value="Consents"/>
          <xsd:enumeration value="CPU"/>
          <xsd:enumeration value="Code of Complicance Certificate"/>
          <xsd:enumeration value="Inspections"/>
          <xsd:enumeration value="Lease"/>
          <xsd:enumeration value="Business Case"/>
          <xsd:enumeration value="Cabinet Approval"/>
          <xsd:enumeration value="Invoices"/>
          <xsd:enumeration value="Cost Estimates"/>
          <xsd:enumeration value="Change Requests"/>
          <xsd:enumeration value="Capitalisation"/>
          <xsd:enumeration value="Demo Memo"/>
          <xsd:enumeration value="Final Accounts"/>
          <xsd:enumeration value="Funding Submission"/>
          <xsd:enumeration value="Contracts"/>
          <xsd:enumeration value="CER"/>
          <xsd:enumeration value="CVR"/>
          <xsd:enumeration value="Insurances"/>
          <xsd:enumeration value="Titles"/>
          <xsd:enumeration value="Bond"/>
          <xsd:enumeration value="Asbestos Management"/>
          <xsd:enumeration value="Site Access Plan"/>
          <xsd:enumeration value="Site Reviews"/>
          <xsd:enumeration value="MOE Checklists"/>
          <xsd:enumeration value="Monthly H&amp;S Site Report"/>
          <xsd:enumeration value="MoE"/>
          <xsd:enumeration value="School"/>
          <xsd:enumeration value="External Stakeholders"/>
          <xsd:enumeration value="School and PCG"/>
          <xsd:enumeration value="Project Team"/>
          <xsd:enumeration value="Design Team"/>
          <xsd:enumeration value="Internal Ministry"/>
          <xsd:enumeration value="Site Meeting"/>
          <xsd:enumeration value="PCG Meeting"/>
          <xsd:enumeration value="Construction Observation Photos"/>
          <xsd:enumeration value="As-Builts"/>
          <xsd:enumeration value="Asset Update &amp; Demolition Forms"/>
          <xsd:enumeration value="CADs"/>
          <xsd:enumeration value="Defects"/>
          <xsd:enumeration value="Guarantees &amp; Warranties"/>
          <xsd:enumeration value="Lessons Learnt"/>
          <xsd:enumeration value="O&amp;Ms"/>
          <xsd:enumeration value="Practical Completion, Certificates &amp; Local Authority"/>
          <xsd:enumeration value="Producer Statements"/>
          <xsd:enumeration value="Testing &amp; Commisioning results"/>
          <xsd:enumeration value="QS Estimate"/>
          <xsd:enumeration value="PSG Meeting"/>
          <xsd:enumeration value="Variations"/>
          <xsd:enumeration value="Support funding"/>
          <xsd:enumeration value="VFM"/>
          <xsd:enumeration value="Council Meeting"/>
          <xsd:enumeration value="Design Meeting"/>
          <xsd:enumeration value="Building Consent"/>
          <xsd:enumeration value="Resource Consent"/>
          <xsd:enumeration value="Outline Plan of Works OPW"/>
          <xsd:enumeration value="Heritage NZ Consent"/>
          <xsd:enumeration value="SSSP"/>
          <xsd:enumeration value="Control Management Plan"/>
          <xsd:enumeration value="QS Monthly Cost Reports"/>
          <xsd:enumeration value="Memo"/>
          <xsd:enumeration value="Budget Transfer Memo"/>
          <xsd:enumeration value="Finance"/>
          <xsd:enumeration value="Asset Agreement"/>
          <xsd:enumeration value="BoT Contributions"/>
          <xsd:enumeration value="Quote"/>
          <xsd:enumeration value="Lift Plan"/>
          <xsd:enumeration value="Stats NZ Reports"/>
          <xsd:enumeration value="PC"/>
          <xsd:enumeration value="IEM Order"/>
          <xsd:enumeration value="CCC"/>
        </xsd:restriction>
      </xsd:simpleType>
    </xsd:element>
    <xsd:element name="PropertyAdvisor" ma:index="7" nillable="true" ma:displayName="Property Advisor" ma:format="Dropdown" ma:list="UserInfo" ma:SharePointGroup="0" ma:internalName="PropertyAdvis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sonorGroup" ma:index="8" nillable="true" ma:displayName="Person or Group" ma:format="Dropdown" ma:list="UserInfo" ma:SharePointGroup="0" ma:internalName="PersonorGroup"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Taken" ma:index="9" nillable="true" ma:displayName="Date Taken" ma:format="Dropdown" ma:list="c9825290-fe5b-4304-ad08-20d1cec7df09" ma:internalName="DateTaken" ma:readOnly="false" ma:showField="Date_x0020_Authored">
      <xsd:simpleType>
        <xsd:restriction base="dms:Lookup"/>
      </xsd:simpleType>
    </xsd:element>
    <xsd:element name="Supplier" ma:index="10" nillable="true" ma:displayName="Supplier" ma:format="RadioButtons" ma:internalName="Supplier">
      <xsd:simpleType>
        <xsd:union memberTypes="dms:Text">
          <xsd:simpleType>
            <xsd:restriction base="dms:Choice">
              <xsd:enumeration value="A-Space"/>
              <xsd:enumeration value="Accent Construction"/>
              <xsd:enumeration value="Aecom"/>
              <xsd:enumeration value="Alaska Construction"/>
              <xsd:enumeration value="Alexander Construction Ltd"/>
              <xsd:enumeration value="Alexandra School"/>
              <xsd:enumeration value="Amalgamated Builders Ltd"/>
              <xsd:enumeration value="Andersons Bay School"/>
              <xsd:enumeration value="Andrews of Canterbury Contracting"/>
              <xsd:enumeration value="Architectus"/>
              <xsd:enumeration value="Armitage Williams"/>
              <xsd:enumeration value="Ashburton District Council"/>
              <xsd:enumeration value="Arthur Street School"/>
              <xsd:enumeration value="Asbestos Surveys &amp; Monitoring NZ"/>
              <xsd:enumeration value="ASC Architects Ltd"/>
              <xsd:enumeration value="Athfield Architects"/>
              <xsd:enumeration value="Apollo Projects Ltd"/>
              <xsd:enumeration value="Atlas Group Ltd"/>
              <xsd:enumeration value="Auckland Council"/>
              <xsd:enumeration value="Auckland Transport"/>
              <xsd:enumeration value="BBD"/>
              <xsd:enumeration value="BCN"/>
              <xsd:enumeration value="Beca"/>
              <xsd:enumeration value="BGIS NZ Ltd"/>
              <xsd:enumeration value="BQH Limited"/>
              <xsd:enumeration value="Breen Construction Co"/>
              <xsd:enumeration value="C3"/>
              <xsd:enumeration value="Cadzow Design"/>
              <xsd:enumeration value="Canterbury Kindergarten Assoc"/>
              <xsd:enumeration value="CBRE Ltd"/>
              <xsd:enumeration value="Central Otago District Council"/>
              <xsd:enumeration value="Christchurch City Council"/>
              <xsd:enumeration value="Civil &amp; Land Construction"/>
              <xsd:enumeration value="Clutha District Council"/>
              <xsd:enumeration value="Clapcott Consultancy Ltd"/>
              <xsd:enumeration value="Co-Studio"/>
              <xsd:enumeration value="Cook Brothers"/>
              <xsd:enumeration value="Construct South"/>
              <xsd:enumeration value="Corbett Consulting"/>
              <xsd:enumeration value="Core Education"/>
              <xsd:enumeration value="Craig Brown Builders"/>
              <xsd:enumeration value="Crown"/>
              <xsd:enumeration value="Construction Management Group"/>
              <xsd:enumeration value="Dawson McKenzie Consulting"/>
              <xsd:enumeration value="Delta Utility Services"/>
              <xsd:enumeration value="DGSE"/>
              <xsd:enumeration value="Dunedin City Council"/>
              <xsd:enumeration value="Environment Canterbury"/>
              <xsd:enumeration value="Fire Design Solutions"/>
              <xsd:enumeration value="Fitzgerald Construction"/>
              <xsd:enumeration value="Flanders Marlow"/>
              <xsd:enumeration value="Forgie Hollows &amp; Assoc"/>
              <xsd:enumeration value="Form Building and Developments"/>
              <xsd:enumeration value="Frequency NZ Ltd"/>
              <xsd:enumeration value="Galletly Builders"/>
              <xsd:enumeration value="Glenavy School"/>
              <xsd:enumeration value="Hampton Jones"/>
              <xsd:enumeration value="Hann Construction"/>
              <xsd:enumeration value="Hawkins Ltd"/>
              <xsd:enumeration value="HazardCo"/>
              <xsd:enumeration value="HFC Ltd"/>
              <xsd:enumeration value="Holmes Construction NZ Ltd"/>
              <xsd:enumeration value="HRS"/>
              <xsd:enumeration value="Ignite Partners Ltd"/>
              <xsd:enumeration value="Ignite"/>
              <xsd:enumeration value="Invercargill City Council"/>
              <xsd:enumeration value="Arthouse"/>
              <xsd:enumeration value="Inovo Projects"/>
              <xsd:enumeration value="IR Group"/>
              <xsd:enumeration value="Jane George Consulting"/>
              <xsd:enumeration value="Jasmax"/>
              <xsd:enumeration value="Jennian Homes Nelson Bays"/>
              <xsd:enumeration value="JTB Architects"/>
              <xsd:enumeration value="Karli Bristed"/>
              <xsd:enumeration value="Kaupapa Projects Limited"/>
              <xsd:enumeration value="Kensway Consultants Limited"/>
              <xsd:enumeration value="Kura o Rua Ltd"/>
              <xsd:enumeration value="Leighs Construction"/>
              <xsd:enumeration value="Logic Group Southern"/>
              <xsd:enumeration value="Maguire &amp; Harford"/>
              <xsd:enumeration value="Maltbys"/>
              <xsd:enumeration value="Marlborough District Council"/>
              <xsd:enumeration value="Marsh Limited"/>
              <xsd:enumeration value="Marshall Day Acoustics Limited"/>
              <xsd:enumeration value="Maycroft Construction Limited"/>
              <xsd:enumeration value="Maynard Marks NZ"/>
              <xsd:enumeration value="MBC Environmental Solutions"/>
              <xsd:enumeration value="McCoy &amp; Wixon"/>
              <xsd:enumeration value="McKenzie Higham Limited"/>
              <xsd:enumeration value="MOAA Architects"/>
              <xsd:enumeration value="Mode"/>
              <xsd:enumeration value="MoE"/>
              <xsd:enumeration value="Naylor Love"/>
              <xsd:enumeration value="Nelson City Council"/>
              <xsd:enumeration value="Niche Modular Construction Ltd"/>
              <xsd:enumeration value="Noble"/>
              <xsd:enumeration value="Nōku Te Ao"/>
              <xsd:enumeration value="NZ Heritage"/>
              <xsd:enumeration value="Oakley Gray"/>
              <xsd:enumeration value="Otago Regional Council"/>
              <xsd:enumeration value="Pacific Membrane Group Ltd"/>
              <xsd:enumeration value="Peryer Construction"/>
              <xsd:enumeration value="Portacom"/>
              <xsd:enumeration value="Powell Fenwick"/>
              <xsd:enumeration value="Prendos NZ Ltd"/>
              <xsd:enumeration value="Pure Health and Safety"/>
              <xsd:enumeration value="Pure Services"/>
              <xsd:enumeration value="PXA"/>
              <xsd:enumeration value="Q Maintenance Limited"/>
              <xsd:enumeration value="Rawlinsons"/>
              <xsd:enumeration value="RDT"/>
              <xsd:enumeration value="Reece Building Consultants Ltd"/>
              <xsd:enumeration value="Rev_IT"/>
              <xsd:enumeration value="Rickie Shore Building Ltd"/>
              <xsd:enumeration value="Rubix"/>
              <xsd:enumeration value="Respond Architects (Prendos)"/>
              <xsd:enumeration value="S&amp;T"/>
              <xsd:enumeration value="Savills"/>
              <xsd:enumeration value="Selwyn District Council"/>
              <xsd:enumeration value="School"/>
              <xsd:enumeration value="Scope Group Ltd"/>
              <xsd:enumeration value="Scott Construction"/>
              <xsd:enumeration value="SHNM Roofing"/>
              <xsd:enumeration value="Signature Property"/>
              <xsd:enumeration value="Southbase Construction"/>
              <xsd:enumeration value="Southern Quantity Surveyors"/>
              <xsd:enumeration value="Spadeworks"/>
              <xsd:enumeration value="SSL Consulting"/>
              <xsd:enumeration value="Manawatu District Construction Ltd"/>
              <xsd:enumeration value="Stantec NZ"/>
              <xsd:enumeration value="Stewart Construction"/>
              <xsd:enumeration value="Strongline South"/>
              <xsd:enumeration value="Stapleton Elliott"/>
              <xsd:enumeration value="Stryde Projects"/>
              <xsd:enumeration value="Tama Loper Builders"/>
              <xsd:enumeration value="Tasman District Council"/>
              <xsd:enumeration value="TBIG The Building Intelligence Group"/>
              <xsd:enumeration value="Te Aratai College"/>
              <xsd:enumeration value="TDC"/>
              <xsd:enumeration value="The Property Group (TPG)"/>
              <xsd:enumeration value="Timaru District Council"/>
              <xsd:enumeration value="Timescape Ltd"/>
              <xsd:enumeration value="Tonkin + Taylor"/>
              <xsd:enumeration value="TorqueIP"/>
              <xsd:enumeration value="Town Planning Group"/>
              <xsd:enumeration value="Verve Projects"/>
              <xsd:enumeration value="Waimakariri District Council"/>
              <xsd:enumeration value="Watts and Hughes Construction Ltd"/>
              <xsd:enumeration value="WSP New Zealand Limited"/>
              <xsd:enumeration value="WT Partnership"/>
              <xsd:enumeration value="White Associates"/>
              <xsd:enumeration value="Lewis Bradford"/>
              <xsd:enumeration value="Monastra"/>
              <xsd:enumeration value="Total Building Services Group"/>
              <xsd:enumeration value="Fire Security Services"/>
              <xsd:enumeration value="Eco Logical"/>
              <xsd:enumeration value="Isthmus"/>
              <xsd:enumeration value="Porirua City Council"/>
              <xsd:enumeration value="Chemdry"/>
              <xsd:enumeration value="Heritage NZ"/>
              <xsd:enumeration value="Clearsite Demolition"/>
              <xsd:enumeration value="Ngai Tai ki Tamaki"/>
              <xsd:enumeration value="Vero Insurance"/>
              <xsd:enumeration value="A-Line Construction"/>
              <xsd:enumeration value="Kingston Partners"/>
              <xsd:enumeration value="Cosgroves"/>
              <xsd:enumeration value="Rider Levett Bucknall"/>
              <xsd:enumeration value="Central Adjusters Limited"/>
              <xsd:enumeration value="Wellington City Carpet Cleaners"/>
              <xsd:enumeration value="Forensic Specialists Limited"/>
              <xsd:enumeration value="Cuesko Limited"/>
              <xsd:enumeration value="MilnePM Limited"/>
              <xsd:enumeration value="Arco Group Ltd"/>
              <xsd:enumeration value="Council"/>
              <xsd:enumeration value="Woodview Construction"/>
              <xsd:enumeration value="Plan Heritage Limited"/>
              <xsd:enumeration value="Monastra"/>
              <xsd:enumeration value="Arrow Matting Systems"/>
              <xsd:enumeration value="Henderson Demolition"/>
              <xsd:enumeration value="Babbage Consultants Ltd"/>
              <xsd:enumeration value="HLK Jacob NZ Ltd"/>
              <xsd:enumeration value="Cleaning and Restoration Ltd T/A Chem-Dry"/>
              <xsd:enumeration value="Watercare"/>
              <xsd:enumeration value="Wesley Intermediate"/>
              <xsd:enumeration value="Vector"/>
              <xsd:enumeration value="Ian Perry Architects"/>
              <xsd:enumeration value="Building &amp; Property Management Services"/>
              <xsd:enumeration value="FM Property Services Ltd"/>
              <xsd:enumeration value="WTP NZ Ltd"/>
              <xsd:enumeration value="Aurecon"/>
              <xsd:enumeration value="Whenuapai School"/>
              <xsd:enumeration value="EDC"/>
              <xsd:enumeration value="Trace Asbestos"/>
              <xsd:enumeration value="Seddon Associates"/>
              <xsd:enumeration value="KCDC"/>
              <xsd:enumeration value="Stellar Projects Ltd"/>
              <xsd:enumeration value="Richard Consulting"/>
              <xsd:enumeration value="Level Electrical"/>
              <xsd:enumeration value="Robertson Architects"/>
              <xsd:enumeration value="Morden"/>
              <xsd:enumeration value="Canam Commercial Ltd"/>
              <xsd:enumeration value="Aukaha"/>
              <xsd:enumeration value="Brosnan Construction"/>
              <xsd:enumeration value="Johnstaff Projects"/>
              <xsd:enumeration value="Turner and Townsend"/>
              <xsd:enumeration value="Hamilton City Council"/>
              <xsd:enumeration value="Wairoa District Council"/>
              <xsd:enumeration value="Deloitte"/>
              <xsd:enumeration value="Octa Associates"/>
              <xsd:enumeration value="Teharatau"/>
              <xsd:enumeration value="Aspec Construction Ltd"/>
              <xsd:enumeration value="C3 Construction Ltd"/>
              <xsd:enumeration value="Whanganui District Council"/>
              <xsd:enumeration value="Mod Com Portable Buildings Ltd"/>
              <xsd:enumeration value="B3"/>
              <xsd:enumeration value="PBJ Construction"/>
              <xsd:enumeration value="Studio of Pacific Architecture"/>
              <xsd:enumeration value="Ceres"/>
              <xsd:enumeration value="Otaihanga Landscaping Ltd"/>
              <xsd:enumeration value="NZBOX"/>
              <xsd:enumeration value="Argest Technical Services"/>
              <xsd:enumeration value="Capital Environmental Services"/>
              <xsd:enumeration value="Consultex Environmental"/>
              <xsd:enumeration value="Niche Commercial Limited"/>
              <xsd:enumeration value="Central Hawkes Bay District Council"/>
              <xsd:enumeration value="Spaceframe"/>
              <xsd:enumeration value="BMC Consulting Ltd"/>
              <xsd:enumeration value="Fraser Thomas Ltd"/>
            </xsd:restriction>
          </xsd:simpleType>
        </xsd:union>
      </xsd:simpleType>
    </xsd:element>
    <xsd:element name="ContractorRole" ma:index="11" nillable="true" ma:displayName="Contractor Role" ma:format="Dropdown" ma:internalName="ContractorRole" ma:readOnly="false">
      <xsd:simpleType>
        <xsd:restriction base="dms:Choice">
          <xsd:enumeration value="Architect"/>
          <xsd:enumeration value="Engineer to Contract"/>
          <xsd:enumeration value="Health &amp; Safety Auditors"/>
          <xsd:enumeration value="Lead Designer"/>
          <xsd:enumeration value="Local Authority"/>
          <xsd:enumeration value="Main Contractor"/>
          <xsd:enumeration value="Project Manager"/>
          <xsd:enumeration value="Quantity Surveyor"/>
          <xsd:enumeration value="Structural Engineer"/>
          <xsd:enumeration value="Timelapse Services"/>
          <xsd:enumeration value="Technical Advisor"/>
          <xsd:enumeration value="Geotechnical Engineer"/>
          <xsd:enumeration value="Civil Engineer"/>
          <xsd:enumeration value="Demolition Contractor"/>
          <xsd:enumeration value="IWI"/>
          <xsd:enumeration value="Insurance"/>
        </xsd:restriction>
      </xsd:simpleType>
    </xsd:element>
    <xsd:element name="RelatedComplianceActivity" ma:index="12" nillable="true" ma:displayName="Related Compliance Activity" ma:format="Dropdown" ma:internalName="RelatedComplianceActivity" ma:readOnly="false">
      <xsd:simpleType>
        <xsd:restriction base="dms:Text">
          <xsd:maxLength value="255"/>
        </xsd:restriction>
      </xsd:simpleType>
    </xsd:element>
    <xsd:element name="Activity" ma:index="73" nillable="true" ma:displayName="Activity" ma:format="Dropdown" ma:internalName="Activity">
      <xsd:simpleType>
        <xsd:restriction base="dms:Text">
          <xsd:maxLength value="255"/>
        </xsd:restriction>
      </xsd:simpleType>
    </xsd:element>
    <xsd:element name="MediaServiceBillingMetadata" ma:index="74" nillable="true" ma:displayName="MediaServiceBillingMetadata" ma:hidden="true" ma:internalName="MediaServiceBillingMetadata" ma:readOnly="true">
      <xsd:simpleType>
        <xsd:restriction base="dms:Note"/>
      </xsd:simpleType>
    </xsd:element>
    <xsd:element name="Comments0" ma:index="75" nillable="true" ma:displayName="Comments " ma:format="Dropdown" ma:internalName="Comments0">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file>

<file path=customXml/itemProps2.xml><?xml version="1.0" encoding="utf-8"?>
<ds:datastoreItem xmlns:ds="http://schemas.openxmlformats.org/officeDocument/2006/customXml" ds:itemID="{239DBCAB-6875-4133-81DD-45924FC1DF38}"/>
</file>

<file path=customXml/itemProps3.xml><?xml version="1.0" encoding="utf-8"?>
<ds:datastoreItem xmlns:ds="http://schemas.openxmlformats.org/officeDocument/2006/customXml" ds:itemID="{0612D3AE-FBF2-4685-8570-6E8EF4EBA655}"/>
</file>

<file path=customXml/itemProps4.xml><?xml version="1.0" encoding="utf-8"?>
<ds:datastoreItem xmlns:ds="http://schemas.openxmlformats.org/officeDocument/2006/customXml" ds:itemID="{F579D7F4-D0D7-4BCB-BBEA-E7C37A64913E}"/>
</file>

<file path=customXml/itemProps5.xml><?xml version="1.0" encoding="utf-8"?>
<ds:datastoreItem xmlns:ds="http://schemas.openxmlformats.org/officeDocument/2006/customXml" ds:itemID="{E2CDAEB6-6C59-45E5-A68D-0B4717D5FAD1}"/>
</file>

<file path=docProps/app.xml><?xml version="1.0" encoding="utf-8"?>
<Properties xmlns="http://schemas.openxmlformats.org/officeDocument/2006/extended-properties" xmlns:vt="http://schemas.openxmlformats.org/officeDocument/2006/docPropsVTypes">
  <Application>Microsoft Excel Online</Application>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cp:keywords/>
  <cp:lastModifiedBy/>
  <cp:revision/>
  <dcterms:created xsi:type="dcterms:W3CDTF">2010-10-17T20:59:02Z</dcterms:created>
  <dcterms:modified xsi:type="dcterms:W3CDTF">2025-07-29T05:58:33Z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0x01010053526B971DAC78418EC6A9ED490C61AF0E0022090A05851C904682F0D987F9453829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e528f343-13a1-4fcd-9427-3d490afe9879</vt:lpwstr>
  </property>
  <property fmtid="{D5CDD505-2E9C-101B-9397-08002B2CF9AE}" pid="10" name="SharedWithUsers">
    <vt:lpwstr>87;#Ken Smart;#157;#Nehalkumar patel</vt:lpwstr>
  </property>
  <property fmtid="{D5CDD505-2E9C-101B-9397-08002B2CF9AE}" pid="11" name="j560beb70aea488fb091e84adbb32566">
    <vt:lpwstr/>
  </property>
  <property fmtid="{D5CDD505-2E9C-101B-9397-08002B2CF9AE}" pid="12" name="Ministerial_x0020_Type">
    <vt:lpwstr/>
  </property>
  <property fmtid="{D5CDD505-2E9C-101B-9397-08002B2CF9AE}" pid="13" name="Record_x0020_Activity">
    <vt:lpwstr/>
  </property>
  <property fmtid="{D5CDD505-2E9C-101B-9397-08002B2CF9AE}" pid="14" name="Property_x0020_Management_x0020_Activity">
    <vt:lpwstr/>
  </property>
  <property fmtid="{D5CDD505-2E9C-101B-9397-08002B2CF9AE}" pid="15" name="MediaServiceImageTags">
    <vt:lpwstr/>
  </property>
  <property fmtid="{D5CDD505-2E9C-101B-9397-08002B2CF9AE}" pid="16" name="CalendarYear">
    <vt:lpwstr/>
  </property>
  <property fmtid="{D5CDD505-2E9C-101B-9397-08002B2CF9AE}" pid="17" name="lcf76f155ced4ddcb4097134ff3c332f">
    <vt:lpwstr/>
  </property>
  <property fmtid="{D5CDD505-2E9C-101B-9397-08002B2CF9AE}" pid="18" name="FinancialYear">
    <vt:lpwstr/>
  </property>
  <property fmtid="{D5CDD505-2E9C-101B-9397-08002B2CF9AE}" pid="19" name="Record Activity">
    <vt:lpwstr/>
  </property>
  <property fmtid="{D5CDD505-2E9C-101B-9397-08002B2CF9AE}" pid="20" name="Property Management Activity">
    <vt:lpwstr/>
  </property>
  <property fmtid="{D5CDD505-2E9C-101B-9397-08002B2CF9AE}" pid="21" name="Ministerial Type">
    <vt:lpwstr/>
  </property>
</Properties>
</file>